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13.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4.xml" ContentType="application/vnd.openxmlformats-officedocument.drawingml.chart+xml"/>
  <Override PartName="/xl/theme/themeOverride2.xml" ContentType="application/vnd.openxmlformats-officedocument.themeOverride+xml"/>
  <Override PartName="/xl/charts/chart5.xml" ContentType="application/vnd.openxmlformats-officedocument.drawingml.chart+xml"/>
  <Override PartName="/xl/theme/themeOverride3.xml" ContentType="application/vnd.openxmlformats-officedocument.themeOverride+xml"/>
  <Override PartName="/xl/charts/chart6.xml" ContentType="application/vnd.openxmlformats-officedocument.drawingml.chart+xml"/>
  <Override PartName="/xl/theme/themeOverride4.xml" ContentType="application/vnd.openxmlformats-officedocument.themeOverride+xml"/>
  <Override PartName="/xl/charts/chart7.xml" ContentType="application/vnd.openxmlformats-officedocument.drawingml.chart+xml"/>
  <Override PartName="/xl/theme/themeOverride5.xml" ContentType="application/vnd.openxmlformats-officedocument.themeOverride+xml"/>
  <Override PartName="/xl/drawings/drawing18.xml" ContentType="application/vnd.openxmlformats-officedocument.drawing+xml"/>
  <Override PartName="/xl/charts/chart8.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harts/chart11.xml" ContentType="application/vnd.openxmlformats-officedocument.drawingml.chart+xml"/>
  <Override PartName="/xl/drawings/drawing22.xml" ContentType="application/vnd.openxmlformats-officedocument.drawing+xml"/>
  <Override PartName="/xl/charts/chart12.xml" ContentType="application/vnd.openxmlformats-officedocument.drawingml.chart+xml"/>
  <Override PartName="/xl/drawings/drawing23.xml" ContentType="application/vnd.openxmlformats-officedocument.drawing+xml"/>
  <Override PartName="/xl/charts/chart13.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harts/chart14.xml" ContentType="application/vnd.openxmlformats-officedocument.drawingml.chart+xml"/>
  <Override PartName="/xl/theme/themeOverride6.xml" ContentType="application/vnd.openxmlformats-officedocument.themeOverride+xml"/>
  <Override PartName="/xl/charts/chart15.xml" ContentType="application/vnd.openxmlformats-officedocument.drawingml.chart+xml"/>
  <Override PartName="/xl/theme/themeOverride7.xml" ContentType="application/vnd.openxmlformats-officedocument.themeOverride+xml"/>
  <Override PartName="/xl/charts/chart16.xml" ContentType="application/vnd.openxmlformats-officedocument.drawingml.chart+xml"/>
  <Override PartName="/xl/theme/themeOverride8.xml" ContentType="application/vnd.openxmlformats-officedocument.themeOverride+xml"/>
  <Override PartName="/xl/charts/chart17.xml" ContentType="application/vnd.openxmlformats-officedocument.drawingml.chart+xml"/>
  <Override PartName="/xl/theme/themeOverride9.xml" ContentType="application/vnd.openxmlformats-officedocument.themeOverride+xml"/>
  <Override PartName="/xl/drawings/drawing32.xml" ContentType="application/vnd.openxmlformats-officedocument.drawing+xml"/>
  <Override PartName="/xl/charts/chart1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3.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34.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35.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36.xml" ContentType="application/vnd.openxmlformats-officedocument.drawing+xml"/>
  <Override PartName="/xl/drawings/drawing37.xml" ContentType="application/vnd.openxmlformats-officedocument.drawing+xml"/>
  <Override PartName="/xl/charts/chart25.xml" ContentType="application/vnd.openxmlformats-officedocument.drawingml.chart+xml"/>
  <Override PartName="/xl/drawings/drawing38.xml" ContentType="application/vnd.openxmlformats-officedocument.drawing+xml"/>
  <Override PartName="/xl/drawings/drawing39.xml" ContentType="application/vnd.openxmlformats-officedocument.drawing+xml"/>
  <Override PartName="/xl/charts/chart26.xml" ContentType="application/vnd.openxmlformats-officedocument.drawingml.chart+xml"/>
  <Override PartName="/xl/drawings/drawing40.xml" ContentType="application/vnd.openxmlformats-officedocument.drawing+xml"/>
  <Override PartName="/xl/drawings/drawing41.xml" ContentType="application/vnd.openxmlformats-officedocument.drawing+xml"/>
  <Override PartName="/xl/charts/chart27.xml" ContentType="application/vnd.openxmlformats-officedocument.drawingml.chart+xml"/>
  <Override PartName="/xl/drawings/drawing42.xml" ContentType="application/vnd.openxmlformats-officedocument.drawing+xml"/>
  <Override PartName="/xl/drawings/drawing43.xml" ContentType="application/vnd.openxmlformats-officedocument.drawing+xml"/>
  <Override PartName="/xl/charts/chart28.xml" ContentType="application/vnd.openxmlformats-officedocument.drawingml.chart+xml"/>
  <Override PartName="/xl/drawings/drawing44.xml" ContentType="application/vnd.openxmlformats-officedocument.drawing+xml"/>
  <Override PartName="/xl/charts/chart29.xml" ContentType="application/vnd.openxmlformats-officedocument.drawingml.chart+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charts/chart30.xml" ContentType="application/vnd.openxmlformats-officedocument.drawingml.chart+xml"/>
  <Override PartName="/xl/theme/themeOverride10.xml" ContentType="application/vnd.openxmlformats-officedocument.themeOverride+xml"/>
  <Override PartName="/xl/charts/chart31.xml" ContentType="application/vnd.openxmlformats-officedocument.drawingml.chart+xml"/>
  <Override PartName="/xl/theme/themeOverride11.xml" ContentType="application/vnd.openxmlformats-officedocument.themeOverride+xml"/>
  <Override PartName="/xl/charts/chart32.xml" ContentType="application/vnd.openxmlformats-officedocument.drawingml.chart+xml"/>
  <Override PartName="/xl/theme/themeOverride12.xml" ContentType="application/vnd.openxmlformats-officedocument.themeOverride+xml"/>
  <Override PartName="/xl/charts/chart33.xml" ContentType="application/vnd.openxmlformats-officedocument.drawingml.chart+xml"/>
  <Override PartName="/xl/theme/themeOverride13.xml" ContentType="application/vnd.openxmlformats-officedocument.themeOverride+xml"/>
  <Override PartName="/xl/drawings/drawing51.xml" ContentType="application/vnd.openxmlformats-officedocument.drawing+xml"/>
  <Override PartName="/xl/charts/chart3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2.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3.xml" ContentType="application/vnd.openxmlformats-officedocument.drawing+xml"/>
  <Override PartName="/xl/drawings/drawing54.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charts/chart39.xml" ContentType="application/vnd.openxmlformats-officedocument.drawingml.chart+xml"/>
  <Override PartName="/xl/charts/style5.xml" ContentType="application/vnd.ms-office.chartstyle+xml"/>
  <Override PartName="/xl/charts/colors5.xml" ContentType="application/vnd.ms-office.chartcolorstyle+xml"/>
  <Override PartName="/xl/charts/chart40.xml" ContentType="application/vnd.openxmlformats-officedocument.drawingml.chart+xml"/>
  <Override PartName="/xl/charts/style6.xml" ContentType="application/vnd.ms-office.chartstyle+xml"/>
  <Override PartName="/xl/charts/colors6.xml" ContentType="application/vnd.ms-office.chartcolorstyle+xml"/>
  <Override PartName="/xl/charts/chart41.xml" ContentType="application/vnd.openxmlformats-officedocument.drawingml.chart+xml"/>
  <Override PartName="/xl/drawings/drawing69.xml" ContentType="application/vnd.openxmlformats-officedocument.drawing+xml"/>
  <Override PartName="/xl/charts/chart42.xml" ContentType="application/vnd.openxmlformats-officedocument.drawingml.chart+xml"/>
  <Override PartName="/xl/drawings/drawing70.xml" ContentType="application/vnd.openxmlformats-officedocument.drawingml.chartshapes+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charts/chart49.xml" ContentType="application/vnd.openxmlformats-officedocument.drawingml.chart+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charts/chart50.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0.xml" ContentType="application/vnd.openxmlformats-officedocument.drawingml.chartshapes+xml"/>
  <Override PartName="/xl/drawings/drawing91.xml" ContentType="application/vnd.openxmlformats-officedocument.drawing+xml"/>
  <Override PartName="/xl/charts/chart51.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2.xml" ContentType="application/vnd.openxmlformats-officedocument.drawingml.chartshapes+xml"/>
  <Override PartName="/xl/drawings/drawing93.xml" ContentType="application/vnd.openxmlformats-officedocument.drawing+xml"/>
  <Override PartName="/xl/charts/chart52.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4.xml" ContentType="application/vnd.openxmlformats-officedocument.drawingml.chartshapes+xml"/>
  <Override PartName="/xl/drawings/drawing95.xml" ContentType="application/vnd.openxmlformats-officedocument.drawing+xml"/>
  <Override PartName="/xl/charts/chart53.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6.xml" ContentType="application/vnd.openxmlformats-officedocument.drawingml.chartshapes+xml"/>
  <Override PartName="/xl/drawings/drawing9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hidePivotFieldList="1"/>
  <mc:AlternateContent xmlns:mc="http://schemas.openxmlformats.org/markup-compatibility/2006">
    <mc:Choice Requires="x15">
      <x15ac:absPath xmlns:x15ac="http://schemas.microsoft.com/office/spreadsheetml/2010/11/ac" url="Z:\AREA DE ESTADÍSTICA\ESTADÍSTICA\Estadistica\2024\Informes especiales a 29 de febrero de 2024\"/>
    </mc:Choice>
  </mc:AlternateContent>
  <xr:revisionPtr revIDLastSave="0" documentId="13_ncr:1_{6A136112-642B-407E-9E2E-A3948C1506E2}" xr6:coauthVersionLast="47" xr6:coauthVersionMax="47" xr10:uidLastSave="{00000000-0000-0000-0000-000000000000}"/>
  <bookViews>
    <workbookView xWindow="-110" yWindow="-110" windowWidth="19420" windowHeight="10420" tabRatio="891" xr2:uid="{00000000-000D-0000-FFFF-FFFF00000000}"/>
  </bookViews>
  <sheets>
    <sheet name="porsaad" sheetId="168" r:id="rId1"/>
    <sheet name="indsaad" sheetId="156" r:id="rId2"/>
    <sheet name="indsaad2" sheetId="157" r:id="rId3"/>
    <sheet name="EVO" sheetId="158" r:id="rId4"/>
    <sheet name="EVO_sol" sheetId="159" r:id="rId5"/>
    <sheet name="EVO_resol" sheetId="160" r:id="rId6"/>
    <sheet name="EVO_derecho" sheetId="161" r:id="rId7"/>
    <sheet name="EVO_resolPIA" sheetId="162" r:id="rId8"/>
    <sheet name="EVO_sinPIA" sheetId="163" r:id="rId9"/>
    <sheet name="EVO_prest" sheetId="164" r:id="rId10"/>
    <sheet name="20pobl" sheetId="135" r:id="rId11"/>
    <sheet name="21solsaad" sheetId="3" r:id="rId12"/>
    <sheet name="22solcasaadpot" sheetId="102" r:id="rId13"/>
    <sheet name="23solcasaad" sheetId="134" r:id="rId14"/>
    <sheet name="24solcasaad_pobl" sheetId="136" r:id="rId15"/>
    <sheet name="3solcasaad" sheetId="4" state="hidden" r:id="rId16"/>
    <sheet name="24asolcasaad_pobl" sheetId="103" r:id="rId17"/>
    <sheet name="25solaltabaja" sheetId="165" r:id="rId18"/>
    <sheet name="26perfsaad" sheetId="125" r:id="rId19"/>
    <sheet name="31dictsaad" sheetId="10" r:id="rId20"/>
    <sheet name="31adictsaad" sheetId="108" r:id="rId21"/>
    <sheet name="31bdictsaad" sheetId="141" r:id="rId22"/>
    <sheet name="32dictcasaadpot" sheetId="43" r:id="rId23"/>
    <sheet name="33dictcasaad" sheetId="137" r:id="rId24"/>
    <sheet name="33dictcasaadGIII" sheetId="142" r:id="rId25"/>
    <sheet name="33dictcasaadGII" sheetId="143" r:id="rId26"/>
    <sheet name="33dictcasaadGI" sheetId="144" r:id="rId27"/>
    <sheet name="33dictcasaadG0" sheetId="145" r:id="rId28"/>
    <sheet name="34adictcasaad" sheetId="138" r:id="rId29"/>
    <sheet name="8dictcasaad" sheetId="100" state="hidden" r:id="rId30"/>
    <sheet name="34bdictcasaad" sheetId="104" r:id="rId31"/>
    <sheet name="35ResolGraAltaBaj" sheetId="166" r:id="rId32"/>
    <sheet name="36perfresol" sheetId="68" r:id="rId33"/>
    <sheet name="36aperfresol_graf" sheetId="92" r:id="rId34"/>
    <sheet name="36bperfresol_graf" sheetId="152" r:id="rId35"/>
    <sheet name="41benpresaad" sheetId="34" r:id="rId36"/>
    <sheet name="41benpresaad_graf" sheetId="94" r:id="rId37"/>
    <sheet name="41abenpreGIII" sheetId="47" r:id="rId38"/>
    <sheet name="41abenpreGIII_graf" sheetId="95" r:id="rId39"/>
    <sheet name="41bbenpreGII" sheetId="48" r:id="rId40"/>
    <sheet name="41bbenpreGII_graf" sheetId="96" r:id="rId41"/>
    <sheet name="41cbenpreGI" sheetId="49" r:id="rId42"/>
    <sheet name="41cbenpreGI_graf" sheetId="97" r:id="rId43"/>
    <sheet name="42pbpcasaadpot" sheetId="36" r:id="rId44"/>
    <sheet name="43pbpcasaad" sheetId="139" r:id="rId45"/>
    <sheet name="43pbpcasaadGIII" sheetId="146" r:id="rId46"/>
    <sheet name="43pbpcasaadGII" sheetId="147" r:id="rId47"/>
    <sheet name="43pbpcasaadGI" sheetId="148" r:id="rId48"/>
    <sheet name="44apbpcasaad" sheetId="140" r:id="rId49"/>
    <sheet name="44bpbpcasaad" sheetId="105" r:id="rId50"/>
    <sheet name="45ResolPIAAltaBaj" sheetId="167" r:id="rId51"/>
    <sheet name="46perfpbsaad" sheetId="79" r:id="rId52"/>
    <sheet name="15pbpcasaad" sheetId="101" state="hidden" r:id="rId53"/>
    <sheet name="46aperfpb_graf" sheetId="98" r:id="rId54"/>
    <sheet name="51pbgrado" sheetId="45" r:id="rId55"/>
    <sheet name="51aPAPDgrado" sheetId="50" r:id="rId56"/>
    <sheet name="51bTeleasgrado" sheetId="51" r:id="rId57"/>
    <sheet name="51cSADgrado" sheetId="52" r:id="rId58"/>
    <sheet name="51dCDgrado" sheetId="53" r:id="rId59"/>
    <sheet name="51eSARgrado" sheetId="54" r:id="rId60"/>
    <sheet name="51fPEVincgrado" sheetId="55" r:id="rId61"/>
    <sheet name="51gPECgrado" sheetId="56" r:id="rId62"/>
    <sheet name="51hPEAsistPgrado" sheetId="57" r:id="rId63"/>
    <sheet name="52SubtipoVinculada" sheetId="109" r:id="rId64"/>
    <sheet name="52SubtipoVinculadaGIII" sheetId="110" r:id="rId65"/>
    <sheet name="52SubtipoVinculadaGII" sheetId="111" r:id="rId66"/>
    <sheet name="52SubtipoVinculadaGI" sheetId="112" r:id="rId67"/>
    <sheet name="6perfcuidador" sheetId="85" r:id="rId68"/>
    <sheet name="61aperfcuidadorCCAA" sheetId="86" r:id="rId69"/>
    <sheet name="62bperfcuidadorCCAA" sheetId="87" r:id="rId70"/>
    <sheet name="63cperfcuidadorCCAA" sheetId="88" r:id="rId71"/>
    <sheet name="7Intensidad" sheetId="58" r:id="rId72"/>
    <sheet name="7IntensidadCCAA" sheetId="59" r:id="rId73"/>
    <sheet name="7IntenSAD_CCAA" sheetId="66" r:id="rId74"/>
    <sheet name="7IntenPE_SAD_CCAA" sheetId="67" r:id="rId75"/>
    <sheet name="8CuantíaPrest" sheetId="77" r:id="rId76"/>
    <sheet name="8CuantíaPEC_CCAA" sheetId="74" r:id="rId77"/>
    <sheet name="8CuantíaAP_CCAA" sheetId="75" r:id="rId78"/>
    <sheet name="8CuantíaPEVsad_CCAA" sheetId="76" r:id="rId79"/>
    <sheet name="8CuantíaPEVsar_CCAA" sheetId="80" r:id="rId80"/>
    <sheet name="8CuantíaPEVcd_CCAA" sheetId="81" r:id="rId81"/>
    <sheet name="8CuantíaPEVpapd_CCAA" sheetId="82" r:id="rId82"/>
    <sheet name="8CuantíaPEVteleasist_CCAA" sheetId="83" r:id="rId83"/>
    <sheet name="9TiempoEspera" sheetId="90" r:id="rId84"/>
    <sheet name="10pendResol" sheetId="106" r:id="rId85"/>
    <sheet name="10pendPrest" sheetId="84" r:id="rId86"/>
    <sheet name="10pend" sheetId="107" r:id="rId87"/>
    <sheet name="11ListaEspera" sheetId="70" r:id="rId88"/>
    <sheet name="11ListaEsperaGIII" sheetId="61" r:id="rId89"/>
    <sheet name="11ListaEsperaGII" sheetId="62" r:id="rId90"/>
    <sheet name="11ListaEsperaGI" sheetId="63" r:id="rId91"/>
    <sheet name="12BenefEfect" sheetId="155" r:id="rId92"/>
  </sheets>
  <externalReferences>
    <externalReference r:id="rId93"/>
  </externalReferences>
  <definedNames>
    <definedName name="_xlnm._FilterDatabase" localSheetId="52" hidden="1">'15pbpcasaad'!$AD$10:$AE$28</definedName>
    <definedName name="_xlnm._FilterDatabase" localSheetId="10" hidden="1">'20pobl'!$AG$11:$AH$29</definedName>
    <definedName name="_xlnm._FilterDatabase" localSheetId="12" hidden="1">'22solcasaadpot'!$P$9:$Q$27</definedName>
    <definedName name="_xlnm._FilterDatabase" localSheetId="13" hidden="1">'23solcasaad'!$AG$11:$AH$29</definedName>
    <definedName name="_xlnm._FilterDatabase" localSheetId="16" hidden="1">'24asolcasaad_pobl'!$AD$10:$AE$28</definedName>
    <definedName name="_xlnm._FilterDatabase" localSheetId="14" hidden="1">'24solcasaad_pobl'!$R$11:$S$29</definedName>
    <definedName name="_xlnm._FilterDatabase" localSheetId="22" hidden="1">'32dictcasaadpot'!$N$10:$O$28</definedName>
    <definedName name="_xlnm._FilterDatabase" localSheetId="23" hidden="1">'33dictcasaad'!$AG$11:$AH$29</definedName>
    <definedName name="_xlnm._FilterDatabase" localSheetId="27" hidden="1">'33dictcasaadG0'!$AG$11:$AH$29</definedName>
    <definedName name="_xlnm._FilterDatabase" localSheetId="26" hidden="1">'33dictcasaadGI'!$AG$11:$AH$29</definedName>
    <definedName name="_xlnm._FilterDatabase" localSheetId="25" hidden="1">'33dictcasaadGII'!$AG$11:$AH$29</definedName>
    <definedName name="_xlnm._FilterDatabase" localSheetId="24" hidden="1">'33dictcasaadGIII'!$AG$11:$AH$29</definedName>
    <definedName name="_xlnm._FilterDatabase" localSheetId="28" hidden="1">'34adictcasaad'!$R$11:$S$29</definedName>
    <definedName name="_xlnm._FilterDatabase" localSheetId="30" hidden="1">'34bdictcasaad'!$AD$10:$AE$28</definedName>
    <definedName name="_xlnm._FilterDatabase" localSheetId="15" hidden="1">'3solcasaad'!$AD$10:$AE$28</definedName>
    <definedName name="_xlnm._FilterDatabase" localSheetId="43" hidden="1">'42pbpcasaadpot'!$M$10:$N$28</definedName>
    <definedName name="_xlnm._FilterDatabase" localSheetId="44" hidden="1">'43pbpcasaad'!$AG$11:$AH$29</definedName>
    <definedName name="_xlnm._FilterDatabase" localSheetId="47" hidden="1">'43pbpcasaadGI'!$AG$11:$AH$29</definedName>
    <definedName name="_xlnm._FilterDatabase" localSheetId="46" hidden="1">'43pbpcasaadGII'!$AG$11:$AH$29</definedName>
    <definedName name="_xlnm._FilterDatabase" localSheetId="45" hidden="1">'43pbpcasaadGIII'!$AG$11:$AH$29</definedName>
    <definedName name="_xlnm._FilterDatabase" localSheetId="48" hidden="1">'44apbpcasaad'!$R$11:$S$29</definedName>
    <definedName name="_xlnm._FilterDatabase" localSheetId="49" hidden="1">'44bpbpcasaad'!$AD$10:$AE$28</definedName>
    <definedName name="_xlnm._FilterDatabase" localSheetId="29" hidden="1">'8dictcasaad'!$AD$10:$AE$28</definedName>
    <definedName name="_xlnm._FilterDatabase" localSheetId="83" hidden="1">'9TiempoEspera'!$L$12:$M$30</definedName>
    <definedName name="_xlnm.Print_Area" localSheetId="86">'10pend'!$A$1:$K$34</definedName>
    <definedName name="_xlnm.Print_Area" localSheetId="85">'10pendPrest'!$A$1:$I$34</definedName>
    <definedName name="_xlnm.Print_Area" localSheetId="84">'10pendResol'!$A$1:$I$36</definedName>
    <definedName name="_xlnm.Print_Area" localSheetId="87">'11ListaEspera'!$A$1:$N$43</definedName>
    <definedName name="_xlnm.Print_Area" localSheetId="90">'11ListaEsperaGI'!$A$1:$N$42</definedName>
    <definedName name="_xlnm.Print_Area" localSheetId="89">'11ListaEsperaGII'!$A$1:$N$42</definedName>
    <definedName name="_xlnm.Print_Area" localSheetId="88">'11ListaEsperaGIII'!$A$1:$N$42</definedName>
    <definedName name="_xlnm.Print_Area" localSheetId="52">'15pbpcasaad'!$A$1:$Z$34</definedName>
    <definedName name="_xlnm.Print_Area" localSheetId="10">'20pobl'!$A$1:$AC$34</definedName>
    <definedName name="_xlnm.Print_Area" localSheetId="12">'22solcasaadpot'!$A$1:$U$33</definedName>
    <definedName name="_xlnm.Print_Area" localSheetId="13">'23solcasaad'!$A$1:$AC$34</definedName>
    <definedName name="_xlnm.Print_Area" localSheetId="16">'24asolcasaad_pobl'!$A$1:$Z$46</definedName>
    <definedName name="_xlnm.Print_Area" localSheetId="14">'24solcasaad_pobl'!$A$1:$N$34</definedName>
    <definedName name="_xlnm.Print_Area" localSheetId="17">'25solaltabaja'!$A$1:$V$48</definedName>
    <definedName name="_xlnm.Print_Area" localSheetId="20">'31adictsaad'!$A$1:$V$31</definedName>
    <definedName name="_xlnm.Print_Area" localSheetId="21">'31bdictsaad'!$A$1:$V$31</definedName>
    <definedName name="_xlnm.Print_Area" localSheetId="22">'32dictcasaadpot'!$A$1:$S$35</definedName>
    <definedName name="_xlnm.Print_Area" localSheetId="23">'33dictcasaad'!$A$1:$AC$34</definedName>
    <definedName name="_xlnm.Print_Area" localSheetId="27">'33dictcasaadG0'!$A$1:$AC$34</definedName>
    <definedName name="_xlnm.Print_Area" localSheetId="26">'33dictcasaadGI'!$A$1:$AC$34</definedName>
    <definedName name="_xlnm.Print_Area" localSheetId="25">'33dictcasaadGII'!$A$1:$AC$34</definedName>
    <definedName name="_xlnm.Print_Area" localSheetId="24">'33dictcasaadGIII'!$A$1:$AC$34</definedName>
    <definedName name="_xlnm.Print_Area" localSheetId="28">'34adictcasaad'!$A$1:$N$34</definedName>
    <definedName name="_xlnm.Print_Area" localSheetId="30">'34bdictcasaad'!$A$1:$Z$46</definedName>
    <definedName name="_xlnm.Print_Area" localSheetId="31">'35ResolGraAltaBaj'!$A$1:$V$49</definedName>
    <definedName name="_xlnm.Print_Area" localSheetId="33">'36aperfresol_graf'!$A$1:$AB$33</definedName>
    <definedName name="_xlnm.Print_Area" localSheetId="34">'36bperfresol_graf'!$A$1:$AB$32</definedName>
    <definedName name="_xlnm.Print_Area" localSheetId="32">'36perfresol'!$A$1:$AD$39</definedName>
    <definedName name="_xlnm.Print_Area" localSheetId="15">'3solcasaad'!$A$1:$Z$33</definedName>
    <definedName name="_xlnm.Print_Area" localSheetId="37">'41abenpreGIII'!$A$1:$Y$31</definedName>
    <definedName name="_xlnm.Print_Area" localSheetId="38">'41abenpreGIII_graf'!$A$1:$X$32</definedName>
    <definedName name="_xlnm.Print_Area" localSheetId="39">'41bbenpreGII'!$A$1:$Y$30</definedName>
    <definedName name="_xlnm.Print_Area" localSheetId="40">'41bbenpreGII_graf'!$A$1:$X$31</definedName>
    <definedName name="_xlnm.Print_Area" localSheetId="35">'41benpresaad'!$A$1:$Y$30</definedName>
    <definedName name="_xlnm.Print_Area" localSheetId="36">'41benpresaad_graf'!$A$1:$X$32</definedName>
    <definedName name="_xlnm.Print_Area" localSheetId="41">'41cbenpreGI'!$A$1:$Y$30</definedName>
    <definedName name="_xlnm.Print_Area" localSheetId="42">'41cbenpreGI_graf'!$A$1:$X$32</definedName>
    <definedName name="_xlnm.Print_Area" localSheetId="43">'42pbpcasaadpot'!$A$1:$R$34</definedName>
    <definedName name="_xlnm.Print_Area" localSheetId="44">'43pbpcasaad'!$A$1:$AC$34</definedName>
    <definedName name="_xlnm.Print_Area" localSheetId="47">'43pbpcasaadGI'!$A$1:$AC$34</definedName>
    <definedName name="_xlnm.Print_Area" localSheetId="46">'43pbpcasaadGII'!$A$1:$AC$34</definedName>
    <definedName name="_xlnm.Print_Area" localSheetId="45">'43pbpcasaadGIII'!$A$1:$AC$34</definedName>
    <definedName name="_xlnm.Print_Area" localSheetId="48">'44apbpcasaad'!$A$1:$N$34</definedName>
    <definedName name="_xlnm.Print_Area" localSheetId="49">'44bpbpcasaad'!$A$1:$Z$48</definedName>
    <definedName name="_xlnm.Print_Area" localSheetId="50">'45ResolPIAAltaBaj'!$A$1:$X$49</definedName>
    <definedName name="_xlnm.Print_Area" localSheetId="53">'46aperfpb_graf'!$A$1:$AC$33</definedName>
    <definedName name="_xlnm.Print_Area" localSheetId="51">'46perfpbsaad'!$A$1:$AD$37</definedName>
    <definedName name="_xlnm.Print_Area" localSheetId="55">'51aPAPDgrado'!$A$1:$S$31</definedName>
    <definedName name="_xlnm.Print_Area" localSheetId="56">'51bTeleasgrado'!$A$1:$S$31</definedName>
    <definedName name="_xlnm.Print_Area" localSheetId="57">'51cSADgrado'!$A$1:$S$30</definedName>
    <definedName name="_xlnm.Print_Area" localSheetId="58">'51dCDgrado'!$A$1:$S$30</definedName>
    <definedName name="_xlnm.Print_Area" localSheetId="59">'51eSARgrado'!$A$1:$S$30</definedName>
    <definedName name="_xlnm.Print_Area" localSheetId="60">'51fPEVincgrado'!$A$1:$S$30</definedName>
    <definedName name="_xlnm.Print_Area" localSheetId="61">'51gPECgrado'!$A$1:$S$30</definedName>
    <definedName name="_xlnm.Print_Area" localSheetId="62">'51hPEAsistPgrado'!$A$1:$S$30</definedName>
    <definedName name="_xlnm.Print_Area" localSheetId="54">'51pbgrado'!$A$1:$Q$31</definedName>
    <definedName name="_xlnm.Print_Area" localSheetId="63">'52SubtipoVinculada'!$A$1:$P$27</definedName>
    <definedName name="_xlnm.Print_Area" localSheetId="66">'52SubtipoVinculadaGI'!$A$1:$P$27</definedName>
    <definedName name="_xlnm.Print_Area" localSheetId="65">'52SubtipoVinculadaGII'!$A$1:$P$27</definedName>
    <definedName name="_xlnm.Print_Area" localSheetId="64">'52SubtipoVinculadaGIII'!$A$1:$P$27</definedName>
    <definedName name="_xlnm.Print_Area" localSheetId="68">'61aperfcuidadorCCAA'!$A$1:$N$42</definedName>
    <definedName name="_xlnm.Print_Area" localSheetId="69">'62bperfcuidadorCCAA'!$A$1:$M$29</definedName>
    <definedName name="_xlnm.Print_Area" localSheetId="70">'63cperfcuidadorCCAA'!$A$1:$U$29</definedName>
    <definedName name="_xlnm.Print_Area" localSheetId="67">'6perfcuidador'!$A$1:$L$34</definedName>
    <definedName name="_xlnm.Print_Area" localSheetId="74">'7IntenPE_SAD_CCAA'!$A$1:$I$32</definedName>
    <definedName name="_xlnm.Print_Area" localSheetId="73">'7IntenSAD_CCAA'!$A$1:$I$32</definedName>
    <definedName name="_xlnm.Print_Area" localSheetId="71">'7Intensidad'!$A$1:$S$37</definedName>
    <definedName name="_xlnm.Print_Area" localSheetId="72">'7IntensidadCCAA'!$A$1:$I$32</definedName>
    <definedName name="_xlnm.Print_Area" localSheetId="77">'8CuantíaAP_CCAA'!$A$1:$I$32</definedName>
    <definedName name="_xlnm.Print_Area" localSheetId="76">'8CuantíaPEC_CCAA'!$A$1:$I$32</definedName>
    <definedName name="_xlnm.Print_Area" localSheetId="80">'8CuantíaPEVcd_CCAA'!$A$1:$I$32</definedName>
    <definedName name="_xlnm.Print_Area" localSheetId="81">'8CuantíaPEVpapd_CCAA'!$A$1:$I$32</definedName>
    <definedName name="_xlnm.Print_Area" localSheetId="78">'8CuantíaPEVsad_CCAA'!$A$1:$I$32</definedName>
    <definedName name="_xlnm.Print_Area" localSheetId="79">'8CuantíaPEVsar_CCAA'!$A$1:$I$32</definedName>
    <definedName name="_xlnm.Print_Area" localSheetId="82">'8CuantíaPEVteleasist_CCAA'!$A$1:$I$32</definedName>
    <definedName name="_xlnm.Print_Area" localSheetId="75">'8CuantíaPrest'!$A$1:$V$39</definedName>
    <definedName name="_xlnm.Print_Area" localSheetId="29">'8dictcasaad'!$A$1:$Z$34</definedName>
    <definedName name="_xlnm.Print_Area" localSheetId="83">'9TiempoEspera'!$A$1:$Q$37</definedName>
    <definedName name="_xlnm.Print_Area" localSheetId="0">porsaad!$A$1:$N$47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 i="102" l="1"/>
  <c r="L10" i="102"/>
  <c r="N10" i="102"/>
  <c r="P10" i="102" s="1"/>
  <c r="K11" i="102"/>
  <c r="L11" i="102"/>
  <c r="N11" i="102"/>
  <c r="K12" i="102"/>
  <c r="L12" i="102"/>
  <c r="N12" i="102"/>
  <c r="K13" i="102"/>
  <c r="L13" i="102"/>
  <c r="N13" i="102"/>
  <c r="K14" i="102"/>
  <c r="L14" i="102"/>
  <c r="N14" i="102"/>
  <c r="K15" i="102"/>
  <c r="L15" i="102"/>
  <c r="N15" i="102"/>
  <c r="K16" i="102"/>
  <c r="L16" i="102"/>
  <c r="N16" i="102"/>
  <c r="S26" i="164"/>
  <c r="T26" i="164"/>
  <c r="S9" i="164"/>
  <c r="T9" i="164"/>
  <c r="S10" i="164"/>
  <c r="T10" i="164"/>
  <c r="S11" i="164"/>
  <c r="T11" i="164"/>
  <c r="S12" i="164"/>
  <c r="T12" i="164"/>
  <c r="S13" i="164"/>
  <c r="T13" i="164"/>
  <c r="S14" i="164"/>
  <c r="T14" i="164"/>
  <c r="S15" i="164"/>
  <c r="T15" i="164"/>
  <c r="S16" i="164"/>
  <c r="T16" i="164"/>
  <c r="S17" i="164"/>
  <c r="T17" i="164"/>
  <c r="S18" i="164"/>
  <c r="T18" i="164"/>
  <c r="S19" i="164"/>
  <c r="T19" i="164"/>
  <c r="S20" i="164"/>
  <c r="T20" i="164"/>
  <c r="S21" i="164"/>
  <c r="T21" i="164"/>
  <c r="S22" i="164"/>
  <c r="T22" i="164"/>
  <c r="S23" i="164"/>
  <c r="T23" i="164"/>
  <c r="S24" i="164"/>
  <c r="T24" i="164"/>
  <c r="S25" i="164"/>
  <c r="T25" i="164"/>
  <c r="T8" i="164"/>
  <c r="S8" i="164"/>
  <c r="S9" i="163"/>
  <c r="S10" i="163"/>
  <c r="S11" i="163"/>
  <c r="S12" i="163"/>
  <c r="S13" i="163"/>
  <c r="S14" i="163"/>
  <c r="S15" i="163"/>
  <c r="S16" i="163"/>
  <c r="S17" i="163"/>
  <c r="S18" i="163"/>
  <c r="S19" i="163"/>
  <c r="S20" i="163"/>
  <c r="S21" i="163"/>
  <c r="S22" i="163"/>
  <c r="S23" i="163"/>
  <c r="S24" i="163"/>
  <c r="S25" i="163"/>
  <c r="S26" i="163"/>
  <c r="S8" i="163"/>
  <c r="T9" i="163"/>
  <c r="T10" i="163"/>
  <c r="T11" i="163"/>
  <c r="T12" i="163"/>
  <c r="T13" i="163"/>
  <c r="T14" i="163"/>
  <c r="T15" i="163"/>
  <c r="T16" i="163"/>
  <c r="T17" i="163"/>
  <c r="T18" i="163"/>
  <c r="T19" i="163"/>
  <c r="T20" i="163"/>
  <c r="T21" i="163"/>
  <c r="T22" i="163"/>
  <c r="T23" i="163"/>
  <c r="T24" i="163"/>
  <c r="T25" i="163"/>
  <c r="T26" i="163"/>
  <c r="T8" i="163"/>
  <c r="S26" i="162"/>
  <c r="T26" i="162"/>
  <c r="S9" i="162"/>
  <c r="T9" i="162"/>
  <c r="S10" i="162"/>
  <c r="T10" i="162"/>
  <c r="S11" i="162"/>
  <c r="T11" i="162"/>
  <c r="S12" i="162"/>
  <c r="T12" i="162"/>
  <c r="S13" i="162"/>
  <c r="T13" i="162"/>
  <c r="S14" i="162"/>
  <c r="T14" i="162"/>
  <c r="S15" i="162"/>
  <c r="T15" i="162"/>
  <c r="S16" i="162"/>
  <c r="T16" i="162"/>
  <c r="S17" i="162"/>
  <c r="T17" i="162"/>
  <c r="S18" i="162"/>
  <c r="T18" i="162"/>
  <c r="S19" i="162"/>
  <c r="T19" i="162"/>
  <c r="S20" i="162"/>
  <c r="T20" i="162"/>
  <c r="S21" i="162"/>
  <c r="T21" i="162"/>
  <c r="S22" i="162"/>
  <c r="T22" i="162"/>
  <c r="S23" i="162"/>
  <c r="T23" i="162"/>
  <c r="S24" i="162"/>
  <c r="T24" i="162"/>
  <c r="S25" i="162"/>
  <c r="T25" i="162"/>
  <c r="T8" i="162"/>
  <c r="S8" i="162"/>
  <c r="S9" i="161"/>
  <c r="T9" i="161"/>
  <c r="S10" i="161"/>
  <c r="T10" i="161"/>
  <c r="S11" i="161"/>
  <c r="T11" i="161"/>
  <c r="S12" i="161"/>
  <c r="T12" i="161"/>
  <c r="S13" i="161"/>
  <c r="T13" i="161"/>
  <c r="S14" i="161"/>
  <c r="T14" i="161"/>
  <c r="S15" i="161"/>
  <c r="T15" i="161"/>
  <c r="S16" i="161"/>
  <c r="T16" i="161"/>
  <c r="S17" i="161"/>
  <c r="T17" i="161"/>
  <c r="S18" i="161"/>
  <c r="T18" i="161"/>
  <c r="S19" i="161"/>
  <c r="T19" i="161"/>
  <c r="S20" i="161"/>
  <c r="T20" i="161"/>
  <c r="S21" i="161"/>
  <c r="T21" i="161"/>
  <c r="S22" i="161"/>
  <c r="T22" i="161"/>
  <c r="S23" i="161"/>
  <c r="T23" i="161"/>
  <c r="S24" i="161"/>
  <c r="T24" i="161"/>
  <c r="S25" i="161"/>
  <c r="T25" i="161"/>
  <c r="S26" i="161"/>
  <c r="T26" i="161"/>
  <c r="T8" i="161"/>
  <c r="S8" i="161"/>
  <c r="S26" i="160"/>
  <c r="T26" i="160"/>
  <c r="S9" i="160"/>
  <c r="T9" i="160"/>
  <c r="S10" i="160"/>
  <c r="T10" i="160"/>
  <c r="S11" i="160"/>
  <c r="T11" i="160"/>
  <c r="S12" i="160"/>
  <c r="T12" i="160"/>
  <c r="S13" i="160"/>
  <c r="T13" i="160"/>
  <c r="S14" i="160"/>
  <c r="T14" i="160"/>
  <c r="S15" i="160"/>
  <c r="T15" i="160"/>
  <c r="S16" i="160"/>
  <c r="T16" i="160"/>
  <c r="S17" i="160"/>
  <c r="T17" i="160"/>
  <c r="S18" i="160"/>
  <c r="T18" i="160"/>
  <c r="S19" i="160"/>
  <c r="T19" i="160"/>
  <c r="S20" i="160"/>
  <c r="T20" i="160"/>
  <c r="S21" i="160"/>
  <c r="T21" i="160"/>
  <c r="S22" i="160"/>
  <c r="T22" i="160"/>
  <c r="S23" i="160"/>
  <c r="T23" i="160"/>
  <c r="S24" i="160"/>
  <c r="T24" i="160"/>
  <c r="S25" i="160"/>
  <c r="T25" i="160"/>
  <c r="T8" i="160"/>
  <c r="S8" i="160"/>
  <c r="S9" i="159"/>
  <c r="T9" i="159"/>
  <c r="S10" i="159"/>
  <c r="T10" i="159"/>
  <c r="S11" i="159"/>
  <c r="T11" i="159"/>
  <c r="S12" i="159"/>
  <c r="T12" i="159"/>
  <c r="S13" i="159"/>
  <c r="T13" i="159"/>
  <c r="S14" i="159"/>
  <c r="T14" i="159"/>
  <c r="S15" i="159"/>
  <c r="T15" i="159"/>
  <c r="S16" i="159"/>
  <c r="T16" i="159"/>
  <c r="S17" i="159"/>
  <c r="T17" i="159"/>
  <c r="S18" i="159"/>
  <c r="T18" i="159"/>
  <c r="S19" i="159"/>
  <c r="T19" i="159"/>
  <c r="S20" i="159"/>
  <c r="T20" i="159"/>
  <c r="S21" i="159"/>
  <c r="T21" i="159"/>
  <c r="S22" i="159"/>
  <c r="T22" i="159"/>
  <c r="S23" i="159"/>
  <c r="T23" i="159"/>
  <c r="S24" i="159"/>
  <c r="T24" i="159"/>
  <c r="S25" i="159"/>
  <c r="T25" i="159"/>
  <c r="S26" i="159"/>
  <c r="T26" i="159"/>
  <c r="T8" i="159"/>
  <c r="S8" i="159"/>
  <c r="S28" i="158"/>
  <c r="T28" i="158"/>
  <c r="S29" i="158"/>
  <c r="T29" i="158"/>
  <c r="S30" i="158"/>
  <c r="T30" i="158"/>
  <c r="S31" i="158"/>
  <c r="T31" i="158"/>
  <c r="S32" i="158"/>
  <c r="T32" i="158"/>
  <c r="S33" i="158"/>
  <c r="T33" i="158"/>
  <c r="S34" i="158"/>
  <c r="T34" i="158"/>
  <c r="S35" i="158"/>
  <c r="T35" i="158"/>
  <c r="S36" i="158"/>
  <c r="T36" i="158"/>
  <c r="S37" i="158"/>
  <c r="T37" i="158"/>
  <c r="S38" i="158"/>
  <c r="T38" i="158"/>
  <c r="T39" i="158"/>
  <c r="S40" i="158"/>
  <c r="T40" i="158"/>
  <c r="S41" i="158"/>
  <c r="T41" i="158"/>
  <c r="S42" i="158"/>
  <c r="T42" i="158"/>
  <c r="T27" i="158"/>
  <c r="S27" i="158"/>
  <c r="S9" i="158"/>
  <c r="T9" i="158"/>
  <c r="S10" i="158"/>
  <c r="T10" i="158"/>
  <c r="S11" i="158"/>
  <c r="T11" i="158"/>
  <c r="S12" i="158"/>
  <c r="T12" i="158"/>
  <c r="S13" i="158"/>
  <c r="T13" i="158"/>
  <c r="S14" i="158"/>
  <c r="T14" i="158"/>
  <c r="S15" i="158"/>
  <c r="T15" i="158"/>
  <c r="S16" i="158"/>
  <c r="T16" i="158"/>
  <c r="S17" i="158"/>
  <c r="T17" i="158"/>
  <c r="S18" i="158"/>
  <c r="T18" i="158"/>
  <c r="S19" i="158"/>
  <c r="T19" i="158"/>
  <c r="S20" i="158"/>
  <c r="T20" i="158"/>
  <c r="S21" i="158"/>
  <c r="T21" i="158"/>
  <c r="S22" i="158"/>
  <c r="T22" i="158"/>
  <c r="T8" i="158"/>
  <c r="S8" i="158"/>
  <c r="AB39" i="165"/>
  <c r="AC44" i="166"/>
  <c r="AC46" i="166"/>
  <c r="AC38" i="165"/>
  <c r="AE45" i="167"/>
  <c r="AC36" i="166"/>
  <c r="AB37" i="166"/>
  <c r="AC37" i="165"/>
  <c r="AB40" i="165"/>
  <c r="AB45" i="166"/>
  <c r="AB43" i="166"/>
  <c r="AE39" i="167"/>
  <c r="AD40" i="167"/>
  <c r="AB44" i="166"/>
  <c r="AB41" i="166"/>
  <c r="AE46" i="167"/>
  <c r="AC39" i="166"/>
  <c r="AE42" i="167"/>
  <c r="AC43" i="165"/>
  <c r="AC43" i="166"/>
  <c r="AD38" i="167"/>
  <c r="AB41" i="165"/>
  <c r="AE38" i="167"/>
  <c r="AB45" i="165"/>
  <c r="AC44" i="165"/>
  <c r="AB37" i="165"/>
  <c r="AB43" i="165"/>
  <c r="AD36" i="167"/>
  <c r="AB39" i="166"/>
  <c r="AC42" i="166"/>
  <c r="AC46" i="165"/>
  <c r="AB36" i="166"/>
  <c r="AC36" i="165"/>
  <c r="AC40" i="166"/>
  <c r="AD41" i="167"/>
  <c r="AC41" i="165"/>
  <c r="AE36" i="167"/>
  <c r="AE43" i="167"/>
  <c r="AC41" i="166"/>
  <c r="AD46" i="167"/>
  <c r="AC37" i="166"/>
  <c r="AD44" i="167"/>
  <c r="AB46" i="165"/>
  <c r="AD37" i="167"/>
  <c r="AB40" i="166"/>
  <c r="AE41" i="167"/>
  <c r="AB42" i="165"/>
  <c r="AB36" i="165"/>
  <c r="AB42" i="166"/>
  <c r="AD45" i="167"/>
  <c r="AE37" i="167"/>
  <c r="AD42" i="167"/>
  <c r="AE44" i="167"/>
  <c r="AC39" i="165"/>
  <c r="AC45" i="165"/>
  <c r="AB38" i="166"/>
  <c r="AE40" i="167"/>
  <c r="AC38" i="166"/>
  <c r="AB46" i="166"/>
  <c r="AD39" i="167"/>
  <c r="AC45" i="166"/>
  <c r="AC42" i="165"/>
  <c r="AC40" i="165"/>
  <c r="AB38" i="165"/>
  <c r="AD43" i="167"/>
  <c r="AB44" i="165"/>
  <c r="Q10" i="102" l="1"/>
  <c r="R10" i="102"/>
  <c r="P15" i="102"/>
  <c r="P13" i="102"/>
  <c r="P11" i="102"/>
  <c r="P16" i="102"/>
  <c r="P14" i="102"/>
  <c r="P12" i="102"/>
  <c r="R42" i="158"/>
  <c r="AD35" i="167"/>
  <c r="AE35" i="167"/>
  <c r="AC35" i="166"/>
  <c r="AC35" i="165"/>
  <c r="AB35" i="166"/>
  <c r="AB35" i="165"/>
  <c r="Q12" i="102" l="1"/>
  <c r="R12" i="102"/>
  <c r="Q14" i="102"/>
  <c r="R14" i="102"/>
  <c r="Q16" i="102"/>
  <c r="R16" i="102"/>
  <c r="R11" i="102"/>
  <c r="Q11" i="102"/>
  <c r="R13" i="102"/>
  <c r="Q13" i="102"/>
  <c r="R15" i="102"/>
  <c r="Q15" i="102"/>
  <c r="Q25" i="159"/>
  <c r="C33" i="90"/>
  <c r="R9" i="164" l="1"/>
  <c r="R10" i="164"/>
  <c r="R11" i="164"/>
  <c r="R12" i="164"/>
  <c r="R13" i="164"/>
  <c r="R14" i="164"/>
  <c r="R15" i="164"/>
  <c r="R16" i="164"/>
  <c r="R17" i="164"/>
  <c r="R18" i="164"/>
  <c r="R19" i="164"/>
  <c r="R20" i="164"/>
  <c r="R21" i="164"/>
  <c r="R22" i="164"/>
  <c r="R23" i="164"/>
  <c r="R24" i="164"/>
  <c r="R25" i="164"/>
  <c r="R8" i="164"/>
  <c r="R9" i="163"/>
  <c r="R10" i="163"/>
  <c r="R11" i="163"/>
  <c r="R12" i="163"/>
  <c r="R13" i="163"/>
  <c r="R14" i="163"/>
  <c r="R15" i="163"/>
  <c r="R16" i="163"/>
  <c r="R17" i="163"/>
  <c r="R18" i="163"/>
  <c r="R19" i="163"/>
  <c r="R20" i="163"/>
  <c r="R21" i="163"/>
  <c r="R22" i="163"/>
  <c r="R23" i="163"/>
  <c r="R24" i="163"/>
  <c r="R25" i="163"/>
  <c r="R8" i="163"/>
  <c r="Q9" i="163"/>
  <c r="Q10" i="163"/>
  <c r="Q11" i="163"/>
  <c r="Q12" i="163"/>
  <c r="Q13" i="163"/>
  <c r="Q14" i="163"/>
  <c r="Q15" i="163"/>
  <c r="Q16" i="163"/>
  <c r="Q17" i="163"/>
  <c r="Q18" i="163"/>
  <c r="Q19" i="163"/>
  <c r="Q20" i="163"/>
  <c r="Q21" i="163"/>
  <c r="Q22" i="163"/>
  <c r="Q23" i="163"/>
  <c r="Q24" i="163"/>
  <c r="Q25" i="163"/>
  <c r="Q8" i="163"/>
  <c r="R9" i="162"/>
  <c r="R10" i="162"/>
  <c r="R11" i="162"/>
  <c r="R12" i="162"/>
  <c r="R13" i="162"/>
  <c r="R14" i="162"/>
  <c r="R15" i="162"/>
  <c r="R16" i="162"/>
  <c r="R17" i="162"/>
  <c r="R18" i="162"/>
  <c r="R19" i="162"/>
  <c r="R20" i="162"/>
  <c r="R21" i="162"/>
  <c r="R22" i="162"/>
  <c r="R23" i="162"/>
  <c r="R24" i="162"/>
  <c r="R25" i="162"/>
  <c r="R8" i="162"/>
  <c r="Q9" i="162"/>
  <c r="Q10" i="162"/>
  <c r="Q11" i="162"/>
  <c r="Q12" i="162"/>
  <c r="Q13" i="162"/>
  <c r="Q14" i="162"/>
  <c r="Q15" i="162"/>
  <c r="Q16" i="162"/>
  <c r="Q17" i="162"/>
  <c r="Q18" i="162"/>
  <c r="Q19" i="162"/>
  <c r="Q20" i="162"/>
  <c r="Q21" i="162"/>
  <c r="Q22" i="162"/>
  <c r="Q23" i="162"/>
  <c r="Q24" i="162"/>
  <c r="Q25" i="162"/>
  <c r="Q8" i="162"/>
  <c r="R9" i="161"/>
  <c r="R10" i="161"/>
  <c r="R11" i="161"/>
  <c r="R12" i="161"/>
  <c r="R13" i="161"/>
  <c r="R14" i="161"/>
  <c r="R15" i="161"/>
  <c r="R16" i="161"/>
  <c r="R17" i="161"/>
  <c r="R18" i="161"/>
  <c r="R19" i="161"/>
  <c r="R20" i="161"/>
  <c r="R21" i="161"/>
  <c r="R22" i="161"/>
  <c r="R23" i="161"/>
  <c r="R24" i="161"/>
  <c r="R25" i="161"/>
  <c r="R8" i="161"/>
  <c r="Q9" i="161"/>
  <c r="Q10" i="161"/>
  <c r="Q11" i="161"/>
  <c r="Q12" i="161"/>
  <c r="Q13" i="161"/>
  <c r="Q14" i="161"/>
  <c r="Q15" i="161"/>
  <c r="Q16" i="161"/>
  <c r="Q17" i="161"/>
  <c r="Q18" i="161"/>
  <c r="Q19" i="161"/>
  <c r="Q20" i="161"/>
  <c r="Q21" i="161"/>
  <c r="Q22" i="161"/>
  <c r="Q23" i="161"/>
  <c r="Q24" i="161"/>
  <c r="Q25" i="161"/>
  <c r="Q8" i="161"/>
  <c r="R9" i="160"/>
  <c r="R10" i="160"/>
  <c r="R11" i="160"/>
  <c r="R12" i="160"/>
  <c r="R13" i="160"/>
  <c r="R14" i="160"/>
  <c r="R15" i="160"/>
  <c r="R16" i="160"/>
  <c r="R17" i="160"/>
  <c r="R18" i="160"/>
  <c r="R19" i="160"/>
  <c r="R20" i="160"/>
  <c r="R21" i="160"/>
  <c r="R22" i="160"/>
  <c r="R23" i="160"/>
  <c r="R24" i="160"/>
  <c r="R25" i="160"/>
  <c r="R8" i="160"/>
  <c r="Q9" i="160"/>
  <c r="Q10" i="160"/>
  <c r="Q11" i="160"/>
  <c r="Q12" i="160"/>
  <c r="Q13" i="160"/>
  <c r="Q14" i="160"/>
  <c r="Q15" i="160"/>
  <c r="Q16" i="160"/>
  <c r="Q17" i="160"/>
  <c r="Q18" i="160"/>
  <c r="Q19" i="160"/>
  <c r="Q20" i="160"/>
  <c r="Q21" i="160"/>
  <c r="Q22" i="160"/>
  <c r="Q23" i="160"/>
  <c r="Q24" i="160"/>
  <c r="Q25" i="160"/>
  <c r="Q8" i="160"/>
  <c r="Q26" i="159"/>
  <c r="R26" i="159"/>
  <c r="Q9" i="159"/>
  <c r="R9" i="159"/>
  <c r="Q10" i="159"/>
  <c r="R10" i="159"/>
  <c r="Q11" i="159"/>
  <c r="R11" i="159"/>
  <c r="Q12" i="159"/>
  <c r="R12" i="159"/>
  <c r="Q13" i="159"/>
  <c r="R13" i="159"/>
  <c r="Q14" i="159"/>
  <c r="R14" i="159"/>
  <c r="Q15" i="159"/>
  <c r="R15" i="159"/>
  <c r="Q16" i="159"/>
  <c r="R16" i="159"/>
  <c r="Q17" i="159"/>
  <c r="R17" i="159"/>
  <c r="Q18" i="159"/>
  <c r="R18" i="159"/>
  <c r="Q19" i="159"/>
  <c r="R19" i="159"/>
  <c r="Q20" i="159"/>
  <c r="R20" i="159"/>
  <c r="Q21" i="159"/>
  <c r="R21" i="159"/>
  <c r="Q22" i="159"/>
  <c r="R22" i="159"/>
  <c r="Q23" i="159"/>
  <c r="R23" i="159"/>
  <c r="Q24" i="159"/>
  <c r="R24" i="159"/>
  <c r="R25" i="159"/>
  <c r="R8" i="159"/>
  <c r="Q8" i="159"/>
  <c r="R28" i="158"/>
  <c r="R29" i="158"/>
  <c r="R30" i="158"/>
  <c r="R31" i="158"/>
  <c r="R32" i="158"/>
  <c r="R33" i="158"/>
  <c r="R34" i="158"/>
  <c r="R35" i="158"/>
  <c r="R36" i="158"/>
  <c r="R37" i="158"/>
  <c r="R38" i="158"/>
  <c r="R39" i="158"/>
  <c r="R40" i="158"/>
  <c r="R41" i="158"/>
  <c r="R27" i="158"/>
  <c r="Q39" i="158"/>
  <c r="Q28" i="158"/>
  <c r="Q29" i="158"/>
  <c r="Q30" i="158"/>
  <c r="Q31" i="158"/>
  <c r="Q32" i="158"/>
  <c r="Q33" i="158"/>
  <c r="Q34" i="158"/>
  <c r="Q35" i="158"/>
  <c r="Q36" i="158"/>
  <c r="Q37" i="158"/>
  <c r="Q38" i="158"/>
  <c r="Q40" i="158"/>
  <c r="Q41" i="158"/>
  <c r="Q42" i="158"/>
  <c r="Q27" i="158"/>
  <c r="R9" i="158"/>
  <c r="R10" i="158"/>
  <c r="R11" i="158"/>
  <c r="R12" i="158"/>
  <c r="R13" i="158"/>
  <c r="R14" i="158"/>
  <c r="R15" i="158"/>
  <c r="R16" i="158"/>
  <c r="R17" i="158"/>
  <c r="R18" i="158"/>
  <c r="R19" i="158"/>
  <c r="R20" i="158"/>
  <c r="R21" i="158"/>
  <c r="R22" i="158"/>
  <c r="R8" i="158"/>
  <c r="Q9" i="158"/>
  <c r="Q10" i="158"/>
  <c r="Q11" i="158"/>
  <c r="Q12" i="158"/>
  <c r="Q13" i="158"/>
  <c r="Q14" i="158"/>
  <c r="Q15" i="158"/>
  <c r="Q16" i="158"/>
  <c r="Q17" i="158"/>
  <c r="Q18" i="158"/>
  <c r="Q19" i="158"/>
  <c r="Q20" i="158"/>
  <c r="Q21" i="158"/>
  <c r="Q22" i="158"/>
  <c r="Q8" i="158"/>
  <c r="K34" i="54"/>
  <c r="F35" i="54"/>
  <c r="P35" i="54"/>
  <c r="O34" i="54"/>
  <c r="J34" i="54"/>
  <c r="O35" i="54"/>
  <c r="P34" i="54"/>
  <c r="F34" i="54"/>
  <c r="K35" i="54"/>
  <c r="J35" i="54"/>
  <c r="F33" i="90" l="1"/>
  <c r="I33" i="90"/>
  <c r="D31" i="106" l="1"/>
  <c r="I13" i="155" l="1"/>
  <c r="I14" i="155"/>
  <c r="I15" i="155"/>
  <c r="I16" i="155"/>
  <c r="I17" i="155"/>
  <c r="I18" i="155"/>
  <c r="I19" i="155"/>
  <c r="I20" i="155"/>
  <c r="I21" i="155"/>
  <c r="O21" i="155" s="1"/>
  <c r="I22" i="155"/>
  <c r="I23" i="155"/>
  <c r="I24" i="155"/>
  <c r="I25" i="155"/>
  <c r="I26" i="155"/>
  <c r="I27" i="155"/>
  <c r="I28" i="155"/>
  <c r="I29" i="155"/>
  <c r="I12" i="155"/>
  <c r="L31" i="155"/>
  <c r="N31" i="155" l="1"/>
  <c r="M13" i="155" l="1"/>
  <c r="P31" i="155"/>
  <c r="Q29" i="155"/>
  <c r="O29" i="155"/>
  <c r="M29" i="155"/>
  <c r="Q25" i="155"/>
  <c r="O25" i="155"/>
  <c r="M25" i="155"/>
  <c r="Q23" i="155"/>
  <c r="O23" i="155"/>
  <c r="M23" i="155"/>
  <c r="Q22" i="155"/>
  <c r="O22" i="155"/>
  <c r="M22" i="155"/>
  <c r="Q21" i="155"/>
  <c r="M21" i="155"/>
  <c r="Q19" i="155"/>
  <c r="O19" i="155"/>
  <c r="M19" i="155"/>
  <c r="Q18" i="155"/>
  <c r="O18" i="155"/>
  <c r="M18" i="155"/>
  <c r="Q16" i="155"/>
  <c r="O16" i="155"/>
  <c r="M16" i="155"/>
  <c r="Q14" i="155"/>
  <c r="O14" i="155"/>
  <c r="M14" i="155"/>
  <c r="Q13" i="155"/>
  <c r="O13" i="155"/>
  <c r="Q12" i="155"/>
  <c r="O12" i="155"/>
  <c r="M12" i="155"/>
  <c r="C28" i="88" l="1"/>
  <c r="I31" i="155" l="1"/>
  <c r="M31" i="155" l="1"/>
  <c r="Q31" i="155"/>
  <c r="O31" i="155"/>
  <c r="R26" i="164" l="1"/>
  <c r="Q26" i="163"/>
  <c r="R26" i="163"/>
  <c r="Q26" i="162"/>
  <c r="R26" i="162"/>
  <c r="Q26" i="161"/>
  <c r="R26" i="161"/>
  <c r="Q26" i="160"/>
  <c r="R26" i="160"/>
  <c r="X19" i="167" l="1"/>
  <c r="X28" i="167"/>
  <c r="X18" i="167"/>
  <c r="X25" i="167"/>
  <c r="X12" i="167"/>
  <c r="X27" i="167"/>
  <c r="X21" i="167"/>
  <c r="X15" i="167"/>
  <c r="X13" i="167"/>
  <c r="X16" i="167"/>
  <c r="X14" i="167"/>
  <c r="X24" i="167"/>
  <c r="X20" i="167"/>
  <c r="X26" i="167"/>
  <c r="X29" i="167"/>
  <c r="X22" i="167"/>
  <c r="X17" i="167"/>
  <c r="X23" i="167"/>
  <c r="I26" i="158"/>
  <c r="I7" i="164"/>
  <c r="U6" i="164" s="1"/>
  <c r="I7" i="163"/>
  <c r="I7" i="159"/>
  <c r="U6" i="159" s="1"/>
  <c r="U6" i="161" s="1"/>
  <c r="I7" i="162"/>
  <c r="I7" i="161"/>
  <c r="I7" i="160"/>
  <c r="U6" i="158"/>
  <c r="U25" i="158" s="1"/>
  <c r="U6" i="162" l="1"/>
  <c r="U6" i="163"/>
  <c r="U6" i="160"/>
  <c r="W31" i="167"/>
  <c r="X31" i="167" s="1"/>
  <c r="D29" i="155" l="1"/>
  <c r="F29" i="155" s="1"/>
  <c r="U38" i="134"/>
  <c r="K38" i="10"/>
  <c r="D36" i="47"/>
  <c r="N35" i="47"/>
  <c r="G45" i="111"/>
  <c r="N37" i="10"/>
  <c r="AB37" i="134"/>
  <c r="W37" i="10"/>
  <c r="N36" i="47"/>
  <c r="L38" i="134"/>
  <c r="Q38" i="10"/>
  <c r="D35" i="48"/>
  <c r="G46" i="111"/>
  <c r="N38" i="134"/>
  <c r="AB38" i="134"/>
  <c r="Q38" i="134"/>
  <c r="G45" i="110"/>
  <c r="S37" i="134"/>
  <c r="K37" i="10"/>
  <c r="D35" i="49"/>
  <c r="S38" i="134"/>
  <c r="N37" i="134"/>
  <c r="G45" i="112"/>
  <c r="X38" i="134"/>
  <c r="N35" i="48"/>
  <c r="Q37" i="10"/>
  <c r="Z38" i="134"/>
  <c r="N38" i="10"/>
  <c r="L37" i="134"/>
  <c r="X37" i="134"/>
  <c r="D35" i="47"/>
  <c r="Q37" i="134"/>
  <c r="D36" i="48"/>
  <c r="N36" i="49"/>
  <c r="D36" i="49"/>
  <c r="Z37" i="134"/>
  <c r="G46" i="110"/>
  <c r="U37" i="134"/>
  <c r="G46" i="112"/>
  <c r="N36" i="48"/>
  <c r="W38" i="10"/>
  <c r="N35" i="49"/>
  <c r="X38" i="10" l="1"/>
  <c r="V37" i="134"/>
  <c r="AA37" i="134"/>
  <c r="R37" i="134"/>
  <c r="Y37" i="134"/>
  <c r="M37" i="134"/>
  <c r="O38" i="10"/>
  <c r="AA38" i="134"/>
  <c r="R37" i="10"/>
  <c r="Y38" i="134"/>
  <c r="O37" i="134"/>
  <c r="T38" i="134"/>
  <c r="T37" i="10"/>
  <c r="U37" i="10" s="1"/>
  <c r="L37" i="10"/>
  <c r="T37" i="134"/>
  <c r="R38" i="134"/>
  <c r="AC38" i="134"/>
  <c r="O38" i="134"/>
  <c r="R38" i="10"/>
  <c r="M38" i="134"/>
  <c r="X37" i="10"/>
  <c r="AC37" i="134"/>
  <c r="O37" i="10"/>
  <c r="L38" i="10"/>
  <c r="T38" i="10"/>
  <c r="U38" i="10" s="1"/>
  <c r="V38" i="134"/>
  <c r="B34" i="36"/>
  <c r="B33" i="36"/>
  <c r="B34" i="43"/>
  <c r="B33" i="43"/>
  <c r="B34" i="136"/>
  <c r="B34" i="138" s="1"/>
  <c r="B34" i="140" l="1"/>
  <c r="K28" i="152" l="1"/>
  <c r="I28" i="152"/>
  <c r="G28" i="152"/>
  <c r="E28" i="152"/>
  <c r="D30" i="141" l="1"/>
  <c r="L30" i="141"/>
  <c r="M28" i="101"/>
  <c r="M27" i="101"/>
  <c r="M26" i="101"/>
  <c r="M25" i="101"/>
  <c r="M24" i="101"/>
  <c r="M23" i="101"/>
  <c r="M22" i="101"/>
  <c r="M21" i="101"/>
  <c r="M20" i="101"/>
  <c r="M19" i="101"/>
  <c r="M18" i="101"/>
  <c r="M17" i="101"/>
  <c r="M16" i="101"/>
  <c r="M15" i="101"/>
  <c r="M14" i="101"/>
  <c r="M13" i="101"/>
  <c r="M12" i="101"/>
  <c r="M11" i="101"/>
  <c r="J28" i="101"/>
  <c r="J27" i="101"/>
  <c r="J26" i="101"/>
  <c r="J25" i="101"/>
  <c r="J24" i="101"/>
  <c r="J23" i="101"/>
  <c r="J22" i="101"/>
  <c r="J21" i="101"/>
  <c r="J20" i="101"/>
  <c r="J19" i="101"/>
  <c r="J18" i="101"/>
  <c r="J17" i="101"/>
  <c r="J16" i="101"/>
  <c r="J15" i="101"/>
  <c r="J14" i="101"/>
  <c r="J13" i="101"/>
  <c r="J12" i="101"/>
  <c r="J11" i="101"/>
  <c r="G28" i="101"/>
  <c r="G27" i="101"/>
  <c r="G26" i="101"/>
  <c r="G25" i="101"/>
  <c r="G24" i="101"/>
  <c r="G23" i="101"/>
  <c r="G22" i="101"/>
  <c r="G21" i="101"/>
  <c r="G20" i="101"/>
  <c r="G19" i="101"/>
  <c r="G18" i="101"/>
  <c r="G17" i="101"/>
  <c r="G16" i="101"/>
  <c r="G15" i="101"/>
  <c r="G14" i="101"/>
  <c r="G13" i="101"/>
  <c r="G12" i="101"/>
  <c r="G11" i="101"/>
  <c r="M28" i="100"/>
  <c r="M27" i="100"/>
  <c r="M26" i="100"/>
  <c r="M25" i="100"/>
  <c r="M24" i="100"/>
  <c r="M23" i="100"/>
  <c r="M22" i="100"/>
  <c r="M21" i="100"/>
  <c r="M20" i="100"/>
  <c r="M19" i="100"/>
  <c r="M18" i="100"/>
  <c r="M17" i="100"/>
  <c r="M16" i="100"/>
  <c r="M15" i="100"/>
  <c r="M14" i="100"/>
  <c r="M13" i="100"/>
  <c r="M12" i="100"/>
  <c r="M11" i="100"/>
  <c r="J28" i="100"/>
  <c r="J27" i="100"/>
  <c r="J26" i="100"/>
  <c r="J25" i="100"/>
  <c r="J24" i="100"/>
  <c r="J23" i="100"/>
  <c r="J22" i="100"/>
  <c r="J21" i="100"/>
  <c r="J20" i="100"/>
  <c r="J19" i="100"/>
  <c r="J18" i="100"/>
  <c r="J17" i="100"/>
  <c r="J16" i="100"/>
  <c r="J15" i="100"/>
  <c r="J14" i="100"/>
  <c r="J13" i="100"/>
  <c r="J12" i="100"/>
  <c r="J11" i="100"/>
  <c r="G28" i="100"/>
  <c r="G27" i="100"/>
  <c r="G26" i="100"/>
  <c r="G25" i="100"/>
  <c r="G24" i="100"/>
  <c r="G23" i="100"/>
  <c r="G22" i="100"/>
  <c r="G21" i="100"/>
  <c r="G20" i="100"/>
  <c r="G19" i="100"/>
  <c r="G18" i="100"/>
  <c r="G17" i="100"/>
  <c r="G16" i="100"/>
  <c r="G15" i="100"/>
  <c r="G14" i="100"/>
  <c r="G13" i="100"/>
  <c r="G12" i="100"/>
  <c r="G11" i="100"/>
  <c r="J29" i="135" l="1"/>
  <c r="J28" i="135"/>
  <c r="J27" i="135"/>
  <c r="J26" i="135"/>
  <c r="J25" i="135"/>
  <c r="J24" i="135"/>
  <c r="J23" i="135"/>
  <c r="J22" i="135"/>
  <c r="J21" i="135"/>
  <c r="J20" i="135"/>
  <c r="J19" i="135"/>
  <c r="J18" i="135"/>
  <c r="J17" i="135"/>
  <c r="J16" i="135"/>
  <c r="J15" i="135"/>
  <c r="J14" i="135"/>
  <c r="J13" i="135"/>
  <c r="J12" i="135"/>
  <c r="D12" i="135" l="1"/>
  <c r="M11" i="103"/>
  <c r="M11" i="104"/>
  <c r="M11" i="105"/>
  <c r="M15" i="103"/>
  <c r="M15" i="105"/>
  <c r="M15" i="104"/>
  <c r="M19" i="103"/>
  <c r="M19" i="105"/>
  <c r="M19" i="104"/>
  <c r="M23" i="103"/>
  <c r="M23" i="104"/>
  <c r="M23" i="105"/>
  <c r="M27" i="103"/>
  <c r="M27" i="105"/>
  <c r="M27" i="104"/>
  <c r="M12" i="103"/>
  <c r="M12" i="105"/>
  <c r="M12" i="104"/>
  <c r="M16" i="105"/>
  <c r="M16" i="104"/>
  <c r="M16" i="103"/>
  <c r="M20" i="105"/>
  <c r="M20" i="104"/>
  <c r="M20" i="103"/>
  <c r="M24" i="103"/>
  <c r="M24" i="105"/>
  <c r="M24" i="104"/>
  <c r="M28" i="103"/>
  <c r="M28" i="105"/>
  <c r="M28" i="104"/>
  <c r="M13" i="105"/>
  <c r="M13" i="104"/>
  <c r="M13" i="103"/>
  <c r="M17" i="105"/>
  <c r="M17" i="104"/>
  <c r="M17" i="103"/>
  <c r="M21" i="105"/>
  <c r="M21" i="104"/>
  <c r="M21" i="103"/>
  <c r="M25" i="105"/>
  <c r="M25" i="104"/>
  <c r="M25" i="103"/>
  <c r="M14" i="105"/>
  <c r="M14" i="104"/>
  <c r="M14" i="103"/>
  <c r="M18" i="105"/>
  <c r="M18" i="104"/>
  <c r="M18" i="103"/>
  <c r="M22" i="105"/>
  <c r="M22" i="104"/>
  <c r="M22" i="103"/>
  <c r="M26" i="105"/>
  <c r="M26" i="104"/>
  <c r="M26" i="103"/>
  <c r="J13" i="103"/>
  <c r="J13" i="104"/>
  <c r="J13" i="105"/>
  <c r="J17" i="103"/>
  <c r="J17" i="104"/>
  <c r="J17" i="105"/>
  <c r="J21" i="103"/>
  <c r="J21" i="104"/>
  <c r="J21" i="105"/>
  <c r="J25" i="103"/>
  <c r="J25" i="104"/>
  <c r="J25" i="105"/>
  <c r="J14" i="103"/>
  <c r="J14" i="104"/>
  <c r="J14" i="105"/>
  <c r="J18" i="103"/>
  <c r="J18" i="104"/>
  <c r="J18" i="105"/>
  <c r="J22" i="103"/>
  <c r="J22" i="104"/>
  <c r="J22" i="105"/>
  <c r="J26" i="103"/>
  <c r="J26" i="104"/>
  <c r="J26" i="105"/>
  <c r="J11" i="104"/>
  <c r="J11" i="105"/>
  <c r="J11" i="103"/>
  <c r="J15" i="104"/>
  <c r="J15" i="105"/>
  <c r="J15" i="103"/>
  <c r="J19" i="104"/>
  <c r="J19" i="105"/>
  <c r="J19" i="103"/>
  <c r="J23" i="104"/>
  <c r="J23" i="105"/>
  <c r="J23" i="103"/>
  <c r="J27" i="104"/>
  <c r="J27" i="105"/>
  <c r="J27" i="103"/>
  <c r="J12" i="105"/>
  <c r="J12" i="103"/>
  <c r="J12" i="104"/>
  <c r="J16" i="105"/>
  <c r="J16" i="103"/>
  <c r="J16" i="104"/>
  <c r="J20" i="105"/>
  <c r="J20" i="103"/>
  <c r="J20" i="104"/>
  <c r="J24" i="105"/>
  <c r="J24" i="103"/>
  <c r="J24" i="104"/>
  <c r="J28" i="105"/>
  <c r="J28" i="103"/>
  <c r="J28" i="104"/>
  <c r="G11" i="104"/>
  <c r="G11" i="103"/>
  <c r="G11" i="105"/>
  <c r="G15" i="104"/>
  <c r="G15" i="105"/>
  <c r="G15" i="103"/>
  <c r="G19" i="104"/>
  <c r="G19" i="103"/>
  <c r="G19" i="105"/>
  <c r="G23" i="104"/>
  <c r="G23" i="103"/>
  <c r="G23" i="105"/>
  <c r="G27" i="104"/>
  <c r="G27" i="105"/>
  <c r="G27" i="103"/>
  <c r="G12" i="103"/>
  <c r="G12" i="104"/>
  <c r="G12" i="105"/>
  <c r="G16" i="103"/>
  <c r="G16" i="105"/>
  <c r="G16" i="104"/>
  <c r="G20" i="103"/>
  <c r="G20" i="104"/>
  <c r="G20" i="105"/>
  <c r="G24" i="103"/>
  <c r="G24" i="104"/>
  <c r="G24" i="105"/>
  <c r="G28" i="103"/>
  <c r="G28" i="105"/>
  <c r="G28" i="104"/>
  <c r="G13" i="105"/>
  <c r="G13" i="103"/>
  <c r="G13" i="104"/>
  <c r="G17" i="105"/>
  <c r="G17" i="104"/>
  <c r="G17" i="103"/>
  <c r="G21" i="103"/>
  <c r="G21" i="105"/>
  <c r="G21" i="104"/>
  <c r="G25" i="105"/>
  <c r="G25" i="103"/>
  <c r="G25" i="104"/>
  <c r="G14" i="105"/>
  <c r="G14" i="104"/>
  <c r="G14" i="103"/>
  <c r="G18" i="105"/>
  <c r="G18" i="104"/>
  <c r="G18" i="103"/>
  <c r="G22" i="105"/>
  <c r="G22" i="104"/>
  <c r="G22" i="103"/>
  <c r="G26" i="105"/>
  <c r="G26" i="104"/>
  <c r="G26" i="103"/>
  <c r="N31" i="135"/>
  <c r="G12" i="135"/>
  <c r="X31" i="135"/>
  <c r="D16" i="135"/>
  <c r="K16" i="135" s="1"/>
  <c r="AC16" i="135"/>
  <c r="E18" i="135"/>
  <c r="L31" i="135"/>
  <c r="E12" i="135"/>
  <c r="U31" i="135"/>
  <c r="E14" i="135"/>
  <c r="D20" i="135"/>
  <c r="AC20" i="135"/>
  <c r="E22" i="135"/>
  <c r="G24" i="135"/>
  <c r="S31" i="135"/>
  <c r="AB31" i="135"/>
  <c r="AC12" i="135"/>
  <c r="D28" i="135"/>
  <c r="AC28" i="135"/>
  <c r="E13" i="135"/>
  <c r="D14" i="135"/>
  <c r="AC14" i="135"/>
  <c r="E16" i="135"/>
  <c r="G18" i="135"/>
  <c r="D24" i="135"/>
  <c r="K24" i="135" s="1"/>
  <c r="AC24" i="135"/>
  <c r="E26" i="135"/>
  <c r="G28" i="135"/>
  <c r="Q31" i="135"/>
  <c r="Z31" i="135"/>
  <c r="G16" i="135"/>
  <c r="D13" i="135"/>
  <c r="K13" i="135" s="1"/>
  <c r="G13" i="135"/>
  <c r="AC13" i="135"/>
  <c r="G14" i="135"/>
  <c r="D18" i="135"/>
  <c r="G20" i="135"/>
  <c r="D15" i="135"/>
  <c r="K15" i="135" s="1"/>
  <c r="G15" i="135"/>
  <c r="AC15" i="135"/>
  <c r="E17" i="135"/>
  <c r="D19" i="135"/>
  <c r="K19" i="135" s="1"/>
  <c r="G19" i="135"/>
  <c r="AC19" i="135"/>
  <c r="E21" i="135"/>
  <c r="D23" i="135"/>
  <c r="K23" i="135" s="1"/>
  <c r="G23" i="135"/>
  <c r="AC23" i="135"/>
  <c r="E25" i="135"/>
  <c r="D27" i="135"/>
  <c r="K27" i="135" s="1"/>
  <c r="G27" i="135"/>
  <c r="AC27" i="135"/>
  <c r="E29" i="135"/>
  <c r="AC18" i="135"/>
  <c r="E20" i="135"/>
  <c r="D22" i="135"/>
  <c r="G22" i="135"/>
  <c r="AC22" i="135"/>
  <c r="E24" i="135"/>
  <c r="D26" i="135"/>
  <c r="G26" i="135"/>
  <c r="AC26" i="135"/>
  <c r="E28" i="135"/>
  <c r="E15" i="135"/>
  <c r="D17" i="135"/>
  <c r="K17" i="135" s="1"/>
  <c r="G17" i="135"/>
  <c r="AC17" i="135"/>
  <c r="E19" i="135"/>
  <c r="D21" i="135"/>
  <c r="K21" i="135" s="1"/>
  <c r="G21" i="135"/>
  <c r="AC21" i="135"/>
  <c r="E23" i="135"/>
  <c r="D25" i="135"/>
  <c r="K25" i="135" s="1"/>
  <c r="G25" i="135"/>
  <c r="AC25" i="135"/>
  <c r="E27" i="135"/>
  <c r="D29" i="135"/>
  <c r="K29" i="135" s="1"/>
  <c r="G29" i="135"/>
  <c r="AC29" i="135"/>
  <c r="AA31" i="135" l="1"/>
  <c r="J31" i="135"/>
  <c r="M31" i="135" s="1"/>
  <c r="K28" i="135"/>
  <c r="F23" i="135"/>
  <c r="F28" i="135"/>
  <c r="H13" i="135"/>
  <c r="K12" i="135"/>
  <c r="K20" i="135"/>
  <c r="H28" i="135"/>
  <c r="AC31" i="135"/>
  <c r="F20" i="135"/>
  <c r="H23" i="135"/>
  <c r="H15" i="135"/>
  <c r="T31" i="135"/>
  <c r="H24" i="135"/>
  <c r="H14" i="135"/>
  <c r="H12" i="135"/>
  <c r="F24" i="135"/>
  <c r="F15" i="135"/>
  <c r="F19" i="135"/>
  <c r="K18" i="135"/>
  <c r="H18" i="135"/>
  <c r="F27" i="135"/>
  <c r="H27" i="135"/>
  <c r="H19" i="135"/>
  <c r="H20" i="135"/>
  <c r="F13" i="135"/>
  <c r="F18" i="135"/>
  <c r="F12" i="135"/>
  <c r="F29" i="135"/>
  <c r="F25" i="135"/>
  <c r="F21" i="135"/>
  <c r="F17" i="135"/>
  <c r="K26" i="135"/>
  <c r="K22" i="135"/>
  <c r="H16" i="135"/>
  <c r="F16" i="135"/>
  <c r="K14" i="135"/>
  <c r="F14" i="135"/>
  <c r="H29" i="135"/>
  <c r="H25" i="135"/>
  <c r="H21" i="135"/>
  <c r="H17" i="135"/>
  <c r="H26" i="135"/>
  <c r="H22" i="135"/>
  <c r="F22" i="135"/>
  <c r="E31" i="135"/>
  <c r="G31" i="135"/>
  <c r="F26" i="135"/>
  <c r="V31" i="135"/>
  <c r="D31" i="135" l="1"/>
  <c r="K31" i="135" s="1"/>
  <c r="O31" i="135"/>
  <c r="H31" i="135" l="1"/>
  <c r="R31" i="135"/>
  <c r="Y31" i="135"/>
  <c r="F31" i="135"/>
  <c r="D27" i="94" l="1"/>
  <c r="B5" i="101" l="1"/>
  <c r="B5" i="100"/>
  <c r="B5" i="4"/>
  <c r="D30" i="108" l="1"/>
  <c r="M30" i="105" l="1"/>
  <c r="N28" i="105" s="1"/>
  <c r="J30" i="105"/>
  <c r="K18" i="105" s="1"/>
  <c r="G30" i="105"/>
  <c r="H23" i="105" s="1"/>
  <c r="D28" i="105"/>
  <c r="D27" i="105"/>
  <c r="D26" i="105"/>
  <c r="D25" i="105"/>
  <c r="D24" i="105"/>
  <c r="D23" i="105"/>
  <c r="D22" i="105"/>
  <c r="D21" i="105"/>
  <c r="D20" i="105"/>
  <c r="D19" i="105"/>
  <c r="D18" i="105"/>
  <c r="D17" i="105"/>
  <c r="D16" i="105"/>
  <c r="D15" i="105"/>
  <c r="D14" i="105"/>
  <c r="D13" i="105"/>
  <c r="D12" i="105"/>
  <c r="D11" i="105"/>
  <c r="M30" i="104"/>
  <c r="N28" i="104" s="1"/>
  <c r="J30" i="104"/>
  <c r="K27" i="104" s="1"/>
  <c r="G30" i="104"/>
  <c r="H27" i="104" s="1"/>
  <c r="D28" i="104"/>
  <c r="D27" i="104"/>
  <c r="D26" i="104"/>
  <c r="D25" i="104"/>
  <c r="D24" i="104"/>
  <c r="D23" i="104"/>
  <c r="D22" i="104"/>
  <c r="D21" i="104"/>
  <c r="D20" i="104"/>
  <c r="D19" i="104"/>
  <c r="D18" i="104"/>
  <c r="D17" i="104"/>
  <c r="D16" i="104"/>
  <c r="D15" i="104"/>
  <c r="D14" i="104"/>
  <c r="D13" i="104"/>
  <c r="D12" i="104"/>
  <c r="D11" i="104"/>
  <c r="M30" i="103"/>
  <c r="N16" i="103" s="1"/>
  <c r="J30" i="103"/>
  <c r="K28" i="103" s="1"/>
  <c r="G30" i="103"/>
  <c r="H26" i="103" s="1"/>
  <c r="D28" i="103"/>
  <c r="D27" i="103"/>
  <c r="D26" i="103"/>
  <c r="D25" i="103"/>
  <c r="D24" i="103"/>
  <c r="D23" i="103"/>
  <c r="D22" i="103"/>
  <c r="D21" i="103"/>
  <c r="D20" i="103"/>
  <c r="D19" i="103"/>
  <c r="D18" i="103"/>
  <c r="D17" i="103"/>
  <c r="D16" i="103"/>
  <c r="D15" i="103"/>
  <c r="D14" i="103"/>
  <c r="D13" i="103"/>
  <c r="D12" i="103"/>
  <c r="D11" i="103"/>
  <c r="G29" i="102"/>
  <c r="L27" i="102"/>
  <c r="H23" i="103" l="1"/>
  <c r="H14" i="103"/>
  <c r="N17" i="105"/>
  <c r="H18" i="103"/>
  <c r="N21" i="105"/>
  <c r="N25" i="105"/>
  <c r="N13" i="105"/>
  <c r="N11" i="105"/>
  <c r="N19" i="105"/>
  <c r="N15" i="105"/>
  <c r="N23" i="105"/>
  <c r="H28" i="103"/>
  <c r="H11" i="103"/>
  <c r="H15" i="103"/>
  <c r="H19" i="103"/>
  <c r="H24" i="103"/>
  <c r="H12" i="103"/>
  <c r="H16" i="103"/>
  <c r="H20" i="103"/>
  <c r="H25" i="103"/>
  <c r="N12" i="105"/>
  <c r="N14" i="105"/>
  <c r="N16" i="105"/>
  <c r="N18" i="105"/>
  <c r="N20" i="105"/>
  <c r="N22" i="105"/>
  <c r="N24" i="105"/>
  <c r="N26" i="105"/>
  <c r="H13" i="103"/>
  <c r="H17" i="103"/>
  <c r="H21" i="103"/>
  <c r="H27" i="103"/>
  <c r="K17" i="103"/>
  <c r="N16" i="104"/>
  <c r="H17" i="105"/>
  <c r="N11" i="104"/>
  <c r="N14" i="104"/>
  <c r="K15" i="103"/>
  <c r="H22" i="103"/>
  <c r="N26" i="104"/>
  <c r="K16" i="105"/>
  <c r="K13" i="103"/>
  <c r="K11" i="103"/>
  <c r="K26" i="105"/>
  <c r="K14" i="103"/>
  <c r="K16" i="103"/>
  <c r="H21" i="105"/>
  <c r="K19" i="103"/>
  <c r="K21" i="103"/>
  <c r="K23" i="103"/>
  <c r="K25" i="103"/>
  <c r="K27" i="103"/>
  <c r="K12" i="103"/>
  <c r="K18" i="103"/>
  <c r="H12" i="104"/>
  <c r="N18" i="103"/>
  <c r="K20" i="103"/>
  <c r="K22" i="103"/>
  <c r="K24" i="103"/>
  <c r="K26" i="103"/>
  <c r="H11" i="104"/>
  <c r="N12" i="104"/>
  <c r="H25" i="104"/>
  <c r="K20" i="105"/>
  <c r="N17" i="103"/>
  <c r="K24" i="104"/>
  <c r="N20" i="103"/>
  <c r="K20" i="104"/>
  <c r="N24" i="104"/>
  <c r="H11" i="105"/>
  <c r="K13" i="105"/>
  <c r="H19" i="105"/>
  <c r="K28" i="105"/>
  <c r="K25" i="105"/>
  <c r="N19" i="103"/>
  <c r="K11" i="104"/>
  <c r="K12" i="104"/>
  <c r="N13" i="104"/>
  <c r="K15" i="104"/>
  <c r="N20" i="104"/>
  <c r="K26" i="104"/>
  <c r="K11" i="105"/>
  <c r="H26" i="105"/>
  <c r="N27" i="105"/>
  <c r="K21" i="104"/>
  <c r="K25" i="104"/>
  <c r="H28" i="105"/>
  <c r="N11" i="103"/>
  <c r="N12" i="103"/>
  <c r="N25" i="103"/>
  <c r="N26" i="103"/>
  <c r="N27" i="103"/>
  <c r="N28" i="103"/>
  <c r="H13" i="104"/>
  <c r="H14" i="104"/>
  <c r="H17" i="104"/>
  <c r="K18" i="104"/>
  <c r="K19" i="104"/>
  <c r="K22" i="104"/>
  <c r="K23" i="104"/>
  <c r="K28" i="104"/>
  <c r="H16" i="105"/>
  <c r="H24" i="105"/>
  <c r="H25" i="105"/>
  <c r="H27" i="105"/>
  <c r="N21" i="103"/>
  <c r="N22" i="103"/>
  <c r="N23" i="103"/>
  <c r="N24" i="103"/>
  <c r="D30" i="104"/>
  <c r="E16" i="104" s="1"/>
  <c r="K13" i="104"/>
  <c r="K14" i="104"/>
  <c r="H15" i="104"/>
  <c r="K16" i="104"/>
  <c r="K17" i="104"/>
  <c r="N18" i="104"/>
  <c r="H21" i="104"/>
  <c r="N22" i="104"/>
  <c r="D30" i="105"/>
  <c r="E23" i="105" s="1"/>
  <c r="H12" i="105"/>
  <c r="H13" i="105"/>
  <c r="H14" i="105"/>
  <c r="H15" i="105"/>
  <c r="H18" i="105"/>
  <c r="H20" i="105"/>
  <c r="H22" i="105"/>
  <c r="N13" i="103"/>
  <c r="N14" i="103"/>
  <c r="N15" i="103"/>
  <c r="H19" i="104"/>
  <c r="H23" i="104"/>
  <c r="K27" i="105"/>
  <c r="K23" i="105"/>
  <c r="K21" i="105"/>
  <c r="K19" i="105"/>
  <c r="K17" i="105"/>
  <c r="K15" i="105"/>
  <c r="K12" i="105"/>
  <c r="K14" i="105"/>
  <c r="K22" i="105"/>
  <c r="K24" i="105"/>
  <c r="N27" i="104"/>
  <c r="N25" i="104"/>
  <c r="N23" i="104"/>
  <c r="N21" i="104"/>
  <c r="N19" i="104"/>
  <c r="N17" i="104"/>
  <c r="N15" i="104"/>
  <c r="H28" i="104"/>
  <c r="H26" i="104"/>
  <c r="H24" i="104"/>
  <c r="H22" i="104"/>
  <c r="H20" i="104"/>
  <c r="H18" i="104"/>
  <c r="H16" i="104"/>
  <c r="D30" i="103"/>
  <c r="E28" i="103" s="1"/>
  <c r="N30" i="105" l="1"/>
  <c r="H29" i="102"/>
  <c r="E15" i="104"/>
  <c r="K30" i="104"/>
  <c r="H30" i="103"/>
  <c r="K30" i="103"/>
  <c r="E17" i="105"/>
  <c r="E18" i="105"/>
  <c r="E28" i="104"/>
  <c r="E26" i="105"/>
  <c r="E19" i="104"/>
  <c r="E21" i="104"/>
  <c r="E28" i="105"/>
  <c r="E19" i="105"/>
  <c r="E22" i="104"/>
  <c r="E12" i="105"/>
  <c r="E14" i="105"/>
  <c r="E22" i="105"/>
  <c r="H30" i="105"/>
  <c r="H30" i="104"/>
  <c r="E18" i="104"/>
  <c r="E27" i="104"/>
  <c r="E26" i="104"/>
  <c r="E21" i="105"/>
  <c r="E11" i="105"/>
  <c r="E16" i="105"/>
  <c r="E24" i="105"/>
  <c r="E15" i="105"/>
  <c r="E13" i="105"/>
  <c r="E27" i="105"/>
  <c r="E25" i="105"/>
  <c r="E20" i="105"/>
  <c r="E12" i="104"/>
  <c r="E23" i="104"/>
  <c r="E24" i="104"/>
  <c r="N30" i="104"/>
  <c r="E20" i="104"/>
  <c r="E14" i="104"/>
  <c r="E25" i="104"/>
  <c r="E17" i="104"/>
  <c r="E11" i="104"/>
  <c r="E13" i="104"/>
  <c r="N30" i="103"/>
  <c r="K30" i="105"/>
  <c r="E26" i="103"/>
  <c r="E22" i="103"/>
  <c r="E18" i="103"/>
  <c r="E25" i="103"/>
  <c r="E21" i="103"/>
  <c r="E17" i="103"/>
  <c r="E14" i="103"/>
  <c r="E13" i="103"/>
  <c r="E27" i="103"/>
  <c r="E23" i="103"/>
  <c r="E19" i="103"/>
  <c r="E11" i="103"/>
  <c r="E15" i="103"/>
  <c r="E12" i="103"/>
  <c r="E20" i="103"/>
  <c r="E16" i="103"/>
  <c r="E24" i="103"/>
  <c r="G29" i="155" l="1"/>
  <c r="J29" i="155"/>
  <c r="E30" i="105"/>
  <c r="E30" i="104"/>
  <c r="E30" i="103"/>
  <c r="M30" i="101" l="1"/>
  <c r="N24" i="101" s="1"/>
  <c r="J30" i="101"/>
  <c r="K26" i="101" s="1"/>
  <c r="G30" i="101"/>
  <c r="H26" i="101" s="1"/>
  <c r="D28" i="101"/>
  <c r="D27" i="101"/>
  <c r="D26" i="101"/>
  <c r="D25" i="101"/>
  <c r="D24" i="101"/>
  <c r="D23" i="101"/>
  <c r="D22" i="101"/>
  <c r="D21" i="101"/>
  <c r="D20" i="101"/>
  <c r="D19" i="101"/>
  <c r="D18" i="101"/>
  <c r="D17" i="101"/>
  <c r="D16" i="101"/>
  <c r="D15" i="101"/>
  <c r="D14" i="101"/>
  <c r="D13" i="101"/>
  <c r="D12" i="101"/>
  <c r="D11" i="101"/>
  <c r="M30" i="100"/>
  <c r="N26" i="100" s="1"/>
  <c r="J30" i="100"/>
  <c r="K26" i="100" s="1"/>
  <c r="G30" i="100"/>
  <c r="H28" i="100" s="1"/>
  <c r="D28" i="100"/>
  <c r="D27" i="100"/>
  <c r="D26" i="100"/>
  <c r="D25" i="100"/>
  <c r="D24" i="100"/>
  <c r="D23" i="100"/>
  <c r="D22" i="100"/>
  <c r="D21" i="100"/>
  <c r="D20" i="100"/>
  <c r="D19" i="100"/>
  <c r="D18" i="100"/>
  <c r="D17" i="100"/>
  <c r="D16" i="100"/>
  <c r="D15" i="100"/>
  <c r="D14" i="100"/>
  <c r="D13" i="100"/>
  <c r="D12" i="100"/>
  <c r="D11" i="100"/>
  <c r="G30" i="4"/>
  <c r="H28" i="4" s="1"/>
  <c r="J30" i="4"/>
  <c r="K26" i="4" s="1"/>
  <c r="N27" i="101" l="1"/>
  <c r="N15" i="101"/>
  <c r="N13" i="100"/>
  <c r="K11" i="101"/>
  <c r="N13" i="101"/>
  <c r="N21" i="101"/>
  <c r="N11" i="101"/>
  <c r="N19" i="101"/>
  <c r="N17" i="101"/>
  <c r="N25" i="100"/>
  <c r="N12" i="101"/>
  <c r="N14" i="101"/>
  <c r="N16" i="101"/>
  <c r="N18" i="101"/>
  <c r="N20" i="101"/>
  <c r="N22" i="101"/>
  <c r="N11" i="100"/>
  <c r="N20" i="100"/>
  <c r="H21" i="101"/>
  <c r="K16" i="101"/>
  <c r="K15" i="101"/>
  <c r="K12" i="101"/>
  <c r="K14" i="101"/>
  <c r="H17" i="4"/>
  <c r="H16" i="100"/>
  <c r="H21" i="100"/>
  <c r="K12" i="100"/>
  <c r="K18" i="100"/>
  <c r="K22" i="100"/>
  <c r="K13" i="100"/>
  <c r="N18" i="100"/>
  <c r="H24" i="100"/>
  <c r="K13" i="101"/>
  <c r="K17" i="101"/>
  <c r="K22" i="101"/>
  <c r="H27" i="100"/>
  <c r="H12" i="100"/>
  <c r="H17" i="100"/>
  <c r="H19" i="100"/>
  <c r="H22" i="100"/>
  <c r="H25" i="100"/>
  <c r="H14" i="100"/>
  <c r="H18" i="100"/>
  <c r="H20" i="100"/>
  <c r="H11" i="100"/>
  <c r="H13" i="100"/>
  <c r="H15" i="100"/>
  <c r="H23" i="100"/>
  <c r="H26" i="100"/>
  <c r="K11" i="100"/>
  <c r="N12" i="100"/>
  <c r="N15" i="100"/>
  <c r="N17" i="100"/>
  <c r="N22" i="100"/>
  <c r="N24" i="100"/>
  <c r="N27" i="100"/>
  <c r="H20" i="101"/>
  <c r="K14" i="100"/>
  <c r="N19" i="100"/>
  <c r="N21" i="100"/>
  <c r="N28" i="100"/>
  <c r="H19" i="101"/>
  <c r="H25" i="101"/>
  <c r="N14" i="100"/>
  <c r="N16" i="100"/>
  <c r="N23" i="100"/>
  <c r="H11" i="101"/>
  <c r="H12" i="101"/>
  <c r="H13" i="101"/>
  <c r="H14" i="101"/>
  <c r="H15" i="101"/>
  <c r="H16" i="101"/>
  <c r="H17" i="101"/>
  <c r="H18" i="101"/>
  <c r="H22" i="101"/>
  <c r="H23" i="101"/>
  <c r="H28" i="101"/>
  <c r="N28" i="101"/>
  <c r="H21" i="4"/>
  <c r="K18" i="101"/>
  <c r="K19" i="101"/>
  <c r="K20" i="101"/>
  <c r="H24" i="101"/>
  <c r="H27" i="101"/>
  <c r="K28" i="101"/>
  <c r="D30" i="100"/>
  <c r="E27" i="100" s="1"/>
  <c r="K24" i="101"/>
  <c r="H13" i="4"/>
  <c r="D30" i="101"/>
  <c r="E23" i="101" s="1"/>
  <c r="N25" i="101"/>
  <c r="N26" i="101"/>
  <c r="N23" i="101"/>
  <c r="K27" i="101"/>
  <c r="K25" i="101"/>
  <c r="K23" i="101"/>
  <c r="K21" i="101"/>
  <c r="K25" i="100"/>
  <c r="K21" i="100"/>
  <c r="K17" i="100"/>
  <c r="K28" i="100"/>
  <c r="K24" i="100"/>
  <c r="K20" i="100"/>
  <c r="K16" i="100"/>
  <c r="K27" i="100"/>
  <c r="K23" i="100"/>
  <c r="K19" i="100"/>
  <c r="K15" i="100"/>
  <c r="H25" i="4"/>
  <c r="K15" i="4"/>
  <c r="K19" i="4"/>
  <c r="K23" i="4"/>
  <c r="K27" i="4"/>
  <c r="H14" i="4"/>
  <c r="H18" i="4"/>
  <c r="H22" i="4"/>
  <c r="H26" i="4"/>
  <c r="K12" i="4"/>
  <c r="K16" i="4"/>
  <c r="K20" i="4"/>
  <c r="K24" i="4"/>
  <c r="K28" i="4"/>
  <c r="K11" i="4"/>
  <c r="H11" i="4"/>
  <c r="H15" i="4"/>
  <c r="H19" i="4"/>
  <c r="H23" i="4"/>
  <c r="H27" i="4"/>
  <c r="K13" i="4"/>
  <c r="K17" i="4"/>
  <c r="K21" i="4"/>
  <c r="K25" i="4"/>
  <c r="H12" i="4"/>
  <c r="H16" i="4"/>
  <c r="H20" i="4"/>
  <c r="H24" i="4"/>
  <c r="K14" i="4"/>
  <c r="K18" i="4"/>
  <c r="K22" i="4"/>
  <c r="E21" i="101" l="1"/>
  <c r="E11" i="100"/>
  <c r="E19" i="100"/>
  <c r="E21" i="100"/>
  <c r="E17" i="101"/>
  <c r="E20" i="101"/>
  <c r="E12" i="101"/>
  <c r="H30" i="100"/>
  <c r="E27" i="101"/>
  <c r="E24" i="101"/>
  <c r="H30" i="101"/>
  <c r="E15" i="101"/>
  <c r="E18" i="101"/>
  <c r="E19" i="101"/>
  <c r="E26" i="101"/>
  <c r="N30" i="100"/>
  <c r="E11" i="101"/>
  <c r="E28" i="101"/>
  <c r="E13" i="101"/>
  <c r="E16" i="101"/>
  <c r="E25" i="101"/>
  <c r="E15" i="100"/>
  <c r="E16" i="100"/>
  <c r="E17" i="100"/>
  <c r="E20" i="100"/>
  <c r="E14" i="100"/>
  <c r="E14" i="101"/>
  <c r="E22" i="101"/>
  <c r="K30" i="100"/>
  <c r="N30" i="101"/>
  <c r="E26" i="100"/>
  <c r="E13" i="100"/>
  <c r="E24" i="100"/>
  <c r="E18" i="100"/>
  <c r="E23" i="100"/>
  <c r="E22" i="100"/>
  <c r="E12" i="100"/>
  <c r="E25" i="100"/>
  <c r="E28" i="100"/>
  <c r="K30" i="101"/>
  <c r="E30" i="101" l="1"/>
  <c r="E30" i="100"/>
  <c r="H19" i="98"/>
  <c r="J19" i="98"/>
  <c r="L19" i="98"/>
  <c r="N19" i="98"/>
  <c r="P19" i="98"/>
  <c r="R19" i="98"/>
  <c r="T19" i="98"/>
  <c r="H15" i="98"/>
  <c r="J15" i="98"/>
  <c r="L15" i="98"/>
  <c r="N15" i="98"/>
  <c r="P15" i="98"/>
  <c r="R15" i="98"/>
  <c r="T15" i="98"/>
  <c r="D27" i="97"/>
  <c r="D27" i="96"/>
  <c r="D27" i="95"/>
  <c r="P21" i="98" l="1"/>
  <c r="H21" i="98"/>
  <c r="T21" i="98"/>
  <c r="R21" i="98"/>
  <c r="L21" i="98"/>
  <c r="J21" i="98"/>
  <c r="N21" i="98"/>
  <c r="K28" i="92"/>
  <c r="I28" i="92"/>
  <c r="G28" i="92"/>
  <c r="E28" i="92"/>
  <c r="F31" i="36" l="1"/>
  <c r="O26" i="79"/>
  <c r="N26" i="79"/>
  <c r="L26" i="79"/>
  <c r="K26" i="79"/>
  <c r="I26" i="79"/>
  <c r="H26" i="79"/>
  <c r="F26" i="79"/>
  <c r="E26" i="79"/>
  <c r="W27" i="49"/>
  <c r="W26" i="49"/>
  <c r="W25" i="49"/>
  <c r="W24" i="49"/>
  <c r="W23" i="49"/>
  <c r="W22" i="49"/>
  <c r="W21" i="49"/>
  <c r="W20" i="49"/>
  <c r="W19" i="49"/>
  <c r="W18" i="49"/>
  <c r="W17" i="49"/>
  <c r="W16" i="49"/>
  <c r="W15" i="49"/>
  <c r="W14" i="49"/>
  <c r="W13" i="49"/>
  <c r="W12" i="49"/>
  <c r="W11" i="49"/>
  <c r="W10" i="49"/>
  <c r="W27" i="48"/>
  <c r="W26" i="48"/>
  <c r="W25" i="48"/>
  <c r="W24" i="48"/>
  <c r="W23" i="48"/>
  <c r="W22" i="48"/>
  <c r="W21" i="48"/>
  <c r="W20" i="48"/>
  <c r="W19" i="48"/>
  <c r="W18" i="48"/>
  <c r="W17" i="48"/>
  <c r="W16" i="48"/>
  <c r="W15" i="48"/>
  <c r="W14" i="48"/>
  <c r="W13" i="48"/>
  <c r="W12" i="48"/>
  <c r="W11" i="48"/>
  <c r="W10" i="48"/>
  <c r="W27" i="47"/>
  <c r="W26" i="47"/>
  <c r="W25" i="47"/>
  <c r="W24" i="47"/>
  <c r="W23" i="47"/>
  <c r="W22" i="47"/>
  <c r="W21" i="47"/>
  <c r="W20" i="47"/>
  <c r="W19" i="47"/>
  <c r="W18" i="47"/>
  <c r="W17" i="47"/>
  <c r="W16" i="47"/>
  <c r="W15" i="47"/>
  <c r="W14" i="47"/>
  <c r="W13" i="47"/>
  <c r="W12" i="47"/>
  <c r="W11" i="47"/>
  <c r="W10" i="47"/>
  <c r="O28" i="68"/>
  <c r="N28" i="68"/>
  <c r="L28" i="68"/>
  <c r="K28" i="68"/>
  <c r="I28" i="68"/>
  <c r="H28" i="68"/>
  <c r="F28" i="68"/>
  <c r="E28" i="68"/>
  <c r="G31" i="43"/>
  <c r="M30" i="4"/>
  <c r="D30" i="4"/>
  <c r="E28" i="4" s="1"/>
  <c r="C22" i="88" l="1"/>
  <c r="C12" i="88"/>
  <c r="C25" i="88"/>
  <c r="C27" i="88"/>
  <c r="C11" i="88"/>
  <c r="C23" i="88"/>
  <c r="C24" i="88"/>
  <c r="C20" i="88"/>
  <c r="C16" i="88"/>
  <c r="C17" i="88"/>
  <c r="C13" i="88"/>
  <c r="C26" i="88"/>
  <c r="C19" i="88"/>
  <c r="C15" i="88"/>
  <c r="C14" i="88"/>
  <c r="C18" i="88"/>
  <c r="C10" i="88"/>
  <c r="C21" i="88"/>
  <c r="N18" i="4"/>
  <c r="N11" i="4"/>
  <c r="N15" i="4"/>
  <c r="N19" i="4"/>
  <c r="N24" i="4"/>
  <c r="N12" i="4"/>
  <c r="N16" i="4"/>
  <c r="N20" i="4"/>
  <c r="N28" i="4"/>
  <c r="N14" i="4"/>
  <c r="N22" i="4"/>
  <c r="N13" i="4"/>
  <c r="N17" i="4"/>
  <c r="N21" i="4"/>
  <c r="N25" i="4"/>
  <c r="N23" i="4"/>
  <c r="N26" i="4"/>
  <c r="N27" i="4"/>
  <c r="H30" i="4"/>
  <c r="E12" i="4"/>
  <c r="E13" i="4"/>
  <c r="E14" i="4"/>
  <c r="E15" i="4"/>
  <c r="E16" i="4"/>
  <c r="E17" i="4"/>
  <c r="E18" i="4"/>
  <c r="E19" i="4"/>
  <c r="E20" i="4"/>
  <c r="E21" i="4"/>
  <c r="E22" i="4"/>
  <c r="E23" i="4"/>
  <c r="E24" i="4"/>
  <c r="E25" i="4"/>
  <c r="E26" i="4"/>
  <c r="E11" i="4"/>
  <c r="E27" i="4"/>
  <c r="C24" i="87" l="1"/>
  <c r="C17" i="87"/>
  <c r="C13" i="87"/>
  <c r="C11" i="87"/>
  <c r="C28" i="87"/>
  <c r="C22" i="87"/>
  <c r="C20" i="87"/>
  <c r="C16" i="87"/>
  <c r="C25" i="87"/>
  <c r="C18" i="87"/>
  <c r="C19" i="87"/>
  <c r="C14" i="87"/>
  <c r="C10" i="87"/>
  <c r="C12" i="87"/>
  <c r="C15" i="87"/>
  <c r="C26" i="87"/>
  <c r="C21" i="87"/>
  <c r="C27" i="87"/>
  <c r="C23" i="87"/>
  <c r="G31" i="36"/>
  <c r="N30" i="4"/>
  <c r="E30" i="4"/>
  <c r="K30" i="4"/>
  <c r="H31" i="43"/>
  <c r="K27" i="111" l="1"/>
  <c r="I27" i="111"/>
  <c r="K27" i="112"/>
  <c r="K27" i="109"/>
  <c r="I27" i="112"/>
  <c r="M27" i="112"/>
  <c r="K27" i="110"/>
  <c r="I27" i="110"/>
  <c r="E27" i="112"/>
  <c r="I27" i="109"/>
  <c r="M27" i="110"/>
  <c r="M27" i="111"/>
  <c r="M27" i="109"/>
  <c r="H20" i="94"/>
  <c r="G27" i="112"/>
  <c r="G27" i="110"/>
  <c r="E27" i="109"/>
  <c r="E27" i="111"/>
  <c r="E27" i="110"/>
  <c r="G27" i="111"/>
  <c r="G27" i="109"/>
  <c r="G29" i="146" l="1"/>
  <c r="L31" i="144"/>
  <c r="E12" i="144"/>
  <c r="J12" i="144"/>
  <c r="C13" i="112"/>
  <c r="P13" i="112" s="1"/>
  <c r="C27" i="51"/>
  <c r="J26" i="145"/>
  <c r="E26" i="145"/>
  <c r="D27" i="136"/>
  <c r="E27" i="136" s="1"/>
  <c r="V13" i="47"/>
  <c r="Y13" i="47" s="1"/>
  <c r="F13" i="95"/>
  <c r="C19" i="56"/>
  <c r="C16" i="110"/>
  <c r="P16" i="110" s="1"/>
  <c r="C22" i="109"/>
  <c r="P22" i="109" s="1"/>
  <c r="V17" i="47"/>
  <c r="Y17" i="47" s="1"/>
  <c r="F17" i="95"/>
  <c r="J26" i="97"/>
  <c r="D23" i="96"/>
  <c r="J13" i="141"/>
  <c r="J13" i="108"/>
  <c r="F29" i="50"/>
  <c r="C11" i="50"/>
  <c r="L28" i="43"/>
  <c r="K28" i="43"/>
  <c r="G23" i="143"/>
  <c r="E26" i="137"/>
  <c r="H18" i="96"/>
  <c r="C15" i="57"/>
  <c r="K13" i="92"/>
  <c r="K13" i="152"/>
  <c r="C20" i="53"/>
  <c r="J14" i="146"/>
  <c r="E14" i="146"/>
  <c r="G27" i="146"/>
  <c r="C13" i="111"/>
  <c r="P13" i="111" s="1"/>
  <c r="J15" i="145"/>
  <c r="E15" i="145"/>
  <c r="J22" i="96"/>
  <c r="G15" i="144"/>
  <c r="K14" i="152"/>
  <c r="K14" i="92"/>
  <c r="E12" i="134"/>
  <c r="L31" i="134"/>
  <c r="C24" i="111"/>
  <c r="C11" i="112"/>
  <c r="J15" i="36"/>
  <c r="K15" i="36"/>
  <c r="J23" i="95"/>
  <c r="J27" i="141"/>
  <c r="J27" i="108"/>
  <c r="C28" i="53"/>
  <c r="V25" i="103"/>
  <c r="W25" i="103" s="1"/>
  <c r="C16" i="109"/>
  <c r="P16" i="109" s="1"/>
  <c r="C12" i="51"/>
  <c r="S22" i="104"/>
  <c r="D23" i="138"/>
  <c r="E23" i="138" s="1"/>
  <c r="G29" i="142"/>
  <c r="E29" i="147"/>
  <c r="J29" i="147"/>
  <c r="H18" i="97"/>
  <c r="E14" i="134"/>
  <c r="C24" i="50"/>
  <c r="H19" i="94"/>
  <c r="S13" i="92"/>
  <c r="S13" i="152"/>
  <c r="K29" i="54"/>
  <c r="C12" i="53"/>
  <c r="AC23" i="139"/>
  <c r="E29" i="142"/>
  <c r="J29" i="142"/>
  <c r="E28" i="146"/>
  <c r="J28" i="146"/>
  <c r="D16" i="138"/>
  <c r="E16" i="138" s="1"/>
  <c r="S15" i="104"/>
  <c r="G14" i="146"/>
  <c r="L15" i="96"/>
  <c r="D14" i="136"/>
  <c r="E14" i="136" s="1"/>
  <c r="G23" i="146"/>
  <c r="L19" i="94"/>
  <c r="D28" i="155"/>
  <c r="D26" i="94"/>
  <c r="J18" i="146"/>
  <c r="E18" i="146"/>
  <c r="Q15" i="92"/>
  <c r="AC13" i="134"/>
  <c r="G19" i="146"/>
  <c r="G13" i="146"/>
  <c r="F24" i="96"/>
  <c r="V24" i="48"/>
  <c r="Y24" i="48" s="1"/>
  <c r="H13" i="94"/>
  <c r="C31" i="36"/>
  <c r="V14" i="103"/>
  <c r="W14" i="103" s="1"/>
  <c r="C20" i="50"/>
  <c r="C25" i="110"/>
  <c r="D14" i="134"/>
  <c r="S13" i="103"/>
  <c r="S24" i="104"/>
  <c r="D25" i="138"/>
  <c r="E25" i="138" s="1"/>
  <c r="O27" i="112"/>
  <c r="C9" i="112"/>
  <c r="C19" i="110"/>
  <c r="P19" i="110" s="1"/>
  <c r="J24" i="94"/>
  <c r="S20" i="103"/>
  <c r="D21" i="134"/>
  <c r="I13" i="92"/>
  <c r="I13" i="152"/>
  <c r="Q19" i="152"/>
  <c r="Q19" i="92"/>
  <c r="Y27" i="103"/>
  <c r="Z27" i="103" s="1"/>
  <c r="K18" i="102"/>
  <c r="L18" i="102"/>
  <c r="C20" i="111"/>
  <c r="C17" i="107"/>
  <c r="C13" i="3"/>
  <c r="D23" i="137"/>
  <c r="AC24" i="134"/>
  <c r="C15" i="112"/>
  <c r="P15" i="112" s="1"/>
  <c r="C17" i="109"/>
  <c r="P29" i="54"/>
  <c r="C12" i="56"/>
  <c r="L23" i="96"/>
  <c r="G21" i="146"/>
  <c r="L20" i="95"/>
  <c r="C12" i="109"/>
  <c r="P12" i="109" s="1"/>
  <c r="F23" i="97"/>
  <c r="V23" i="49"/>
  <c r="Y23" i="49" s="1"/>
  <c r="J25" i="97"/>
  <c r="C23" i="54"/>
  <c r="C14" i="111"/>
  <c r="G21" i="134"/>
  <c r="S18" i="152"/>
  <c r="S18" i="92"/>
  <c r="E15" i="144"/>
  <c r="J15" i="144"/>
  <c r="G26" i="146"/>
  <c r="E22" i="45"/>
  <c r="N30" i="34"/>
  <c r="C25" i="111"/>
  <c r="G18" i="98"/>
  <c r="C18" i="110"/>
  <c r="P18" i="110" s="1"/>
  <c r="C26" i="109"/>
  <c r="L26" i="43"/>
  <c r="K26" i="43"/>
  <c r="K14" i="43"/>
  <c r="L14" i="43"/>
  <c r="G22" i="142"/>
  <c r="J13" i="146"/>
  <c r="E13" i="146"/>
  <c r="E21" i="146"/>
  <c r="J21" i="146"/>
  <c r="J24" i="146"/>
  <c r="E24" i="146"/>
  <c r="C25" i="51"/>
  <c r="C29" i="107"/>
  <c r="C25" i="3"/>
  <c r="C9" i="109"/>
  <c r="O27" i="109"/>
  <c r="C25" i="109"/>
  <c r="C18" i="112"/>
  <c r="C13" i="52"/>
  <c r="J26" i="146"/>
  <c r="E26" i="146"/>
  <c r="J23" i="96"/>
  <c r="H11" i="95"/>
  <c r="C27" i="45"/>
  <c r="C24" i="110"/>
  <c r="D20" i="96"/>
  <c r="J20" i="94"/>
  <c r="C20" i="110"/>
  <c r="P20" i="110" s="1"/>
  <c r="H21" i="97"/>
  <c r="C23" i="53"/>
  <c r="J17" i="141"/>
  <c r="J17" i="108"/>
  <c r="C19" i="112"/>
  <c r="P19" i="112" s="1"/>
  <c r="L24" i="96"/>
  <c r="L13" i="108"/>
  <c r="K29" i="56"/>
  <c r="K29" i="52"/>
  <c r="D24" i="137"/>
  <c r="V23" i="34"/>
  <c r="Y23" i="34" s="1"/>
  <c r="F23" i="94"/>
  <c r="K21" i="102"/>
  <c r="L21" i="102"/>
  <c r="C20" i="112"/>
  <c r="S31" i="137"/>
  <c r="C19" i="109"/>
  <c r="J26" i="96"/>
  <c r="AC19" i="142"/>
  <c r="Z31" i="146"/>
  <c r="C25" i="112"/>
  <c r="P25" i="112" s="1"/>
  <c r="AC15" i="146"/>
  <c r="G24" i="146"/>
  <c r="AC25" i="146"/>
  <c r="G16" i="146"/>
  <c r="H25" i="96"/>
  <c r="H19" i="97"/>
  <c r="C26" i="56"/>
  <c r="C17" i="57"/>
  <c r="C16" i="112"/>
  <c r="D12" i="134"/>
  <c r="S11" i="103"/>
  <c r="J31" i="134"/>
  <c r="C14" i="52"/>
  <c r="C23" i="110"/>
  <c r="AC25" i="137"/>
  <c r="E29" i="144"/>
  <c r="J29" i="144"/>
  <c r="J22" i="146"/>
  <c r="E22" i="146"/>
  <c r="C23" i="109"/>
  <c r="P23" i="109" s="1"/>
  <c r="J25" i="142"/>
  <c r="E25" i="142"/>
  <c r="H26" i="95"/>
  <c r="S31" i="134"/>
  <c r="G20" i="92"/>
  <c r="V27" i="104"/>
  <c r="W27" i="104" s="1"/>
  <c r="AC25" i="134"/>
  <c r="G15" i="146"/>
  <c r="S31" i="142"/>
  <c r="C18" i="111"/>
  <c r="C12" i="112"/>
  <c r="AC15" i="134"/>
  <c r="I14" i="152"/>
  <c r="I14" i="92"/>
  <c r="AC17" i="79"/>
  <c r="AA17" i="79" s="1"/>
  <c r="E17" i="98"/>
  <c r="V11" i="49"/>
  <c r="Y11" i="49" s="1"/>
  <c r="F11" i="97"/>
  <c r="K16" i="43"/>
  <c r="L16" i="43"/>
  <c r="F27" i="97"/>
  <c r="V27" i="49"/>
  <c r="Y27" i="49" s="1"/>
  <c r="AC18" i="134"/>
  <c r="C18" i="51"/>
  <c r="C18" i="56"/>
  <c r="C24" i="112"/>
  <c r="C27" i="55"/>
  <c r="L17" i="96"/>
  <c r="F21" i="95"/>
  <c r="V21" i="47"/>
  <c r="Y21" i="47" s="1"/>
  <c r="L19" i="95"/>
  <c r="V19" i="103"/>
  <c r="W19" i="103" s="1"/>
  <c r="J16" i="146"/>
  <c r="E16" i="146"/>
  <c r="L26" i="102"/>
  <c r="K26" i="102"/>
  <c r="C22" i="110"/>
  <c r="P22" i="110" s="1"/>
  <c r="D24" i="136"/>
  <c r="E24" i="136" s="1"/>
  <c r="H23" i="94"/>
  <c r="L11" i="94"/>
  <c r="V26" i="34"/>
  <c r="Y26" i="34" s="1"/>
  <c r="F26" i="94"/>
  <c r="K19" i="36"/>
  <c r="J19" i="36"/>
  <c r="C14" i="45"/>
  <c r="L23" i="97"/>
  <c r="C13" i="50"/>
  <c r="C16" i="53"/>
  <c r="U31" i="143"/>
  <c r="F22" i="95"/>
  <c r="V22" i="47"/>
  <c r="Y22" i="47" s="1"/>
  <c r="G29" i="137"/>
  <c r="H21" i="94"/>
  <c r="AC17" i="134"/>
  <c r="AC26" i="146"/>
  <c r="H15" i="94"/>
  <c r="C14" i="112"/>
  <c r="C26" i="55"/>
  <c r="J12" i="96"/>
  <c r="N21" i="140"/>
  <c r="Y20" i="105"/>
  <c r="Z20" i="105" s="1"/>
  <c r="D24" i="139"/>
  <c r="J27" i="146"/>
  <c r="E27" i="146"/>
  <c r="C23" i="111"/>
  <c r="P23" i="111" s="1"/>
  <c r="V20" i="104"/>
  <c r="W20" i="104" s="1"/>
  <c r="K29" i="57"/>
  <c r="C13" i="53"/>
  <c r="N29" i="138"/>
  <c r="Y28" i="104"/>
  <c r="Z28" i="104" s="1"/>
  <c r="H16" i="96"/>
  <c r="C10" i="110"/>
  <c r="G17" i="139"/>
  <c r="AC27" i="146"/>
  <c r="G20" i="146"/>
  <c r="J21" i="97"/>
  <c r="L14" i="97"/>
  <c r="D27" i="138"/>
  <c r="E27" i="138" s="1"/>
  <c r="S26" i="104"/>
  <c r="H30" i="49"/>
  <c r="G28" i="142"/>
  <c r="Y21" i="104"/>
  <c r="Z21" i="104" s="1"/>
  <c r="N22" i="138"/>
  <c r="C15" i="51"/>
  <c r="G28" i="146"/>
  <c r="U31" i="146"/>
  <c r="U31" i="144"/>
  <c r="C20" i="109"/>
  <c r="G24" i="147"/>
  <c r="C16" i="111"/>
  <c r="J15" i="96"/>
  <c r="F20" i="94"/>
  <c r="V20" i="34"/>
  <c r="J31" i="138"/>
  <c r="K31" i="138" s="1"/>
  <c r="V11" i="104"/>
  <c r="C11" i="109"/>
  <c r="P11" i="109" s="1"/>
  <c r="S31" i="146"/>
  <c r="AC29" i="146"/>
  <c r="J19" i="146"/>
  <c r="E19" i="146"/>
  <c r="AC28" i="134"/>
  <c r="C22" i="54"/>
  <c r="C13" i="110"/>
  <c r="P13" i="110" s="1"/>
  <c r="C26" i="110"/>
  <c r="P26" i="110" s="1"/>
  <c r="F19" i="95"/>
  <c r="V19" i="47"/>
  <c r="Y19" i="47" s="1"/>
  <c r="G25" i="146"/>
  <c r="F29" i="51"/>
  <c r="C11" i="51"/>
  <c r="J11" i="94"/>
  <c r="K27" i="43"/>
  <c r="L27" i="43"/>
  <c r="J12" i="97"/>
  <c r="Y16" i="104"/>
  <c r="Z16" i="104" s="1"/>
  <c r="N17" i="138"/>
  <c r="C19" i="107"/>
  <c r="C15" i="3"/>
  <c r="J12" i="141"/>
  <c r="J12" i="108"/>
  <c r="F11" i="96"/>
  <c r="V11" i="48"/>
  <c r="Y11" i="48" s="1"/>
  <c r="C21" i="110"/>
  <c r="C26" i="84"/>
  <c r="I26" i="84" s="1"/>
  <c r="C15" i="54"/>
  <c r="C26" i="54"/>
  <c r="H10" i="94"/>
  <c r="P30" i="34"/>
  <c r="Z31" i="142"/>
  <c r="V22" i="34"/>
  <c r="F22" i="94"/>
  <c r="J27" i="94"/>
  <c r="S19" i="152"/>
  <c r="S19" i="92"/>
  <c r="H22" i="95"/>
  <c r="D21" i="97"/>
  <c r="L14" i="96"/>
  <c r="L14" i="94"/>
  <c r="AC16" i="146"/>
  <c r="L25" i="96"/>
  <c r="V15" i="48"/>
  <c r="Y15" i="48" s="1"/>
  <c r="F15" i="96"/>
  <c r="J21" i="95"/>
  <c r="I20" i="92"/>
  <c r="J24" i="144"/>
  <c r="E24" i="144"/>
  <c r="H25" i="95"/>
  <c r="G29" i="134"/>
  <c r="J17" i="96"/>
  <c r="Y25" i="103"/>
  <c r="Z25" i="103" s="1"/>
  <c r="L17" i="94"/>
  <c r="J12" i="146"/>
  <c r="L31" i="146"/>
  <c r="E12" i="146"/>
  <c r="E25" i="146"/>
  <c r="J25" i="146"/>
  <c r="AC14" i="146"/>
  <c r="E20" i="146"/>
  <c r="J20" i="146"/>
  <c r="L12" i="108"/>
  <c r="H29" i="54"/>
  <c r="C22" i="112"/>
  <c r="P22" i="112" s="1"/>
  <c r="C13" i="57"/>
  <c r="F21" i="97"/>
  <c r="V21" i="49"/>
  <c r="Y21" i="49" s="1"/>
  <c r="F12" i="95"/>
  <c r="V12" i="47"/>
  <c r="Y12" i="47" s="1"/>
  <c r="J14" i="97"/>
  <c r="J24" i="142"/>
  <c r="E24" i="142"/>
  <c r="L27" i="96"/>
  <c r="E17" i="146"/>
  <c r="J17" i="146"/>
  <c r="C15" i="111"/>
  <c r="C9" i="110"/>
  <c r="O27" i="110"/>
  <c r="H12" i="97"/>
  <c r="J13" i="96"/>
  <c r="V15" i="103"/>
  <c r="W15" i="103" s="1"/>
  <c r="N28" i="138"/>
  <c r="Y27" i="104"/>
  <c r="Z27" i="104" s="1"/>
  <c r="L22" i="97"/>
  <c r="E15" i="146"/>
  <c r="J15" i="146"/>
  <c r="C14" i="55"/>
  <c r="H14" i="96"/>
  <c r="AC23" i="134"/>
  <c r="E27" i="137"/>
  <c r="J14" i="142"/>
  <c r="E14" i="142"/>
  <c r="J23" i="94"/>
  <c r="C25" i="53"/>
  <c r="N31" i="146"/>
  <c r="G12" i="146"/>
  <c r="L13" i="43"/>
  <c r="K13" i="43"/>
  <c r="L22" i="94"/>
  <c r="G14" i="134"/>
  <c r="J14" i="108"/>
  <c r="J14" i="141"/>
  <c r="C24" i="51"/>
  <c r="E27" i="143"/>
  <c r="J27" i="143"/>
  <c r="H21" i="96"/>
  <c r="C16" i="50"/>
  <c r="AC27" i="137"/>
  <c r="C10" i="111"/>
  <c r="AC25" i="147"/>
  <c r="J20" i="97"/>
  <c r="AC13" i="142"/>
  <c r="J18" i="96"/>
  <c r="L11" i="97"/>
  <c r="D16" i="97"/>
  <c r="E23" i="146"/>
  <c r="J23" i="146"/>
  <c r="D12" i="139"/>
  <c r="J31" i="139"/>
  <c r="C14" i="109"/>
  <c r="V28" i="104"/>
  <c r="W28" i="104" s="1"/>
  <c r="C17" i="112"/>
  <c r="J22" i="95"/>
  <c r="K12" i="98"/>
  <c r="N15" i="79"/>
  <c r="C22" i="57"/>
  <c r="J23" i="142"/>
  <c r="E23" i="142"/>
  <c r="S31" i="139"/>
  <c r="C15" i="109"/>
  <c r="P15" i="109" s="1"/>
  <c r="Y18" i="104"/>
  <c r="Z18" i="104" s="1"/>
  <c r="N19" i="138"/>
  <c r="D25" i="137"/>
  <c r="C19" i="57"/>
  <c r="C10" i="109"/>
  <c r="H25" i="97"/>
  <c r="H26" i="94"/>
  <c r="G13" i="152"/>
  <c r="G13" i="92"/>
  <c r="E29" i="134"/>
  <c r="G14" i="143"/>
  <c r="J16" i="97"/>
  <c r="L23" i="43"/>
  <c r="K23" i="43"/>
  <c r="AC21" i="137"/>
  <c r="D15" i="136"/>
  <c r="E15" i="136" s="1"/>
  <c r="U26" i="34"/>
  <c r="L26" i="94"/>
  <c r="E17" i="134"/>
  <c r="L13" i="96"/>
  <c r="C23" i="51"/>
  <c r="G27" i="145"/>
  <c r="AC19" i="137"/>
  <c r="H30" i="47"/>
  <c r="V17" i="104"/>
  <c r="W17" i="104" s="1"/>
  <c r="Z31" i="144"/>
  <c r="D11" i="94"/>
  <c r="D13" i="155"/>
  <c r="G12" i="147"/>
  <c r="N31" i="147"/>
  <c r="F17" i="108"/>
  <c r="T17" i="10"/>
  <c r="F17" i="141"/>
  <c r="G24" i="143"/>
  <c r="L15" i="94"/>
  <c r="L27" i="95"/>
  <c r="V16" i="49"/>
  <c r="Y16" i="49" s="1"/>
  <c r="F16" i="97"/>
  <c r="N26" i="136"/>
  <c r="S23" i="103"/>
  <c r="D24" i="134"/>
  <c r="S16" i="104"/>
  <c r="D17" i="138"/>
  <c r="E17" i="138" s="1"/>
  <c r="F24" i="95"/>
  <c r="V24" i="47"/>
  <c r="Y24" i="47" s="1"/>
  <c r="C19" i="54"/>
  <c r="F16" i="95"/>
  <c r="V16" i="47"/>
  <c r="Y16" i="47" s="1"/>
  <c r="G28" i="139"/>
  <c r="F14" i="94"/>
  <c r="V14" i="34"/>
  <c r="N24" i="136"/>
  <c r="M29" i="56"/>
  <c r="N29" i="56" s="1"/>
  <c r="C29" i="45"/>
  <c r="G15" i="142"/>
  <c r="K25" i="43"/>
  <c r="L25" i="43"/>
  <c r="G28" i="148"/>
  <c r="F11" i="94"/>
  <c r="V11" i="34"/>
  <c r="Y11" i="34" s="1"/>
  <c r="M30" i="45"/>
  <c r="C24" i="57"/>
  <c r="C19" i="51"/>
  <c r="L17" i="97"/>
  <c r="C13" i="109"/>
  <c r="P13" i="109" s="1"/>
  <c r="N25" i="136"/>
  <c r="C15" i="110"/>
  <c r="P15" i="110" s="1"/>
  <c r="C26" i="111"/>
  <c r="P26" i="111" s="1"/>
  <c r="C22" i="50"/>
  <c r="H12" i="108"/>
  <c r="H12" i="141"/>
  <c r="G20" i="134"/>
  <c r="J25" i="94"/>
  <c r="AC22" i="137"/>
  <c r="L19" i="96"/>
  <c r="J12" i="94"/>
  <c r="C28" i="54"/>
  <c r="Z31" i="148"/>
  <c r="I19" i="152"/>
  <c r="I19" i="92"/>
  <c r="V24" i="49"/>
  <c r="Y24" i="49" s="1"/>
  <c r="F24" i="97"/>
  <c r="G29" i="144"/>
  <c r="G14" i="145"/>
  <c r="N13" i="136"/>
  <c r="G15" i="145"/>
  <c r="J16" i="145"/>
  <c r="E16" i="145"/>
  <c r="V12" i="103"/>
  <c r="W12" i="103" s="1"/>
  <c r="C21" i="51"/>
  <c r="O13" i="92"/>
  <c r="O13" i="152"/>
  <c r="E18" i="145"/>
  <c r="J18" i="145"/>
  <c r="G23" i="137"/>
  <c r="H23" i="137" s="1"/>
  <c r="AC12" i="134"/>
  <c r="AB31" i="134"/>
  <c r="O18" i="92"/>
  <c r="O18" i="152"/>
  <c r="C18" i="52"/>
  <c r="J11" i="97"/>
  <c r="H20" i="96"/>
  <c r="G20" i="137"/>
  <c r="C20" i="56"/>
  <c r="V17" i="49"/>
  <c r="Y17" i="49" s="1"/>
  <c r="F17" i="97"/>
  <c r="S31" i="144"/>
  <c r="V14" i="48"/>
  <c r="Y14" i="48" s="1"/>
  <c r="F14" i="96"/>
  <c r="H16" i="97"/>
  <c r="L10" i="95"/>
  <c r="T30" i="47"/>
  <c r="H17" i="96"/>
  <c r="H20" i="108"/>
  <c r="H20" i="141"/>
  <c r="P29" i="55"/>
  <c r="G16" i="148"/>
  <c r="H29" i="50"/>
  <c r="I29" i="50" s="1"/>
  <c r="T19" i="79"/>
  <c r="O16" i="98"/>
  <c r="E26" i="139"/>
  <c r="M15" i="92"/>
  <c r="U31" i="147"/>
  <c r="H13" i="97"/>
  <c r="S28" i="103"/>
  <c r="D29" i="134"/>
  <c r="O15" i="92"/>
  <c r="D15" i="140"/>
  <c r="S14" i="105"/>
  <c r="C21" i="45"/>
  <c r="J31" i="140"/>
  <c r="K31" i="140" s="1"/>
  <c r="V11" i="105"/>
  <c r="J13" i="94"/>
  <c r="C17" i="50"/>
  <c r="H17" i="108"/>
  <c r="H17" i="141"/>
  <c r="C17" i="45"/>
  <c r="L20" i="102"/>
  <c r="K20" i="102"/>
  <c r="N31" i="137"/>
  <c r="G12" i="137"/>
  <c r="AB31" i="145"/>
  <c r="J25" i="108"/>
  <c r="J25" i="141"/>
  <c r="R25" i="10"/>
  <c r="C28" i="51"/>
  <c r="J13" i="97"/>
  <c r="AC29" i="145"/>
  <c r="J17" i="94"/>
  <c r="E19" i="143"/>
  <c r="J19" i="143"/>
  <c r="J15" i="94"/>
  <c r="C15" i="52"/>
  <c r="AC17" i="139"/>
  <c r="G17" i="98"/>
  <c r="C19" i="45"/>
  <c r="N22" i="136"/>
  <c r="C14" i="84"/>
  <c r="F19" i="97"/>
  <c r="V19" i="49"/>
  <c r="Y19" i="49" s="1"/>
  <c r="P30" i="47"/>
  <c r="H10" i="95"/>
  <c r="C22" i="51"/>
  <c r="H27" i="94"/>
  <c r="E12" i="147"/>
  <c r="J12" i="147"/>
  <c r="L31" i="147"/>
  <c r="G13" i="145"/>
  <c r="G18" i="107"/>
  <c r="V27" i="105"/>
  <c r="W27" i="105" s="1"/>
  <c r="J18" i="142"/>
  <c r="E18" i="142"/>
  <c r="D13" i="136"/>
  <c r="E13" i="136" s="1"/>
  <c r="L24" i="94"/>
  <c r="I17" i="98"/>
  <c r="O30" i="45"/>
  <c r="C19" i="50"/>
  <c r="H27" i="141"/>
  <c r="H27" i="108"/>
  <c r="W16" i="68"/>
  <c r="Q12" i="152"/>
  <c r="Q12" i="92"/>
  <c r="Y16" i="103"/>
  <c r="Z16" i="103" s="1"/>
  <c r="G26" i="148"/>
  <c r="K15" i="43"/>
  <c r="L15" i="43"/>
  <c r="H23" i="97"/>
  <c r="C30" i="107"/>
  <c r="C26" i="3"/>
  <c r="K17" i="152"/>
  <c r="K17" i="92"/>
  <c r="N21" i="68"/>
  <c r="M29" i="54"/>
  <c r="G26" i="145"/>
  <c r="G21" i="148"/>
  <c r="J17" i="97"/>
  <c r="C28" i="56"/>
  <c r="G23" i="142"/>
  <c r="E14" i="147"/>
  <c r="J14" i="147"/>
  <c r="AB31" i="142"/>
  <c r="AC12" i="142"/>
  <c r="F15" i="94"/>
  <c r="V15" i="34"/>
  <c r="Y15" i="34" s="1"/>
  <c r="N14" i="136"/>
  <c r="E25" i="144"/>
  <c r="J25" i="144"/>
  <c r="G17" i="145"/>
  <c r="E14" i="137"/>
  <c r="J11" i="141"/>
  <c r="J11" i="108"/>
  <c r="F21" i="96"/>
  <c r="V21" i="48"/>
  <c r="Y21" i="48" s="1"/>
  <c r="C24" i="3"/>
  <c r="C28" i="107"/>
  <c r="D23" i="139"/>
  <c r="H13" i="141"/>
  <c r="H13" i="108"/>
  <c r="H26" i="97"/>
  <c r="C27" i="54"/>
  <c r="C21" i="57"/>
  <c r="G22" i="143"/>
  <c r="C18" i="54"/>
  <c r="C26" i="52"/>
  <c r="G17" i="143"/>
  <c r="D17" i="136"/>
  <c r="E17" i="136" s="1"/>
  <c r="L18" i="97"/>
  <c r="N30" i="48"/>
  <c r="C27" i="52"/>
  <c r="J19" i="145"/>
  <c r="E19" i="145"/>
  <c r="K29" i="51"/>
  <c r="G22" i="145"/>
  <c r="AC14" i="134"/>
  <c r="C13" i="55"/>
  <c r="J28" i="36"/>
  <c r="K28" i="36"/>
  <c r="F20" i="97"/>
  <c r="V20" i="49"/>
  <c r="Y20" i="49" s="1"/>
  <c r="W15" i="125"/>
  <c r="F25" i="141"/>
  <c r="F25" i="108"/>
  <c r="T25" i="10"/>
  <c r="V16" i="105"/>
  <c r="W16" i="105" s="1"/>
  <c r="J10" i="108"/>
  <c r="Q29" i="10"/>
  <c r="J10" i="141"/>
  <c r="Q15" i="125"/>
  <c r="K18" i="43"/>
  <c r="L18" i="43"/>
  <c r="C13" i="45"/>
  <c r="G30" i="45"/>
  <c r="C11" i="54"/>
  <c r="F29" i="54"/>
  <c r="G19" i="145"/>
  <c r="J18" i="141"/>
  <c r="J18" i="108"/>
  <c r="N30" i="49"/>
  <c r="C20" i="51"/>
  <c r="J24" i="97"/>
  <c r="V27" i="34"/>
  <c r="F27" i="94"/>
  <c r="F21" i="94"/>
  <c r="V21" i="34"/>
  <c r="Y21" i="34" s="1"/>
  <c r="Y22" i="103"/>
  <c r="Z22" i="103" s="1"/>
  <c r="H20" i="97"/>
  <c r="L10" i="96"/>
  <c r="T30" i="48"/>
  <c r="P29" i="57"/>
  <c r="H25" i="108"/>
  <c r="H25" i="141"/>
  <c r="S15" i="103"/>
  <c r="D16" i="134"/>
  <c r="V20" i="105"/>
  <c r="W20" i="105" s="1"/>
  <c r="Y25" i="104"/>
  <c r="Z25" i="104" s="1"/>
  <c r="N26" i="138"/>
  <c r="K30" i="45"/>
  <c r="C12" i="45"/>
  <c r="C17" i="51"/>
  <c r="J29" i="102"/>
  <c r="K23" i="102"/>
  <c r="L23" i="102"/>
  <c r="C24" i="45"/>
  <c r="N16" i="136"/>
  <c r="L21" i="97"/>
  <c r="G12" i="134"/>
  <c r="H12" i="134" s="1"/>
  <c r="N31" i="134"/>
  <c r="C22" i="3"/>
  <c r="C26" i="107"/>
  <c r="R30" i="49"/>
  <c r="J10" i="97"/>
  <c r="G13" i="143"/>
  <c r="G18" i="144"/>
  <c r="N29" i="136"/>
  <c r="J30" i="48"/>
  <c r="F22" i="97"/>
  <c r="V22" i="49"/>
  <c r="Y22" i="49" s="1"/>
  <c r="J30" i="49"/>
  <c r="C12" i="55"/>
  <c r="G25" i="137"/>
  <c r="H25" i="137" s="1"/>
  <c r="J14" i="94"/>
  <c r="C20" i="54"/>
  <c r="L14" i="95"/>
  <c r="E16" i="137"/>
  <c r="J22" i="97"/>
  <c r="G20" i="147"/>
  <c r="N24" i="138"/>
  <c r="Y23" i="104"/>
  <c r="Z23" i="104" s="1"/>
  <c r="D22" i="140"/>
  <c r="S21" i="105"/>
  <c r="F19" i="141"/>
  <c r="F19" i="108"/>
  <c r="T19" i="10"/>
  <c r="U19" i="10" s="1"/>
  <c r="V21" i="103"/>
  <c r="W21" i="103" s="1"/>
  <c r="D19" i="136"/>
  <c r="E19" i="136" s="1"/>
  <c r="R30" i="48"/>
  <c r="J10" i="96"/>
  <c r="D18" i="137"/>
  <c r="C11" i="57"/>
  <c r="F29" i="57"/>
  <c r="AB31" i="146"/>
  <c r="AC12" i="146"/>
  <c r="V19" i="48"/>
  <c r="Y19" i="48" s="1"/>
  <c r="F19" i="96"/>
  <c r="C12" i="111"/>
  <c r="P12" i="111" s="1"/>
  <c r="V14" i="47"/>
  <c r="Y14" i="47" s="1"/>
  <c r="F14" i="95"/>
  <c r="S20" i="104"/>
  <c r="D21" i="138"/>
  <c r="E21" i="138" s="1"/>
  <c r="E26" i="134"/>
  <c r="L25" i="94"/>
  <c r="C19" i="53"/>
  <c r="J21" i="108"/>
  <c r="J21" i="141"/>
  <c r="E29" i="146"/>
  <c r="J29" i="146"/>
  <c r="E21" i="137"/>
  <c r="D17" i="140"/>
  <c r="S16" i="105"/>
  <c r="C26" i="57"/>
  <c r="Z31" i="137"/>
  <c r="E18" i="144"/>
  <c r="J18" i="144"/>
  <c r="C17" i="56"/>
  <c r="J15" i="147"/>
  <c r="E15" i="147"/>
  <c r="C19" i="55"/>
  <c r="C24" i="52"/>
  <c r="G28" i="143"/>
  <c r="W21" i="68"/>
  <c r="Q17" i="92"/>
  <c r="Q17" i="152"/>
  <c r="Q21" i="152" s="1"/>
  <c r="AB17" i="152" s="1"/>
  <c r="D28" i="134"/>
  <c r="S27" i="103"/>
  <c r="C24" i="56"/>
  <c r="G20" i="145"/>
  <c r="E26" i="142"/>
  <c r="J26" i="142"/>
  <c r="H31" i="84"/>
  <c r="G14" i="107"/>
  <c r="L16" i="97"/>
  <c r="E14" i="145"/>
  <c r="J14" i="145"/>
  <c r="G29" i="147"/>
  <c r="E13" i="148"/>
  <c r="J13" i="148"/>
  <c r="H25" i="94"/>
  <c r="H11" i="94"/>
  <c r="J26" i="144"/>
  <c r="E26" i="144"/>
  <c r="C21" i="107"/>
  <c r="C17" i="3"/>
  <c r="C23" i="55"/>
  <c r="D21" i="96"/>
  <c r="D20" i="134"/>
  <c r="S19" i="103"/>
  <c r="E14" i="144"/>
  <c r="J14" i="144"/>
  <c r="J15" i="97"/>
  <c r="C17" i="54"/>
  <c r="Q18" i="152"/>
  <c r="Q18" i="92"/>
  <c r="C16" i="57"/>
  <c r="C21" i="53"/>
  <c r="V15" i="104"/>
  <c r="W15" i="104" s="1"/>
  <c r="AC29" i="134"/>
  <c r="J31" i="43"/>
  <c r="L11" i="43"/>
  <c r="K11" i="43"/>
  <c r="G22" i="134"/>
  <c r="E26" i="147"/>
  <c r="J26" i="147"/>
  <c r="AC27" i="134"/>
  <c r="AC21" i="142"/>
  <c r="G20" i="139"/>
  <c r="J16" i="96"/>
  <c r="AC16" i="144"/>
  <c r="E12" i="137"/>
  <c r="L31" i="137"/>
  <c r="L31" i="139"/>
  <c r="E12" i="139"/>
  <c r="F12" i="139" s="1"/>
  <c r="E20" i="147"/>
  <c r="J20" i="147"/>
  <c r="C14" i="51"/>
  <c r="L23" i="94"/>
  <c r="U23" i="34"/>
  <c r="I18" i="98"/>
  <c r="C22" i="53"/>
  <c r="E13" i="98"/>
  <c r="AC13" i="79"/>
  <c r="D22" i="136"/>
  <c r="E22" i="136" s="1"/>
  <c r="H14" i="95"/>
  <c r="D31" i="43"/>
  <c r="C22" i="52"/>
  <c r="C25" i="57"/>
  <c r="L13" i="95"/>
  <c r="G26" i="142"/>
  <c r="E27" i="134"/>
  <c r="C27" i="50"/>
  <c r="G22" i="144"/>
  <c r="C12" i="52"/>
  <c r="N31" i="144"/>
  <c r="G12" i="144"/>
  <c r="C20" i="52"/>
  <c r="C22" i="56"/>
  <c r="J24" i="36"/>
  <c r="K24" i="36"/>
  <c r="G24" i="148"/>
  <c r="M18" i="152"/>
  <c r="M18" i="92"/>
  <c r="J27" i="95"/>
  <c r="F25" i="96"/>
  <c r="V25" i="48"/>
  <c r="Y25" i="48" s="1"/>
  <c r="G21" i="142"/>
  <c r="D15" i="139"/>
  <c r="AC23" i="145"/>
  <c r="D22" i="137"/>
  <c r="AC17" i="146"/>
  <c r="C14" i="110"/>
  <c r="C17" i="111"/>
  <c r="C10" i="112"/>
  <c r="P10" i="112" s="1"/>
  <c r="T15" i="10"/>
  <c r="F15" i="141"/>
  <c r="F15" i="108"/>
  <c r="C19" i="111"/>
  <c r="C12" i="110"/>
  <c r="L11" i="95"/>
  <c r="J30" i="34"/>
  <c r="J23" i="97"/>
  <c r="J17" i="95"/>
  <c r="C17" i="110"/>
  <c r="P17" i="110" s="1"/>
  <c r="C19" i="52"/>
  <c r="C24" i="54"/>
  <c r="O27" i="111"/>
  <c r="C9" i="111"/>
  <c r="V13" i="104"/>
  <c r="W13" i="104" s="1"/>
  <c r="L20" i="97"/>
  <c r="G15" i="143"/>
  <c r="G22" i="139"/>
  <c r="H18" i="95"/>
  <c r="L25" i="95"/>
  <c r="D26" i="136"/>
  <c r="E26" i="136" s="1"/>
  <c r="H27" i="97"/>
  <c r="C26" i="51"/>
  <c r="D28" i="137"/>
  <c r="H23" i="95"/>
  <c r="E13" i="139"/>
  <c r="C13" i="56"/>
  <c r="AC15" i="137"/>
  <c r="G19" i="144"/>
  <c r="C20" i="45"/>
  <c r="H11" i="96"/>
  <c r="F10" i="97"/>
  <c r="F30" i="49"/>
  <c r="V10" i="49"/>
  <c r="L27" i="94"/>
  <c r="U27" i="34"/>
  <c r="J11" i="96"/>
  <c r="H13" i="96"/>
  <c r="V22" i="48"/>
  <c r="Y22" i="48" s="1"/>
  <c r="F22" i="96"/>
  <c r="D17" i="137"/>
  <c r="Z31" i="145"/>
  <c r="C27" i="53"/>
  <c r="K20" i="43"/>
  <c r="L20" i="43"/>
  <c r="L26" i="96"/>
  <c r="L22" i="96"/>
  <c r="M14" i="152"/>
  <c r="M14" i="92"/>
  <c r="H15" i="95"/>
  <c r="G23" i="134"/>
  <c r="V12" i="34"/>
  <c r="F12" i="94"/>
  <c r="Q31" i="137"/>
  <c r="Q18" i="98"/>
  <c r="J26" i="94"/>
  <c r="G12" i="143"/>
  <c r="N31" i="143"/>
  <c r="L17" i="43"/>
  <c r="K17" i="43"/>
  <c r="J23" i="141"/>
  <c r="J23" i="108"/>
  <c r="S14" i="98"/>
  <c r="K18" i="152"/>
  <c r="K18" i="92"/>
  <c r="V12" i="104"/>
  <c r="W12" i="104" s="1"/>
  <c r="E28" i="139"/>
  <c r="J16" i="147"/>
  <c r="E16" i="147"/>
  <c r="J22" i="143"/>
  <c r="E22" i="143"/>
  <c r="H19" i="96"/>
  <c r="H10" i="108"/>
  <c r="H10" i="141"/>
  <c r="N29" i="10"/>
  <c r="AC13" i="144"/>
  <c r="E23" i="148"/>
  <c r="J23" i="148"/>
  <c r="P29" i="56"/>
  <c r="L16" i="96"/>
  <c r="AC22" i="134"/>
  <c r="C14" i="53"/>
  <c r="C23" i="50"/>
  <c r="S16" i="103"/>
  <c r="D17" i="134"/>
  <c r="E26" i="143"/>
  <c r="J26" i="143"/>
  <c r="C21" i="111"/>
  <c r="P21" i="111" s="1"/>
  <c r="C15" i="56"/>
  <c r="C21" i="50"/>
  <c r="C18" i="109"/>
  <c r="J17" i="143"/>
  <c r="E17" i="143"/>
  <c r="S26" i="103"/>
  <c r="D27" i="134"/>
  <c r="E22" i="134"/>
  <c r="C25" i="55"/>
  <c r="G29" i="148"/>
  <c r="J19" i="95"/>
  <c r="G23" i="144"/>
  <c r="T15" i="125"/>
  <c r="L19" i="125" s="1"/>
  <c r="C25" i="50"/>
  <c r="F22" i="108"/>
  <c r="F22" i="141"/>
  <c r="T22" i="10"/>
  <c r="E25" i="143"/>
  <c r="J25" i="143"/>
  <c r="F29" i="56"/>
  <c r="C11" i="56"/>
  <c r="AC21" i="134"/>
  <c r="C15" i="50"/>
  <c r="L19" i="102"/>
  <c r="K19" i="102"/>
  <c r="J16" i="94"/>
  <c r="J26" i="95"/>
  <c r="Z16" i="68"/>
  <c r="S12" i="92"/>
  <c r="S12" i="152"/>
  <c r="H22" i="96"/>
  <c r="L23" i="108"/>
  <c r="Z19" i="79"/>
  <c r="S16" i="98"/>
  <c r="N16" i="140"/>
  <c r="Y15" i="105"/>
  <c r="Z15" i="105" s="1"/>
  <c r="J24" i="96"/>
  <c r="M20" i="92"/>
  <c r="AC25" i="144"/>
  <c r="AC24" i="145"/>
  <c r="K21" i="68"/>
  <c r="I17" i="92"/>
  <c r="I17" i="152"/>
  <c r="L25" i="97"/>
  <c r="H24" i="95"/>
  <c r="L20" i="96"/>
  <c r="M17" i="98"/>
  <c r="O14" i="92"/>
  <c r="O14" i="152"/>
  <c r="V13" i="103"/>
  <c r="W13" i="103" s="1"/>
  <c r="L19" i="108"/>
  <c r="X19" i="10"/>
  <c r="D29" i="10"/>
  <c r="L18" i="96"/>
  <c r="J24" i="95"/>
  <c r="S25" i="103"/>
  <c r="D26" i="134"/>
  <c r="AC13" i="139"/>
  <c r="L14" i="108"/>
  <c r="L21" i="95"/>
  <c r="E26" i="45"/>
  <c r="J21" i="142"/>
  <c r="E21" i="142"/>
  <c r="M13" i="98"/>
  <c r="G17" i="134"/>
  <c r="Z15" i="79"/>
  <c r="S12" i="98"/>
  <c r="J20" i="108"/>
  <c r="J20" i="141"/>
  <c r="V27" i="47"/>
  <c r="Y27" i="47" s="1"/>
  <c r="F27" i="95"/>
  <c r="C18" i="57"/>
  <c r="G24" i="134"/>
  <c r="H24" i="134" s="1"/>
  <c r="G20" i="143"/>
  <c r="C21" i="109"/>
  <c r="C23" i="45"/>
  <c r="C22" i="111"/>
  <c r="H12" i="95"/>
  <c r="C23" i="57"/>
  <c r="J27" i="96"/>
  <c r="G18" i="146"/>
  <c r="G22" i="146"/>
  <c r="G17" i="146"/>
  <c r="C26" i="112"/>
  <c r="T11" i="10"/>
  <c r="F11" i="141"/>
  <c r="F11" i="108"/>
  <c r="C23" i="112"/>
  <c r="C24" i="109"/>
  <c r="G14" i="92"/>
  <c r="G14" i="152"/>
  <c r="J21" i="148"/>
  <c r="E21" i="148"/>
  <c r="V26" i="103"/>
  <c r="W26" i="103" s="1"/>
  <c r="AC23" i="146"/>
  <c r="H14" i="94"/>
  <c r="D13" i="137"/>
  <c r="C11" i="110"/>
  <c r="P11" i="110" s="1"/>
  <c r="C11" i="111"/>
  <c r="D17" i="95"/>
  <c r="I18" i="92"/>
  <c r="I18" i="152"/>
  <c r="D28" i="139"/>
  <c r="L30" i="48"/>
  <c r="C24" i="53"/>
  <c r="C12" i="50"/>
  <c r="F20" i="141"/>
  <c r="T20" i="10"/>
  <c r="F20" i="108"/>
  <c r="G19" i="143"/>
  <c r="P29" i="51"/>
  <c r="C13" i="51"/>
  <c r="V15" i="49"/>
  <c r="Y15" i="49" s="1"/>
  <c r="F15" i="97"/>
  <c r="H26" i="96"/>
  <c r="O17" i="152"/>
  <c r="O17" i="92"/>
  <c r="T21" i="68"/>
  <c r="S15" i="92"/>
  <c r="G21" i="143"/>
  <c r="G25" i="142"/>
  <c r="M31" i="136"/>
  <c r="N31" i="136" s="1"/>
  <c r="N12" i="136"/>
  <c r="H15" i="141"/>
  <c r="H15" i="108"/>
  <c r="J27" i="142"/>
  <c r="E27" i="142"/>
  <c r="G27" i="143"/>
  <c r="F25" i="97"/>
  <c r="V25" i="49"/>
  <c r="Y25" i="49" s="1"/>
  <c r="E19" i="139"/>
  <c r="E16" i="142"/>
  <c r="J16" i="142"/>
  <c r="J31" i="137"/>
  <c r="D12" i="137"/>
  <c r="J28" i="144"/>
  <c r="E28" i="144"/>
  <c r="C15" i="55"/>
  <c r="E23" i="143"/>
  <c r="J23" i="143"/>
  <c r="C18" i="45"/>
  <c r="J15" i="95"/>
  <c r="C14" i="57"/>
  <c r="H10" i="96"/>
  <c r="P30" i="48"/>
  <c r="C31" i="107"/>
  <c r="C27" i="3"/>
  <c r="J29" i="145"/>
  <c r="E29" i="145"/>
  <c r="C21" i="52"/>
  <c r="AB31" i="144"/>
  <c r="AC12" i="144"/>
  <c r="J25" i="95"/>
  <c r="J20" i="95"/>
  <c r="H10" i="97"/>
  <c r="P30" i="49"/>
  <c r="K15" i="92"/>
  <c r="H11" i="108"/>
  <c r="H11" i="141"/>
  <c r="AC20" i="145"/>
  <c r="L21" i="96"/>
  <c r="L22" i="95"/>
  <c r="E18" i="134"/>
  <c r="Y14" i="104"/>
  <c r="Z14" i="104" s="1"/>
  <c r="N15" i="138"/>
  <c r="X31" i="137"/>
  <c r="N27" i="136"/>
  <c r="V13" i="34"/>
  <c r="F13" i="94"/>
  <c r="C21" i="112"/>
  <c r="H24" i="96"/>
  <c r="C23" i="52"/>
  <c r="V26" i="105"/>
  <c r="W26" i="105" s="1"/>
  <c r="Y26" i="103"/>
  <c r="Z26" i="103" s="1"/>
  <c r="C16" i="56"/>
  <c r="J16" i="95"/>
  <c r="J12" i="95"/>
  <c r="G18" i="134"/>
  <c r="P29" i="53"/>
  <c r="Q31" i="134"/>
  <c r="V11" i="103"/>
  <c r="D16" i="136"/>
  <c r="E16" i="136" s="1"/>
  <c r="AC17" i="142"/>
  <c r="S17" i="98"/>
  <c r="T30" i="49"/>
  <c r="L10" i="97"/>
  <c r="E16" i="45"/>
  <c r="D11" i="95"/>
  <c r="C23" i="107"/>
  <c r="C19" i="3"/>
  <c r="K22" i="102"/>
  <c r="L22" i="102"/>
  <c r="K19" i="92"/>
  <c r="K19" i="152"/>
  <c r="F15" i="95"/>
  <c r="V15" i="47"/>
  <c r="Y15" i="47" s="1"/>
  <c r="C14" i="54"/>
  <c r="D21" i="137"/>
  <c r="G29" i="145"/>
  <c r="L30" i="34"/>
  <c r="H30" i="48"/>
  <c r="D26" i="97"/>
  <c r="N20" i="136"/>
  <c r="N16" i="68"/>
  <c r="K12" i="92"/>
  <c r="K12" i="152"/>
  <c r="U20" i="34"/>
  <c r="L20" i="94"/>
  <c r="K18" i="36"/>
  <c r="J18" i="36"/>
  <c r="U31" i="142"/>
  <c r="F20" i="96"/>
  <c r="V20" i="48"/>
  <c r="Y20" i="48" s="1"/>
  <c r="J19" i="94"/>
  <c r="G13" i="144"/>
  <c r="Y19" i="105"/>
  <c r="Z19" i="105" s="1"/>
  <c r="N20" i="140"/>
  <c r="AC12" i="68"/>
  <c r="E12" i="152"/>
  <c r="E16" i="68"/>
  <c r="E12" i="92"/>
  <c r="L24" i="95"/>
  <c r="D16" i="137"/>
  <c r="J21" i="36"/>
  <c r="K21" i="36"/>
  <c r="N19" i="136"/>
  <c r="AC13" i="137"/>
  <c r="C26" i="53"/>
  <c r="J12" i="143"/>
  <c r="L31" i="143"/>
  <c r="E12" i="143"/>
  <c r="O20" i="92"/>
  <c r="N30" i="47"/>
  <c r="N23" i="138"/>
  <c r="Y22" i="104"/>
  <c r="Z22" i="104" s="1"/>
  <c r="F14" i="97"/>
  <c r="V14" i="49"/>
  <c r="Y14" i="49" s="1"/>
  <c r="C22" i="55"/>
  <c r="H27" i="95"/>
  <c r="L16" i="94"/>
  <c r="AC13" i="145"/>
  <c r="E20" i="137"/>
  <c r="AC23" i="137"/>
  <c r="D19" i="137"/>
  <c r="Y19" i="104"/>
  <c r="Z19" i="104" s="1"/>
  <c r="N20" i="138"/>
  <c r="D22" i="94"/>
  <c r="D24" i="155"/>
  <c r="L27" i="97"/>
  <c r="P29" i="52"/>
  <c r="T30" i="34"/>
  <c r="L10" i="94"/>
  <c r="E20" i="143"/>
  <c r="J20" i="143"/>
  <c r="E24" i="134"/>
  <c r="F24" i="134" s="1"/>
  <c r="D13" i="95"/>
  <c r="F14" i="141"/>
  <c r="T14" i="10"/>
  <c r="U14" i="10" s="1"/>
  <c r="R14" i="10"/>
  <c r="F14" i="108"/>
  <c r="Q30" i="45"/>
  <c r="G28" i="147"/>
  <c r="L30" i="49"/>
  <c r="L24" i="102"/>
  <c r="K24" i="102"/>
  <c r="E17" i="148"/>
  <c r="J17" i="148"/>
  <c r="V27" i="103"/>
  <c r="W27" i="103" s="1"/>
  <c r="H23" i="96"/>
  <c r="H16" i="108"/>
  <c r="H16" i="141"/>
  <c r="L19" i="97"/>
  <c r="J22" i="94"/>
  <c r="E21" i="144"/>
  <c r="J21" i="144"/>
  <c r="AC15" i="145"/>
  <c r="D13" i="94"/>
  <c r="D15" i="155"/>
  <c r="D23" i="94"/>
  <c r="D25" i="155"/>
  <c r="D15" i="94"/>
  <c r="D17" i="155"/>
  <c r="AC20" i="137"/>
  <c r="N17" i="136"/>
  <c r="E15" i="134"/>
  <c r="E13" i="134"/>
  <c r="AC16" i="143"/>
  <c r="D15" i="95"/>
  <c r="AC15" i="147"/>
  <c r="E21" i="139"/>
  <c r="J13" i="145"/>
  <c r="E13" i="145"/>
  <c r="L12" i="95"/>
  <c r="F18" i="108"/>
  <c r="F18" i="141"/>
  <c r="T18" i="10"/>
  <c r="C13" i="84"/>
  <c r="I13" i="84" s="1"/>
  <c r="D31" i="84"/>
  <c r="Y11" i="104"/>
  <c r="N12" i="138"/>
  <c r="M31" i="138"/>
  <c r="N31" i="138" s="1"/>
  <c r="K29" i="55"/>
  <c r="E17" i="142"/>
  <c r="J17" i="142"/>
  <c r="G14" i="144"/>
  <c r="V21" i="104"/>
  <c r="W21" i="104" s="1"/>
  <c r="D21" i="95"/>
  <c r="D18" i="95"/>
  <c r="V28" i="105"/>
  <c r="W28" i="105" s="1"/>
  <c r="N21" i="136"/>
  <c r="Y24" i="103"/>
  <c r="Z24" i="103" s="1"/>
  <c r="G23" i="139"/>
  <c r="G28" i="137"/>
  <c r="H28" i="137" s="1"/>
  <c r="K20" i="92"/>
  <c r="V25" i="105"/>
  <c r="W25" i="105" s="1"/>
  <c r="N19" i="79"/>
  <c r="K16" i="98"/>
  <c r="C26" i="45"/>
  <c r="H18" i="108"/>
  <c r="H18" i="141"/>
  <c r="H23" i="141"/>
  <c r="H23" i="108"/>
  <c r="K14" i="36"/>
  <c r="J14" i="36"/>
  <c r="L22" i="108"/>
  <c r="C28" i="57"/>
  <c r="D21" i="94"/>
  <c r="D23" i="155"/>
  <c r="E22" i="142"/>
  <c r="J22" i="142"/>
  <c r="L21" i="43"/>
  <c r="K21" i="43"/>
  <c r="D26" i="137"/>
  <c r="R29" i="57"/>
  <c r="C16" i="51"/>
  <c r="D18" i="107"/>
  <c r="E25" i="137"/>
  <c r="F25" i="137" s="1"/>
  <c r="S28" i="104"/>
  <c r="D29" i="138"/>
  <c r="E29" i="138" s="1"/>
  <c r="G18" i="143"/>
  <c r="C21" i="56"/>
  <c r="C15" i="53"/>
  <c r="R29" i="51"/>
  <c r="S29" i="51" s="1"/>
  <c r="G25" i="143"/>
  <c r="AC14" i="144"/>
  <c r="E28" i="137"/>
  <c r="F28" i="137" s="1"/>
  <c r="AC22" i="143"/>
  <c r="C23" i="106"/>
  <c r="J18" i="143"/>
  <c r="E18" i="143"/>
  <c r="G14" i="142"/>
  <c r="S22" i="103"/>
  <c r="D23" i="134"/>
  <c r="D23" i="136"/>
  <c r="E23" i="136" s="1"/>
  <c r="D23" i="140"/>
  <c r="S22" i="105"/>
  <c r="C14" i="107"/>
  <c r="D29" i="3"/>
  <c r="E25" i="3" s="1"/>
  <c r="C10" i="3"/>
  <c r="V18" i="105"/>
  <c r="W18" i="105" s="1"/>
  <c r="AC13" i="125"/>
  <c r="AA13" i="125" s="1"/>
  <c r="E25" i="139"/>
  <c r="W19" i="79"/>
  <c r="Q16" i="98"/>
  <c r="E17" i="45"/>
  <c r="E19" i="92"/>
  <c r="AC19" i="68"/>
  <c r="E19" i="152"/>
  <c r="V27" i="48"/>
  <c r="Y27" i="48" s="1"/>
  <c r="F27" i="96"/>
  <c r="D16" i="96"/>
  <c r="P29" i="50"/>
  <c r="E15" i="137"/>
  <c r="L27" i="108"/>
  <c r="N14" i="138"/>
  <c r="Y13" i="104"/>
  <c r="Z13" i="104" s="1"/>
  <c r="D29" i="139"/>
  <c r="AC20" i="139"/>
  <c r="S18" i="105"/>
  <c r="D19" i="140"/>
  <c r="G16" i="142"/>
  <c r="S17" i="103"/>
  <c r="D18" i="134"/>
  <c r="S31" i="147"/>
  <c r="Y17" i="105"/>
  <c r="Z17" i="105" s="1"/>
  <c r="N18" i="140"/>
  <c r="N28" i="136"/>
  <c r="F30" i="48"/>
  <c r="F10" i="96"/>
  <c r="V10" i="48"/>
  <c r="C25" i="84"/>
  <c r="AC21" i="145"/>
  <c r="L12" i="43"/>
  <c r="K12" i="43"/>
  <c r="K15" i="79"/>
  <c r="I12" i="98"/>
  <c r="H19" i="95"/>
  <c r="F24" i="94"/>
  <c r="V24" i="34"/>
  <c r="Y24" i="34" s="1"/>
  <c r="G18" i="147"/>
  <c r="D12" i="96"/>
  <c r="E20" i="144"/>
  <c r="J20" i="144"/>
  <c r="U21" i="34"/>
  <c r="L21" i="94"/>
  <c r="K11" i="36"/>
  <c r="J11" i="36"/>
  <c r="I31" i="36"/>
  <c r="C15" i="45"/>
  <c r="F24" i="141"/>
  <c r="T24" i="10"/>
  <c r="U24" i="10" s="1"/>
  <c r="F24" i="108"/>
  <c r="M29" i="55"/>
  <c r="N29" i="55" s="1"/>
  <c r="T26" i="10"/>
  <c r="F26" i="108"/>
  <c r="F26" i="141"/>
  <c r="V21" i="105"/>
  <c r="W21" i="105" s="1"/>
  <c r="N15" i="125"/>
  <c r="L13" i="97"/>
  <c r="T12" i="10"/>
  <c r="F12" i="141"/>
  <c r="F12" i="108"/>
  <c r="V22" i="104"/>
  <c r="W22" i="104" s="1"/>
  <c r="E21" i="3"/>
  <c r="C25" i="107"/>
  <c r="C21" i="3"/>
  <c r="C14" i="50"/>
  <c r="D28" i="136"/>
  <c r="E28" i="136" s="1"/>
  <c r="Y14" i="103"/>
  <c r="Z14" i="103" s="1"/>
  <c r="C27" i="56"/>
  <c r="G25" i="145"/>
  <c r="L11" i="96"/>
  <c r="F23" i="141"/>
  <c r="T23" i="10"/>
  <c r="F23" i="108"/>
  <c r="F18" i="97"/>
  <c r="V18" i="49"/>
  <c r="Y18" i="49" s="1"/>
  <c r="G13" i="98"/>
  <c r="D14" i="95"/>
  <c r="G20" i="142"/>
  <c r="D20" i="140"/>
  <c r="S19" i="105"/>
  <c r="G18" i="92"/>
  <c r="G18" i="152"/>
  <c r="M13" i="152"/>
  <c r="M13" i="92"/>
  <c r="K29" i="50"/>
  <c r="S31" i="148"/>
  <c r="D20" i="137"/>
  <c r="AB31" i="143"/>
  <c r="J25" i="96"/>
  <c r="G21" i="139"/>
  <c r="Y15" i="103"/>
  <c r="Z15" i="103" s="1"/>
  <c r="D15" i="97"/>
  <c r="S14" i="103"/>
  <c r="D15" i="134"/>
  <c r="E21" i="147"/>
  <c r="J21" i="147"/>
  <c r="D16" i="107"/>
  <c r="AC20" i="144"/>
  <c r="Y28" i="103"/>
  <c r="Z28" i="103" s="1"/>
  <c r="J14" i="96"/>
  <c r="G14" i="139"/>
  <c r="AC19" i="134"/>
  <c r="E25" i="134"/>
  <c r="D20" i="136"/>
  <c r="E20" i="136" s="1"/>
  <c r="F27" i="108"/>
  <c r="F27" i="141"/>
  <c r="T27" i="10"/>
  <c r="U27" i="10" s="1"/>
  <c r="G27" i="142"/>
  <c r="N15" i="140"/>
  <c r="Y14" i="105"/>
  <c r="Z14" i="105" s="1"/>
  <c r="G13" i="148"/>
  <c r="Q13" i="98"/>
  <c r="AC14" i="148"/>
  <c r="J27" i="144"/>
  <c r="E27" i="144"/>
  <c r="J18" i="94"/>
  <c r="E28" i="143"/>
  <c r="J28" i="143"/>
  <c r="F18" i="94"/>
  <c r="V18" i="34"/>
  <c r="E25" i="45"/>
  <c r="E19" i="137"/>
  <c r="F19" i="137" s="1"/>
  <c r="R29" i="50"/>
  <c r="J18" i="97"/>
  <c r="C24" i="55"/>
  <c r="S17" i="92"/>
  <c r="S17" i="152"/>
  <c r="Z21" i="68"/>
  <c r="D14" i="137"/>
  <c r="L12" i="97"/>
  <c r="G29" i="107"/>
  <c r="G16" i="143"/>
  <c r="Q13" i="92"/>
  <c r="Q13" i="152"/>
  <c r="R22" i="10"/>
  <c r="J22" i="108"/>
  <c r="J22" i="141"/>
  <c r="H20" i="95"/>
  <c r="S28" i="105"/>
  <c r="D29" i="140"/>
  <c r="D19" i="139"/>
  <c r="L15" i="97"/>
  <c r="D24" i="96"/>
  <c r="C12" i="57"/>
  <c r="S18" i="103"/>
  <c r="D19" i="134"/>
  <c r="O13" i="98"/>
  <c r="L15" i="95"/>
  <c r="AC24" i="137"/>
  <c r="N18" i="136"/>
  <c r="Q14" i="92"/>
  <c r="Q14" i="152"/>
  <c r="K15" i="125"/>
  <c r="F12" i="96"/>
  <c r="V12" i="48"/>
  <c r="Y12" i="48" s="1"/>
  <c r="C18" i="84"/>
  <c r="S31" i="143"/>
  <c r="C20" i="106"/>
  <c r="C28" i="55"/>
  <c r="D30" i="107"/>
  <c r="G15" i="137"/>
  <c r="G19" i="137"/>
  <c r="H19" i="137" s="1"/>
  <c r="G16" i="144"/>
  <c r="AC12" i="79"/>
  <c r="E15" i="79"/>
  <c r="E12" i="98"/>
  <c r="X31" i="139"/>
  <c r="G27" i="144"/>
  <c r="G26" i="137"/>
  <c r="L21" i="108"/>
  <c r="G17" i="137"/>
  <c r="H17" i="137" s="1"/>
  <c r="E14" i="139"/>
  <c r="C22" i="45"/>
  <c r="G25" i="107"/>
  <c r="C20" i="3"/>
  <c r="C24" i="107"/>
  <c r="E20" i="3"/>
  <c r="K29" i="53"/>
  <c r="E12" i="145"/>
  <c r="L31" i="145"/>
  <c r="J12" i="145"/>
  <c r="L15" i="108"/>
  <c r="G14" i="98"/>
  <c r="V24" i="104"/>
  <c r="W24" i="104" s="1"/>
  <c r="E24" i="145"/>
  <c r="J24" i="145"/>
  <c r="D20" i="139"/>
  <c r="K29" i="10"/>
  <c r="F10" i="108"/>
  <c r="F10" i="141"/>
  <c r="T10" i="10"/>
  <c r="E22" i="139"/>
  <c r="C16" i="3"/>
  <c r="C20" i="107"/>
  <c r="E16" i="3"/>
  <c r="V26" i="47"/>
  <c r="Y26" i="47" s="1"/>
  <c r="F26" i="95"/>
  <c r="H18" i="94"/>
  <c r="G27" i="137"/>
  <c r="D22" i="139"/>
  <c r="L26" i="97"/>
  <c r="E11" i="3"/>
  <c r="C15" i="107"/>
  <c r="C11" i="3"/>
  <c r="E29" i="139"/>
  <c r="F29" i="139" s="1"/>
  <c r="J23" i="144"/>
  <c r="E23" i="144"/>
  <c r="Y13" i="103"/>
  <c r="Z13" i="103" s="1"/>
  <c r="L12" i="96"/>
  <c r="E22" i="144"/>
  <c r="J22" i="144"/>
  <c r="V25" i="104"/>
  <c r="W25" i="104" s="1"/>
  <c r="J11" i="95"/>
  <c r="AC17" i="144"/>
  <c r="E19" i="134"/>
  <c r="F19" i="134" s="1"/>
  <c r="V25" i="47"/>
  <c r="Y25" i="47" s="1"/>
  <c r="F25" i="95"/>
  <c r="C13" i="54"/>
  <c r="C28" i="50"/>
  <c r="G16" i="107"/>
  <c r="L25" i="102"/>
  <c r="K25" i="102"/>
  <c r="G25" i="144"/>
  <c r="C14" i="56"/>
  <c r="D20" i="138"/>
  <c r="E20" i="138" s="1"/>
  <c r="S19" i="104"/>
  <c r="AC22" i="139"/>
  <c r="F17" i="94"/>
  <c r="V17" i="34"/>
  <c r="H24" i="94"/>
  <c r="K22" i="43"/>
  <c r="L22" i="43"/>
  <c r="C25" i="52"/>
  <c r="C16" i="45"/>
  <c r="I30" i="45"/>
  <c r="E12" i="45"/>
  <c r="J17" i="144"/>
  <c r="D17" i="144" s="1"/>
  <c r="K17" i="144" s="1"/>
  <c r="E17" i="144"/>
  <c r="G17" i="107"/>
  <c r="J14" i="95"/>
  <c r="AC22" i="145"/>
  <c r="L30" i="47"/>
  <c r="M18" i="98"/>
  <c r="E18" i="152"/>
  <c r="AC18" i="68"/>
  <c r="E18" i="92"/>
  <c r="H17" i="94"/>
  <c r="J18" i="95"/>
  <c r="S13" i="104"/>
  <c r="D14" i="138"/>
  <c r="E14" i="138" s="1"/>
  <c r="D26" i="138"/>
  <c r="E26" i="138" s="1"/>
  <c r="S25" i="104"/>
  <c r="L24" i="97"/>
  <c r="U31" i="145"/>
  <c r="AC20" i="134"/>
  <c r="C21" i="55"/>
  <c r="H15" i="96"/>
  <c r="J20" i="142"/>
  <c r="E20" i="142"/>
  <c r="C24" i="84"/>
  <c r="I24" i="84" s="1"/>
  <c r="D24" i="97"/>
  <c r="J31" i="136"/>
  <c r="K31" i="136" s="1"/>
  <c r="AC28" i="137"/>
  <c r="K13" i="36"/>
  <c r="J13" i="36"/>
  <c r="G16" i="134"/>
  <c r="H16" i="134" s="1"/>
  <c r="Y27" i="105"/>
  <c r="Z27" i="105" s="1"/>
  <c r="N28" i="140"/>
  <c r="G15" i="92"/>
  <c r="Q15" i="79"/>
  <c r="M12" i="98"/>
  <c r="H29" i="52"/>
  <c r="S18" i="98"/>
  <c r="J19" i="96"/>
  <c r="F10" i="95"/>
  <c r="F30" i="47"/>
  <c r="V10" i="47"/>
  <c r="AC19" i="148"/>
  <c r="D19" i="138"/>
  <c r="E19" i="138" s="1"/>
  <c r="S18" i="104"/>
  <c r="D28" i="138"/>
  <c r="E28" i="138" s="1"/>
  <c r="S27" i="104"/>
  <c r="D24" i="140"/>
  <c r="S23" i="105"/>
  <c r="M31" i="140"/>
  <c r="N31" i="140" s="1"/>
  <c r="Y11" i="105"/>
  <c r="N12" i="140"/>
  <c r="D18" i="96"/>
  <c r="V20" i="103"/>
  <c r="W20" i="103" s="1"/>
  <c r="U31" i="137"/>
  <c r="V31" i="137" s="1"/>
  <c r="C23" i="84"/>
  <c r="AC15" i="143"/>
  <c r="G18" i="139"/>
  <c r="G27" i="139"/>
  <c r="N15" i="136"/>
  <c r="K18" i="98"/>
  <c r="S31" i="145"/>
  <c r="X11" i="10"/>
  <c r="L11" i="108"/>
  <c r="C25" i="54"/>
  <c r="F18" i="96"/>
  <c r="V18" i="48"/>
  <c r="Y18" i="48" s="1"/>
  <c r="V16" i="103"/>
  <c r="W16" i="103" s="1"/>
  <c r="G15" i="134"/>
  <c r="J20" i="96"/>
  <c r="P19" i="58"/>
  <c r="M29" i="51"/>
  <c r="C17" i="52"/>
  <c r="F13" i="96"/>
  <c r="V13" i="48"/>
  <c r="Y13" i="48" s="1"/>
  <c r="M12" i="92"/>
  <c r="M12" i="152"/>
  <c r="Q16" i="68"/>
  <c r="C25" i="56"/>
  <c r="I16" i="98"/>
  <c r="K19" i="79"/>
  <c r="C18" i="107"/>
  <c r="C14" i="3"/>
  <c r="C18" i="55"/>
  <c r="G14" i="148"/>
  <c r="F19" i="94"/>
  <c r="V19" i="34"/>
  <c r="V19" i="105"/>
  <c r="W19" i="105" s="1"/>
  <c r="N13" i="140"/>
  <c r="Y12" i="105"/>
  <c r="Z12" i="105" s="1"/>
  <c r="V24" i="103"/>
  <c r="W24" i="103" s="1"/>
  <c r="N23" i="136"/>
  <c r="Q20" i="92"/>
  <c r="D18" i="136"/>
  <c r="E18" i="136" s="1"/>
  <c r="D24" i="138"/>
  <c r="E24" i="138" s="1"/>
  <c r="S23" i="104"/>
  <c r="J12" i="142"/>
  <c r="E12" i="142"/>
  <c r="L31" i="142"/>
  <c r="C20" i="55"/>
  <c r="G29" i="143"/>
  <c r="Y21" i="103"/>
  <c r="Z21" i="103" s="1"/>
  <c r="C21" i="54"/>
  <c r="C18" i="3"/>
  <c r="C22" i="107"/>
  <c r="E18" i="3"/>
  <c r="F16" i="108"/>
  <c r="F16" i="141"/>
  <c r="T16" i="10"/>
  <c r="H17" i="97"/>
  <c r="L26" i="108"/>
  <c r="X26" i="10"/>
  <c r="E17" i="152"/>
  <c r="E17" i="92"/>
  <c r="AC17" i="68"/>
  <c r="E21" i="68"/>
  <c r="J22" i="147"/>
  <c r="E22" i="147"/>
  <c r="F26" i="97"/>
  <c r="V26" i="49"/>
  <c r="Y26" i="49" s="1"/>
  <c r="N23" i="140"/>
  <c r="Y22" i="105"/>
  <c r="Z22" i="105" s="1"/>
  <c r="S12" i="104"/>
  <c r="D13" i="138"/>
  <c r="E13" i="138" s="1"/>
  <c r="Z31" i="143"/>
  <c r="H12" i="96"/>
  <c r="Y15" i="104"/>
  <c r="Z15" i="104" s="1"/>
  <c r="N16" i="138"/>
  <c r="H16" i="95"/>
  <c r="D21" i="136"/>
  <c r="E21" i="136" s="1"/>
  <c r="AC26" i="145"/>
  <c r="H22" i="97"/>
  <c r="Y17" i="103"/>
  <c r="Z17" i="103" s="1"/>
  <c r="F16" i="96"/>
  <c r="V16" i="48"/>
  <c r="Y16" i="48" s="1"/>
  <c r="R29" i="54"/>
  <c r="G18" i="142"/>
  <c r="E13" i="137"/>
  <c r="F13" i="137" s="1"/>
  <c r="AC14" i="68"/>
  <c r="E14" i="152"/>
  <c r="E14" i="92"/>
  <c r="E23" i="134"/>
  <c r="AC23" i="143"/>
  <c r="D18" i="139"/>
  <c r="R29" i="55"/>
  <c r="S29" i="55" s="1"/>
  <c r="S14" i="104"/>
  <c r="D15" i="138"/>
  <c r="E15" i="138" s="1"/>
  <c r="C28" i="52"/>
  <c r="G26" i="143"/>
  <c r="G26" i="144"/>
  <c r="AC17" i="137"/>
  <c r="H12" i="94"/>
  <c r="U12" i="34"/>
  <c r="L12" i="94"/>
  <c r="J17" i="145"/>
  <c r="E17" i="145"/>
  <c r="C30" i="84"/>
  <c r="J18" i="148"/>
  <c r="E18" i="148"/>
  <c r="E14" i="143"/>
  <c r="J14" i="143"/>
  <c r="Q14" i="98"/>
  <c r="C18" i="50"/>
  <c r="I12" i="92"/>
  <c r="I12" i="152"/>
  <c r="I16" i="152" s="1"/>
  <c r="K16" i="68"/>
  <c r="K23" i="68" s="1"/>
  <c r="R15" i="10"/>
  <c r="J15" i="141"/>
  <c r="J15" i="108"/>
  <c r="H19" i="108"/>
  <c r="H19" i="141"/>
  <c r="V22" i="105"/>
  <c r="W22" i="105" s="1"/>
  <c r="AC14" i="145"/>
  <c r="E21" i="134"/>
  <c r="F21" i="134" s="1"/>
  <c r="AC28" i="147"/>
  <c r="F25" i="94"/>
  <c r="N25" i="94" s="1"/>
  <c r="V25" i="34"/>
  <c r="D13" i="139"/>
  <c r="C12" i="54"/>
  <c r="E21" i="145"/>
  <c r="J21" i="145"/>
  <c r="D19" i="97"/>
  <c r="H21" i="95"/>
  <c r="G19" i="142"/>
  <c r="D23" i="97"/>
  <c r="G23" i="148"/>
  <c r="D29" i="136"/>
  <c r="E29" i="136" s="1"/>
  <c r="G22" i="137"/>
  <c r="H22" i="137" s="1"/>
  <c r="AC16" i="148"/>
  <c r="G19" i="92"/>
  <c r="G19" i="152"/>
  <c r="AC25" i="143"/>
  <c r="I13" i="98"/>
  <c r="J19" i="147"/>
  <c r="E19" i="147"/>
  <c r="AC16" i="137"/>
  <c r="AC27" i="143"/>
  <c r="G19" i="148"/>
  <c r="E15" i="45"/>
  <c r="D26" i="140"/>
  <c r="S25" i="105"/>
  <c r="L16" i="95"/>
  <c r="AC12" i="137"/>
  <c r="AB31" i="137"/>
  <c r="AC31" i="137" s="1"/>
  <c r="V23" i="103"/>
  <c r="W23" i="103" s="1"/>
  <c r="AC18" i="139"/>
  <c r="I19" i="58"/>
  <c r="H27" i="96"/>
  <c r="C25" i="45"/>
  <c r="H19" i="79"/>
  <c r="G16" i="98"/>
  <c r="F18" i="95"/>
  <c r="V18" i="47"/>
  <c r="Y18" i="47" s="1"/>
  <c r="C27" i="84"/>
  <c r="I27" i="84" s="1"/>
  <c r="G17" i="147"/>
  <c r="T16" i="68"/>
  <c r="O12" i="152"/>
  <c r="O12" i="92"/>
  <c r="L17" i="95"/>
  <c r="L23" i="95"/>
  <c r="J30" i="47"/>
  <c r="D14" i="96"/>
  <c r="Z31" i="134"/>
  <c r="C18" i="53"/>
  <c r="E13" i="144"/>
  <c r="J13" i="144"/>
  <c r="G25" i="134"/>
  <c r="E17" i="137"/>
  <c r="F17" i="137" s="1"/>
  <c r="Y20" i="103"/>
  <c r="Z20" i="103" s="1"/>
  <c r="G13" i="142"/>
  <c r="G24" i="137"/>
  <c r="H24" i="137" s="1"/>
  <c r="AC16" i="134"/>
  <c r="U31" i="148"/>
  <c r="G28" i="145"/>
  <c r="G24" i="144"/>
  <c r="V26" i="48"/>
  <c r="Y26" i="48" s="1"/>
  <c r="F26" i="96"/>
  <c r="G26" i="139"/>
  <c r="C11" i="52"/>
  <c r="F29" i="52"/>
  <c r="H13" i="95"/>
  <c r="AC15" i="148"/>
  <c r="E15" i="92"/>
  <c r="AC15" i="68"/>
  <c r="G23" i="147"/>
  <c r="G26" i="134"/>
  <c r="V16" i="104"/>
  <c r="W16" i="104" s="1"/>
  <c r="AC16" i="79"/>
  <c r="E19" i="79"/>
  <c r="E16" i="98"/>
  <c r="J13" i="95"/>
  <c r="G21" i="144"/>
  <c r="G29" i="139"/>
  <c r="H29" i="139" s="1"/>
  <c r="G18" i="148"/>
  <c r="D25" i="97"/>
  <c r="D13" i="97"/>
  <c r="C18" i="106"/>
  <c r="E28" i="134"/>
  <c r="F28" i="134" s="1"/>
  <c r="H30" i="34"/>
  <c r="D16" i="139"/>
  <c r="F23" i="96"/>
  <c r="V23" i="48"/>
  <c r="Y23" i="48" s="1"/>
  <c r="C22" i="84"/>
  <c r="D12" i="140"/>
  <c r="S11" i="105"/>
  <c r="G31" i="140"/>
  <c r="AC22" i="144"/>
  <c r="O18" i="98"/>
  <c r="F13" i="97"/>
  <c r="N13" i="97" s="1"/>
  <c r="V13" i="49"/>
  <c r="Y13" i="49" s="1"/>
  <c r="Y12" i="103"/>
  <c r="Z12" i="103" s="1"/>
  <c r="D10" i="95"/>
  <c r="D30" i="47"/>
  <c r="V14" i="105"/>
  <c r="W14" i="105" s="1"/>
  <c r="C29" i="106"/>
  <c r="H14" i="97"/>
  <c r="F17" i="96"/>
  <c r="V17" i="48"/>
  <c r="Y17" i="48" s="1"/>
  <c r="V23" i="104"/>
  <c r="W23" i="104" s="1"/>
  <c r="N26" i="140"/>
  <c r="Y25" i="105"/>
  <c r="Z25" i="105" s="1"/>
  <c r="C23" i="56"/>
  <c r="Q21" i="68"/>
  <c r="M17" i="92"/>
  <c r="M17" i="152"/>
  <c r="V22" i="103"/>
  <c r="W22" i="103" s="1"/>
  <c r="G13" i="134"/>
  <c r="G27" i="134"/>
  <c r="H27" i="134" s="1"/>
  <c r="Y23" i="103"/>
  <c r="Z23" i="103" s="1"/>
  <c r="F20" i="95"/>
  <c r="V20" i="47"/>
  <c r="Y20" i="47" s="1"/>
  <c r="E18" i="147"/>
  <c r="J18" i="147"/>
  <c r="J10" i="95"/>
  <c r="R30" i="47"/>
  <c r="E13" i="143"/>
  <c r="J13" i="143"/>
  <c r="J27" i="97"/>
  <c r="J19" i="97"/>
  <c r="C20" i="57"/>
  <c r="Z15" i="125"/>
  <c r="S14" i="152"/>
  <c r="S14" i="92"/>
  <c r="AA14" i="68"/>
  <c r="V11" i="47"/>
  <c r="Y11" i="47" s="1"/>
  <c r="F11" i="95"/>
  <c r="N11" i="95" s="1"/>
  <c r="G19" i="134"/>
  <c r="H19" i="134" s="1"/>
  <c r="D12" i="136"/>
  <c r="E12" i="136" s="1"/>
  <c r="G31" i="136"/>
  <c r="K13" i="98"/>
  <c r="C16" i="54"/>
  <c r="C28" i="45"/>
  <c r="F23" i="95"/>
  <c r="V23" i="47"/>
  <c r="Y23" i="47" s="1"/>
  <c r="G12" i="142"/>
  <c r="N31" i="142"/>
  <c r="E24" i="147"/>
  <c r="J24" i="147"/>
  <c r="C17" i="53"/>
  <c r="E15" i="139"/>
  <c r="F15" i="139" s="1"/>
  <c r="AC19" i="139"/>
  <c r="D30" i="34"/>
  <c r="D12" i="155"/>
  <c r="D10" i="94"/>
  <c r="G15" i="147"/>
  <c r="Y18" i="103"/>
  <c r="Z18" i="103" s="1"/>
  <c r="D22" i="138"/>
  <c r="E22" i="138" s="1"/>
  <c r="S21" i="104"/>
  <c r="AC29" i="139"/>
  <c r="H15" i="97"/>
  <c r="L26" i="95"/>
  <c r="J15" i="148"/>
  <c r="E15" i="148"/>
  <c r="D22" i="95"/>
  <c r="C17" i="106"/>
  <c r="J22" i="145"/>
  <c r="E22" i="145"/>
  <c r="AC29" i="142"/>
  <c r="AC21" i="139"/>
  <c r="J27" i="36"/>
  <c r="K27" i="36"/>
  <c r="S12" i="105"/>
  <c r="D13" i="140"/>
  <c r="E28" i="45"/>
  <c r="J20" i="145"/>
  <c r="E20" i="145"/>
  <c r="V26" i="104"/>
  <c r="W26" i="104" s="1"/>
  <c r="E13" i="142"/>
  <c r="J13" i="142"/>
  <c r="G28" i="134"/>
  <c r="H28" i="134" s="1"/>
  <c r="H29" i="57"/>
  <c r="I29" i="57" s="1"/>
  <c r="AC22" i="147"/>
  <c r="J21" i="96"/>
  <c r="R30" i="34"/>
  <c r="J10" i="94"/>
  <c r="N31" i="145"/>
  <c r="G12" i="145"/>
  <c r="D24" i="95"/>
  <c r="G24" i="145"/>
  <c r="J25" i="148"/>
  <c r="E25" i="148"/>
  <c r="Y24" i="105"/>
  <c r="Z24" i="105" s="1"/>
  <c r="N25" i="140"/>
  <c r="AC18" i="137"/>
  <c r="D25" i="136"/>
  <c r="E25" i="136" s="1"/>
  <c r="D29" i="107"/>
  <c r="AC14" i="139"/>
  <c r="H15" i="125"/>
  <c r="G17" i="148"/>
  <c r="E15" i="143"/>
  <c r="J15" i="143"/>
  <c r="G19" i="139"/>
  <c r="H19" i="139" s="1"/>
  <c r="G16" i="147"/>
  <c r="G24" i="142"/>
  <c r="C19" i="84"/>
  <c r="C16" i="52"/>
  <c r="AC13" i="143"/>
  <c r="Y18" i="105"/>
  <c r="Z18" i="105" s="1"/>
  <c r="N19" i="140"/>
  <c r="D17" i="139"/>
  <c r="K27" i="102"/>
  <c r="D19" i="96"/>
  <c r="D23" i="107"/>
  <c r="J28" i="145"/>
  <c r="E28" i="145"/>
  <c r="V15" i="105"/>
  <c r="W15" i="105" s="1"/>
  <c r="G23" i="145"/>
  <c r="H16" i="94"/>
  <c r="AC29" i="137"/>
  <c r="J12" i="36"/>
  <c r="K12" i="36"/>
  <c r="G27" i="107"/>
  <c r="AC26" i="144"/>
  <c r="I15" i="92"/>
  <c r="F29" i="53"/>
  <c r="C11" i="53"/>
  <c r="J25" i="147"/>
  <c r="E25" i="147"/>
  <c r="G22" i="107"/>
  <c r="X24" i="10"/>
  <c r="L24" i="108"/>
  <c r="D11" i="97"/>
  <c r="Y20" i="104"/>
  <c r="Z20" i="104" s="1"/>
  <c r="N21" i="138"/>
  <c r="Q19" i="79"/>
  <c r="M16" i="98"/>
  <c r="C16" i="84"/>
  <c r="S12" i="103"/>
  <c r="D13" i="134"/>
  <c r="Z31" i="139"/>
  <c r="Y13" i="105"/>
  <c r="Z13" i="105" s="1"/>
  <c r="N14" i="140"/>
  <c r="G17" i="144"/>
  <c r="H17" i="144" s="1"/>
  <c r="AC28" i="142"/>
  <c r="D23" i="95"/>
  <c r="J12" i="148"/>
  <c r="L31" i="148"/>
  <c r="E12" i="148"/>
  <c r="K22" i="36"/>
  <c r="J22" i="36"/>
  <c r="D29" i="102"/>
  <c r="G31" i="107"/>
  <c r="F16" i="94"/>
  <c r="V16" i="34"/>
  <c r="AC26" i="139"/>
  <c r="J27" i="148"/>
  <c r="E27" i="148"/>
  <c r="D16" i="95"/>
  <c r="D20" i="155"/>
  <c r="D18" i="94"/>
  <c r="J19" i="58"/>
  <c r="D25" i="139"/>
  <c r="D21" i="139"/>
  <c r="J25" i="145"/>
  <c r="E25" i="145"/>
  <c r="G17" i="142"/>
  <c r="G28" i="107"/>
  <c r="D14" i="139"/>
  <c r="L19" i="58"/>
  <c r="G13" i="139"/>
  <c r="H13" i="139" s="1"/>
  <c r="R19" i="58"/>
  <c r="G12" i="98"/>
  <c r="H15" i="79"/>
  <c r="D28" i="107"/>
  <c r="E23" i="139"/>
  <c r="F23" i="139" s="1"/>
  <c r="D26" i="107"/>
  <c r="Q12" i="98"/>
  <c r="W15" i="79"/>
  <c r="E29" i="137"/>
  <c r="O19" i="92"/>
  <c r="O19" i="152"/>
  <c r="D26" i="155"/>
  <c r="D24" i="94"/>
  <c r="S13" i="105"/>
  <c r="D14" i="140"/>
  <c r="C17" i="55"/>
  <c r="D14" i="107"/>
  <c r="H31" i="106"/>
  <c r="E24" i="137"/>
  <c r="F24" i="137" s="1"/>
  <c r="H29" i="53"/>
  <c r="Q31" i="139"/>
  <c r="N22" i="140"/>
  <c r="Y21" i="105"/>
  <c r="Z21" i="105" s="1"/>
  <c r="G15" i="139"/>
  <c r="H15" i="139" s="1"/>
  <c r="D22" i="96"/>
  <c r="D25" i="134"/>
  <c r="S24" i="103"/>
  <c r="D22" i="107"/>
  <c r="AC29" i="147"/>
  <c r="G30" i="107"/>
  <c r="E22" i="148"/>
  <c r="J22" i="148"/>
  <c r="E13" i="45"/>
  <c r="S20" i="105"/>
  <c r="D21" i="140"/>
  <c r="H29" i="55"/>
  <c r="G18" i="145"/>
  <c r="AC15" i="139"/>
  <c r="J16" i="148"/>
  <c r="E16" i="148"/>
  <c r="AC27" i="144"/>
  <c r="AC14" i="137"/>
  <c r="C21" i="84"/>
  <c r="E19" i="148"/>
  <c r="J19" i="148"/>
  <c r="AC24" i="147"/>
  <c r="M29" i="53"/>
  <c r="N29" i="140"/>
  <c r="Y28" i="105"/>
  <c r="Z28" i="105" s="1"/>
  <c r="V12" i="105"/>
  <c r="W12" i="105" s="1"/>
  <c r="J20" i="36"/>
  <c r="K20" i="36"/>
  <c r="S21" i="103"/>
  <c r="D22" i="134"/>
  <c r="D19" i="107"/>
  <c r="G16" i="139"/>
  <c r="H16" i="139" s="1"/>
  <c r="X16" i="10"/>
  <c r="L16" i="108"/>
  <c r="S13" i="98"/>
  <c r="G20" i="148"/>
  <c r="AC26" i="134"/>
  <c r="Y19" i="103"/>
  <c r="Z19" i="103" s="1"/>
  <c r="D24" i="107"/>
  <c r="I23" i="106"/>
  <c r="J15" i="142"/>
  <c r="E15" i="142"/>
  <c r="G27" i="148"/>
  <c r="G19" i="147"/>
  <c r="J26" i="36"/>
  <c r="K26" i="36"/>
  <c r="AC17" i="147"/>
  <c r="D17" i="107"/>
  <c r="E18" i="137"/>
  <c r="F18" i="137" s="1"/>
  <c r="O14" i="98"/>
  <c r="D15" i="137"/>
  <c r="N31" i="148"/>
  <c r="G12" i="148"/>
  <c r="J23" i="145"/>
  <c r="D23" i="145" s="1"/>
  <c r="K23" i="145" s="1"/>
  <c r="E23" i="145"/>
  <c r="E18" i="139"/>
  <c r="F18" i="139" s="1"/>
  <c r="N25" i="138"/>
  <c r="Y24" i="104"/>
  <c r="Z24" i="104" s="1"/>
  <c r="D31" i="107"/>
  <c r="H21" i="108"/>
  <c r="H21" i="141"/>
  <c r="D29" i="137"/>
  <c r="W29" i="10"/>
  <c r="X10" i="10"/>
  <c r="L10" i="108"/>
  <c r="G21" i="137"/>
  <c r="H21" i="137" s="1"/>
  <c r="N27" i="140"/>
  <c r="Y26" i="105"/>
  <c r="Z26" i="105" s="1"/>
  <c r="G16" i="145"/>
  <c r="H24" i="108"/>
  <c r="H24" i="141"/>
  <c r="D17" i="96"/>
  <c r="D16" i="140"/>
  <c r="S15" i="105"/>
  <c r="E14" i="148"/>
  <c r="J14" i="148"/>
  <c r="D14" i="148" s="1"/>
  <c r="K14" i="148" s="1"/>
  <c r="K19" i="58"/>
  <c r="C15" i="84"/>
  <c r="I15" i="84" s="1"/>
  <c r="L13" i="94"/>
  <c r="U13" i="34"/>
  <c r="D14" i="94"/>
  <c r="D16" i="155"/>
  <c r="G12" i="92"/>
  <c r="G12" i="152"/>
  <c r="H16" i="68"/>
  <c r="G16" i="137"/>
  <c r="H16" i="137" s="1"/>
  <c r="D20" i="97"/>
  <c r="J29" i="148"/>
  <c r="E29" i="148"/>
  <c r="M29" i="52"/>
  <c r="N29" i="52" s="1"/>
  <c r="H14" i="141"/>
  <c r="H14" i="108"/>
  <c r="E29" i="143"/>
  <c r="J29" i="143"/>
  <c r="J19" i="144"/>
  <c r="E19" i="144"/>
  <c r="N31" i="139"/>
  <c r="G12" i="139"/>
  <c r="H12" i="139" s="1"/>
  <c r="D25" i="140"/>
  <c r="S24" i="105"/>
  <c r="G15" i="148"/>
  <c r="D10" i="97"/>
  <c r="D30" i="49"/>
  <c r="X20" i="10"/>
  <c r="L20" i="108"/>
  <c r="AC18" i="144"/>
  <c r="AC28" i="144"/>
  <c r="E23" i="147"/>
  <c r="J23" i="147"/>
  <c r="E20" i="45"/>
  <c r="K16" i="36"/>
  <c r="J16" i="36"/>
  <c r="AC24" i="139"/>
  <c r="D12" i="95"/>
  <c r="H17" i="95"/>
  <c r="E17" i="139"/>
  <c r="I14" i="98"/>
  <c r="F31" i="84"/>
  <c r="G25" i="147"/>
  <c r="J24" i="141"/>
  <c r="R24" i="10"/>
  <c r="J24" i="108"/>
  <c r="E24" i="143"/>
  <c r="J24" i="143"/>
  <c r="O19" i="58"/>
  <c r="J23" i="36"/>
  <c r="K23" i="36"/>
  <c r="L18" i="95"/>
  <c r="D20" i="94"/>
  <c r="D22" i="155"/>
  <c r="Q17" i="98"/>
  <c r="F13" i="141"/>
  <c r="F13" i="108"/>
  <c r="T13" i="10"/>
  <c r="U13" i="10" s="1"/>
  <c r="E15" i="125"/>
  <c r="AC12" i="125"/>
  <c r="AC19" i="144"/>
  <c r="V24" i="105"/>
  <c r="W24" i="105" s="1"/>
  <c r="E27" i="139"/>
  <c r="E29" i="45"/>
  <c r="E18" i="45"/>
  <c r="G28" i="144"/>
  <c r="D26" i="95"/>
  <c r="D15" i="96"/>
  <c r="J21" i="143"/>
  <c r="E21" i="143"/>
  <c r="H26" i="141"/>
  <c r="H26" i="108"/>
  <c r="AC13" i="147"/>
  <c r="H29" i="51"/>
  <c r="I29" i="51" s="1"/>
  <c r="D27" i="107"/>
  <c r="E20" i="139"/>
  <c r="F20" i="139" s="1"/>
  <c r="E27" i="145"/>
  <c r="J27" i="145"/>
  <c r="G26" i="147"/>
  <c r="E21" i="45"/>
  <c r="G24" i="139"/>
  <c r="H24" i="139" s="1"/>
  <c r="E19" i="45"/>
  <c r="G13" i="147"/>
  <c r="AC26" i="148"/>
  <c r="V13" i="105"/>
  <c r="W13" i="105" s="1"/>
  <c r="G22" i="147"/>
  <c r="G25" i="148"/>
  <c r="O17" i="98"/>
  <c r="C28" i="84"/>
  <c r="D20" i="95"/>
  <c r="G25" i="139"/>
  <c r="J13" i="147"/>
  <c r="E13" i="147"/>
  <c r="E17" i="147"/>
  <c r="J17" i="147"/>
  <c r="AC29" i="144"/>
  <c r="E18" i="98"/>
  <c r="AC18" i="79"/>
  <c r="J17" i="36"/>
  <c r="K17" i="36"/>
  <c r="E16" i="139"/>
  <c r="F16" i="139" s="1"/>
  <c r="Y12" i="104"/>
  <c r="Z12" i="104" s="1"/>
  <c r="N13" i="138"/>
  <c r="AC25" i="139"/>
  <c r="E23" i="3"/>
  <c r="C23" i="3"/>
  <c r="C27" i="107"/>
  <c r="D26" i="96"/>
  <c r="E26" i="148"/>
  <c r="J26" i="148"/>
  <c r="G17" i="92"/>
  <c r="G17" i="152"/>
  <c r="G21" i="152" s="1"/>
  <c r="W17" i="152" s="1"/>
  <c r="H21" i="68"/>
  <c r="T15" i="79"/>
  <c r="O12" i="98"/>
  <c r="D20" i="107"/>
  <c r="AC16" i="139"/>
  <c r="AB31" i="147"/>
  <c r="D18" i="97"/>
  <c r="AC28" i="148"/>
  <c r="R19" i="10"/>
  <c r="J19" i="108"/>
  <c r="J19" i="141"/>
  <c r="Q19" i="58"/>
  <c r="D25" i="107"/>
  <c r="AC25" i="142"/>
  <c r="D21" i="107"/>
  <c r="I20" i="106"/>
  <c r="AC18" i="148"/>
  <c r="E19" i="58"/>
  <c r="D27" i="155"/>
  <c r="D25" i="94"/>
  <c r="AB31" i="139"/>
  <c r="AC31" i="139" s="1"/>
  <c r="AC12" i="139"/>
  <c r="D17" i="97"/>
  <c r="D25" i="96"/>
  <c r="AC18" i="147"/>
  <c r="J16" i="143"/>
  <c r="E16" i="143"/>
  <c r="G14" i="147"/>
  <c r="J20" i="148"/>
  <c r="E20" i="148"/>
  <c r="R29" i="56"/>
  <c r="S29" i="56" s="1"/>
  <c r="E27" i="147"/>
  <c r="J27" i="147"/>
  <c r="R29" i="52"/>
  <c r="S29" i="52" s="1"/>
  <c r="H29" i="56"/>
  <c r="I29" i="56" s="1"/>
  <c r="K25" i="36"/>
  <c r="J25" i="36"/>
  <c r="AC28" i="139"/>
  <c r="R29" i="53"/>
  <c r="S29" i="53" s="1"/>
  <c r="Y26" i="104"/>
  <c r="Z26" i="104" s="1"/>
  <c r="N27" i="138"/>
  <c r="E14" i="45"/>
  <c r="J16" i="108"/>
  <c r="J16" i="141"/>
  <c r="R16" i="10"/>
  <c r="Y17" i="104"/>
  <c r="Z17" i="104" s="1"/>
  <c r="N18" i="138"/>
  <c r="G13" i="137"/>
  <c r="H13" i="137" s="1"/>
  <c r="G21" i="145"/>
  <c r="U31" i="134"/>
  <c r="V31" i="134" s="1"/>
  <c r="J19" i="142"/>
  <c r="E19" i="142"/>
  <c r="S20" i="92"/>
  <c r="C27" i="57"/>
  <c r="V18" i="103"/>
  <c r="W18" i="103" s="1"/>
  <c r="E14" i="98"/>
  <c r="AC14" i="79"/>
  <c r="AC12" i="148"/>
  <c r="AB31" i="148"/>
  <c r="K17" i="98"/>
  <c r="D17" i="94"/>
  <c r="D19" i="155"/>
  <c r="I14" i="84"/>
  <c r="G15" i="107"/>
  <c r="L18" i="108"/>
  <c r="X18" i="10"/>
  <c r="D28" i="140"/>
  <c r="S27" i="105"/>
  <c r="D19" i="58"/>
  <c r="D19" i="95"/>
  <c r="K19" i="43"/>
  <c r="L19" i="43"/>
  <c r="AC26" i="137"/>
  <c r="G20" i="144"/>
  <c r="E27" i="45"/>
  <c r="C20" i="84"/>
  <c r="E22" i="137"/>
  <c r="F22" i="137" s="1"/>
  <c r="G22" i="148"/>
  <c r="C29" i="84"/>
  <c r="I29" i="84" s="1"/>
  <c r="D18" i="155"/>
  <c r="D16" i="94"/>
  <c r="V14" i="104"/>
  <c r="W14" i="104" s="1"/>
  <c r="M14" i="98"/>
  <c r="N17" i="140"/>
  <c r="Y16" i="105"/>
  <c r="Z16" i="105" s="1"/>
  <c r="V18" i="104"/>
  <c r="W18" i="104" s="1"/>
  <c r="G21" i="147"/>
  <c r="D25" i="95"/>
  <c r="E24" i="148"/>
  <c r="J24" i="148"/>
  <c r="J28" i="148"/>
  <c r="E28" i="148"/>
  <c r="G26" i="107"/>
  <c r="I25" i="84"/>
  <c r="AC19" i="143"/>
  <c r="S26" i="105"/>
  <c r="D27" i="140"/>
  <c r="L18" i="94"/>
  <c r="U18" i="34"/>
  <c r="E16" i="144"/>
  <c r="J16" i="144"/>
  <c r="E28" i="147"/>
  <c r="J28" i="147"/>
  <c r="H22" i="94"/>
  <c r="C17" i="84"/>
  <c r="I17" i="84" s="1"/>
  <c r="I18" i="84"/>
  <c r="G19" i="107"/>
  <c r="G27" i="147"/>
  <c r="L24" i="43"/>
  <c r="K24" i="43"/>
  <c r="C16" i="55"/>
  <c r="F19" i="58"/>
  <c r="E13" i="92"/>
  <c r="E13" i="152"/>
  <c r="AC13" i="68"/>
  <c r="V17" i="103"/>
  <c r="W17" i="103" s="1"/>
  <c r="D27" i="139"/>
  <c r="C19" i="58"/>
  <c r="D12" i="94"/>
  <c r="D14" i="155"/>
  <c r="K14" i="98"/>
  <c r="C12" i="3"/>
  <c r="C16" i="107"/>
  <c r="E12" i="3"/>
  <c r="L25" i="108"/>
  <c r="X25" i="10"/>
  <c r="V23" i="105"/>
  <c r="W23" i="105" s="1"/>
  <c r="J28" i="142"/>
  <c r="E28" i="142"/>
  <c r="V17" i="105"/>
  <c r="W17" i="105" s="1"/>
  <c r="X17" i="10"/>
  <c r="L17" i="108"/>
  <c r="U31" i="139"/>
  <c r="Z31" i="147"/>
  <c r="E24" i="139"/>
  <c r="F24" i="139" s="1"/>
  <c r="M29" i="50"/>
  <c r="N29" i="50" s="1"/>
  <c r="D22" i="97"/>
  <c r="D13" i="96"/>
  <c r="D15" i="107"/>
  <c r="G20" i="107"/>
  <c r="I19" i="84"/>
  <c r="AC20" i="148"/>
  <c r="M29" i="57"/>
  <c r="N29" i="57" s="1"/>
  <c r="E23" i="137"/>
  <c r="F23" i="137" s="1"/>
  <c r="AC27" i="139"/>
  <c r="AC27" i="142"/>
  <c r="D27" i="137"/>
  <c r="L17" i="102"/>
  <c r="K17" i="102"/>
  <c r="J21" i="94"/>
  <c r="M19" i="92"/>
  <c r="M19" i="152"/>
  <c r="G14" i="137"/>
  <c r="H14" i="137" s="1"/>
  <c r="D30" i="48"/>
  <c r="D10" i="96"/>
  <c r="T21" i="10"/>
  <c r="F21" i="141"/>
  <c r="N21" i="141" s="1"/>
  <c r="G21" i="141" s="1"/>
  <c r="F21" i="108"/>
  <c r="N21" i="108" s="1"/>
  <c r="G21" i="108" s="1"/>
  <c r="E20" i="134"/>
  <c r="S17" i="104"/>
  <c r="D18" i="138"/>
  <c r="E18" i="138" s="1"/>
  <c r="D11" i="96"/>
  <c r="S17" i="105"/>
  <c r="D18" i="140"/>
  <c r="V28" i="103"/>
  <c r="W28" i="103" s="1"/>
  <c r="E16" i="134"/>
  <c r="F16" i="134" s="1"/>
  <c r="X31" i="134"/>
  <c r="Y11" i="103"/>
  <c r="V12" i="49"/>
  <c r="Y12" i="49" s="1"/>
  <c r="F12" i="97"/>
  <c r="E24" i="45"/>
  <c r="G24" i="107"/>
  <c r="I23" i="84"/>
  <c r="AC20" i="68"/>
  <c r="E20" i="92"/>
  <c r="V19" i="104"/>
  <c r="W19" i="104" s="1"/>
  <c r="H24" i="97"/>
  <c r="D12" i="97"/>
  <c r="C26" i="50"/>
  <c r="G18" i="137"/>
  <c r="H18" i="137" s="1"/>
  <c r="J26" i="141"/>
  <c r="J26" i="108"/>
  <c r="R26" i="10"/>
  <c r="H11" i="97"/>
  <c r="F30" i="34"/>
  <c r="V10" i="34"/>
  <c r="F10" i="94"/>
  <c r="N24" i="140"/>
  <c r="Y23" i="105"/>
  <c r="Z23" i="105" s="1"/>
  <c r="G31" i="138"/>
  <c r="S11" i="104"/>
  <c r="D12" i="138"/>
  <c r="E12" i="138" s="1"/>
  <c r="F29" i="55"/>
  <c r="C11" i="55"/>
  <c r="D26" i="139"/>
  <c r="G21" i="107"/>
  <c r="D14" i="97"/>
  <c r="E23" i="45"/>
  <c r="D21" i="155"/>
  <c r="D19" i="94"/>
  <c r="G23" i="107"/>
  <c r="I22" i="84"/>
  <c r="H22" i="141"/>
  <c r="H22" i="108"/>
  <c r="V17" i="100"/>
  <c r="V25" i="4"/>
  <c r="V18" i="101"/>
  <c r="Y15" i="4"/>
  <c r="Y14" i="4"/>
  <c r="Y27" i="4"/>
  <c r="Y18" i="4"/>
  <c r="S26" i="100"/>
  <c r="S24" i="4"/>
  <c r="V11" i="100"/>
  <c r="S15" i="100"/>
  <c r="V13" i="100"/>
  <c r="V16" i="101"/>
  <c r="S12" i="101"/>
  <c r="S18" i="100"/>
  <c r="V24" i="4"/>
  <c r="S17" i="100"/>
  <c r="V23" i="100"/>
  <c r="S27" i="100"/>
  <c r="V27" i="100"/>
  <c r="S23" i="101"/>
  <c r="S20" i="4"/>
  <c r="V24" i="101"/>
  <c r="Y22" i="101"/>
  <c r="V28" i="100"/>
  <c r="S26" i="101"/>
  <c r="Y11" i="101"/>
  <c r="S15" i="4"/>
  <c r="S22" i="101"/>
  <c r="Y13" i="4"/>
  <c r="Y19" i="4"/>
  <c r="V23" i="101"/>
  <c r="S21" i="100"/>
  <c r="Y20" i="4"/>
  <c r="S15" i="101"/>
  <c r="S17" i="101"/>
  <c r="S12" i="100"/>
  <c r="Y19" i="100"/>
  <c r="Y25" i="4"/>
  <c r="S23" i="4"/>
  <c r="V17" i="4"/>
  <c r="Y16" i="101"/>
  <c r="S14" i="101"/>
  <c r="Y27" i="100"/>
  <c r="Y17" i="4"/>
  <c r="Y18" i="101"/>
  <c r="V12" i="101"/>
  <c r="V22" i="100"/>
  <c r="Y28" i="101"/>
  <c r="Y13" i="101"/>
  <c r="S17" i="4"/>
  <c r="V28" i="101"/>
  <c r="S27" i="101"/>
  <c r="Y14" i="100"/>
  <c r="V25" i="101"/>
  <c r="Y24" i="101"/>
  <c r="V22" i="101"/>
  <c r="S25" i="100"/>
  <c r="Y21" i="101"/>
  <c r="Y22" i="100"/>
  <c r="V11" i="101"/>
  <c r="V20" i="4"/>
  <c r="Y16" i="100"/>
  <c r="Y12" i="100"/>
  <c r="V15" i="100"/>
  <c r="S18" i="4"/>
  <c r="S19" i="4"/>
  <c r="Y20" i="100"/>
  <c r="Y16" i="4"/>
  <c r="S18" i="101"/>
  <c r="S12" i="4"/>
  <c r="Y25" i="101"/>
  <c r="Y18" i="100"/>
  <c r="S22" i="100"/>
  <c r="V18" i="100"/>
  <c r="S16" i="101"/>
  <c r="S28" i="100"/>
  <c r="Y14" i="101"/>
  <c r="V13" i="101"/>
  <c r="Y22" i="4"/>
  <c r="Y12" i="4"/>
  <c r="Y21" i="100"/>
  <c r="S13" i="100"/>
  <c r="Y12" i="101"/>
  <c r="V14" i="101"/>
  <c r="V14" i="100"/>
  <c r="S25" i="4"/>
  <c r="V22" i="4"/>
  <c r="V12" i="4"/>
  <c r="V14" i="4"/>
  <c r="V16" i="4"/>
  <c r="Y13" i="100"/>
  <c r="S27" i="4"/>
  <c r="Y19" i="101"/>
  <c r="S14" i="4"/>
  <c r="V19" i="4"/>
  <c r="V21" i="100"/>
  <c r="V20" i="100"/>
  <c r="S13" i="101"/>
  <c r="V13" i="4"/>
  <c r="S24" i="101"/>
  <c r="S19" i="100"/>
  <c r="Y21" i="4"/>
  <c r="S26" i="4"/>
  <c r="S16" i="4"/>
  <c r="Y26" i="100"/>
  <c r="S20" i="100"/>
  <c r="V28" i="4"/>
  <c r="V19" i="101"/>
  <c r="S11" i="100"/>
  <c r="Y11" i="100"/>
  <c r="Y27" i="101"/>
  <c r="V18" i="4"/>
  <c r="Y25" i="100"/>
  <c r="S24" i="100"/>
  <c r="V12" i="100"/>
  <c r="V21" i="101"/>
  <c r="S28" i="101"/>
  <c r="S25" i="101"/>
  <c r="Y26" i="101"/>
  <c r="V11" i="4"/>
  <c r="S23" i="100"/>
  <c r="V20" i="101"/>
  <c r="Y28" i="100"/>
  <c r="V26" i="100"/>
  <c r="V15" i="101"/>
  <c r="S28" i="4"/>
  <c r="V26" i="101"/>
  <c r="S11" i="101"/>
  <c r="V17" i="101"/>
  <c r="Y15" i="100"/>
  <c r="Y11" i="4"/>
  <c r="V25" i="100"/>
  <c r="V26" i="4"/>
  <c r="V27" i="101"/>
  <c r="V21" i="4"/>
  <c r="Y23" i="100"/>
  <c r="Y28" i="4"/>
  <c r="V24" i="100"/>
  <c r="S21" i="101"/>
  <c r="Y24" i="100"/>
  <c r="V23" i="4"/>
  <c r="Y26" i="4"/>
  <c r="Y17" i="100"/>
  <c r="S16" i="100"/>
  <c r="S21" i="4"/>
  <c r="Y20" i="101"/>
  <c r="V27" i="4"/>
  <c r="V15" i="4"/>
  <c r="S22" i="4"/>
  <c r="V16" i="100"/>
  <c r="Y15" i="101"/>
  <c r="Y23" i="101"/>
  <c r="Y24" i="4"/>
  <c r="V19" i="100"/>
  <c r="S11" i="4"/>
  <c r="S19" i="101"/>
  <c r="Y23" i="4"/>
  <c r="S20" i="101"/>
  <c r="S14" i="100"/>
  <c r="Y17" i="101"/>
  <c r="S13" i="4"/>
  <c r="P13" i="4" l="1"/>
  <c r="Q13" i="4" s="1"/>
  <c r="T13" i="4"/>
  <c r="Z17" i="101"/>
  <c r="T14" i="100"/>
  <c r="P14" i="100"/>
  <c r="Q14" i="100" s="1"/>
  <c r="T20" i="101"/>
  <c r="P20" i="101"/>
  <c r="Q20" i="101" s="1"/>
  <c r="Z23" i="4"/>
  <c r="T19" i="101"/>
  <c r="P19" i="101"/>
  <c r="Q19" i="101" s="1"/>
  <c r="S30" i="4"/>
  <c r="P11" i="4"/>
  <c r="Q11" i="4" s="1"/>
  <c r="T11" i="4"/>
  <c r="W19" i="100"/>
  <c r="Z24" i="4"/>
  <c r="Z23" i="101"/>
  <c r="Z15" i="101"/>
  <c r="W16" i="100"/>
  <c r="T22" i="4"/>
  <c r="P22" i="4"/>
  <c r="Q22" i="4" s="1"/>
  <c r="W15" i="4"/>
  <c r="W27" i="4"/>
  <c r="Z20" i="101"/>
  <c r="P21" i="4"/>
  <c r="Q21" i="4" s="1"/>
  <c r="T21" i="4"/>
  <c r="P16" i="100"/>
  <c r="Q16" i="100" s="1"/>
  <c r="T16" i="100"/>
  <c r="Z17" i="100"/>
  <c r="Z26" i="4"/>
  <c r="W23" i="4"/>
  <c r="Z24" i="100"/>
  <c r="P21" i="101"/>
  <c r="Q21" i="101" s="1"/>
  <c r="T21" i="101"/>
  <c r="W24" i="100"/>
  <c r="Z28" i="4"/>
  <c r="Z23" i="100"/>
  <c r="W21" i="4"/>
  <c r="W27" i="101"/>
  <c r="W26" i="4"/>
  <c r="W25" i="100"/>
  <c r="Z11" i="4"/>
  <c r="Y30" i="4"/>
  <c r="Z30" i="4" s="1"/>
  <c r="Z15" i="100"/>
  <c r="W17" i="101"/>
  <c r="P11" i="101"/>
  <c r="Q11" i="101" s="1"/>
  <c r="T11" i="101"/>
  <c r="S30" i="101"/>
  <c r="T30" i="101" s="1"/>
  <c r="W26" i="101"/>
  <c r="P28" i="4"/>
  <c r="Q28" i="4" s="1"/>
  <c r="T28" i="4"/>
  <c r="W15" i="101"/>
  <c r="W26" i="100"/>
  <c r="Z28" i="100"/>
  <c r="W20" i="101"/>
  <c r="T23" i="100"/>
  <c r="P23" i="100"/>
  <c r="Q23" i="100" s="1"/>
  <c r="W11" i="4"/>
  <c r="V30" i="4"/>
  <c r="W30" i="4" s="1"/>
  <c r="Z26" i="101"/>
  <c r="T25" i="101"/>
  <c r="P25" i="101"/>
  <c r="Q25" i="101" s="1"/>
  <c r="P28" i="101"/>
  <c r="Q28" i="101" s="1"/>
  <c r="T28" i="101"/>
  <c r="W21" i="101"/>
  <c r="W12" i="100"/>
  <c r="T24" i="100"/>
  <c r="P24" i="100"/>
  <c r="Q24" i="100" s="1"/>
  <c r="Z25" i="100"/>
  <c r="W18" i="4"/>
  <c r="Z27" i="101"/>
  <c r="Z11" i="100"/>
  <c r="Y30" i="100"/>
  <c r="Z30" i="100" s="1"/>
  <c r="T11" i="100"/>
  <c r="S30" i="100"/>
  <c r="T30" i="100" s="1"/>
  <c r="P11" i="100"/>
  <c r="W19" i="101"/>
  <c r="W28" i="4"/>
  <c r="T20" i="100"/>
  <c r="P20" i="100"/>
  <c r="Q20" i="100" s="1"/>
  <c r="Z26" i="100"/>
  <c r="T16" i="4"/>
  <c r="P16" i="4"/>
  <c r="Q16" i="4" s="1"/>
  <c r="T26" i="4"/>
  <c r="P26" i="4"/>
  <c r="Q26" i="4" s="1"/>
  <c r="Z21" i="4"/>
  <c r="P19" i="100"/>
  <c r="Q19" i="100" s="1"/>
  <c r="T19" i="100"/>
  <c r="T24" i="101"/>
  <c r="P24" i="101"/>
  <c r="Q24" i="101" s="1"/>
  <c r="W13" i="4"/>
  <c r="P13" i="101"/>
  <c r="Q13" i="101" s="1"/>
  <c r="T13" i="101"/>
  <c r="W20" i="100"/>
  <c r="W21" i="100"/>
  <c r="W19" i="4"/>
  <c r="P14" i="4"/>
  <c r="Q14" i="4" s="1"/>
  <c r="T14" i="4"/>
  <c r="Z19" i="101"/>
  <c r="T27" i="4"/>
  <c r="P27" i="4"/>
  <c r="Q27" i="4" s="1"/>
  <c r="Z13" i="100"/>
  <c r="W16" i="4"/>
  <c r="W14" i="4"/>
  <c r="W12" i="4"/>
  <c r="W22" i="4"/>
  <c r="T25" i="4"/>
  <c r="P25" i="4"/>
  <c r="Q25" i="4" s="1"/>
  <c r="W14" i="100"/>
  <c r="W14" i="101"/>
  <c r="Z12" i="101"/>
  <c r="T13" i="100"/>
  <c r="P13" i="100"/>
  <c r="Q13" i="100" s="1"/>
  <c r="Z21" i="100"/>
  <c r="Z12" i="4"/>
  <c r="Z22" i="4"/>
  <c r="W13" i="101"/>
  <c r="Z14" i="101"/>
  <c r="T28" i="100"/>
  <c r="P28" i="100"/>
  <c r="Q28" i="100" s="1"/>
  <c r="T16" i="101"/>
  <c r="P16" i="101"/>
  <c r="Q16" i="101" s="1"/>
  <c r="W18" i="100"/>
  <c r="T22" i="100"/>
  <c r="P22" i="100"/>
  <c r="Q22" i="100" s="1"/>
  <c r="Z18" i="100"/>
  <c r="Z25" i="101"/>
  <c r="T12" i="4"/>
  <c r="P12" i="4"/>
  <c r="Q12" i="4" s="1"/>
  <c r="P18" i="101"/>
  <c r="Q18" i="101" s="1"/>
  <c r="T18" i="101"/>
  <c r="Z16" i="4"/>
  <c r="Z20" i="100"/>
  <c r="T19" i="4"/>
  <c r="P19" i="4"/>
  <c r="Q19" i="4" s="1"/>
  <c r="P18" i="4"/>
  <c r="Q18" i="4" s="1"/>
  <c r="T18" i="4"/>
  <c r="W15" i="100"/>
  <c r="Z12" i="100"/>
  <c r="Z16" i="100"/>
  <c r="W20" i="4"/>
  <c r="V30" i="101"/>
  <c r="W30" i="101" s="1"/>
  <c r="W11" i="101"/>
  <c r="Z22" i="100"/>
  <c r="Z21" i="101"/>
  <c r="P25" i="100"/>
  <c r="Q25" i="100" s="1"/>
  <c r="T25" i="100"/>
  <c r="W22" i="101"/>
  <c r="Z24" i="101"/>
  <c r="W25" i="101"/>
  <c r="Z14" i="100"/>
  <c r="T27" i="101"/>
  <c r="P27" i="101"/>
  <c r="Q27" i="101" s="1"/>
  <c r="W28" i="101"/>
  <c r="P17" i="4"/>
  <c r="Q17" i="4" s="1"/>
  <c r="T17" i="4"/>
  <c r="Z13" i="101"/>
  <c r="Z28" i="101"/>
  <c r="W22" i="100"/>
  <c r="W12" i="101"/>
  <c r="Z18" i="101"/>
  <c r="Z17" i="4"/>
  <c r="Z27" i="100"/>
  <c r="P14" i="101"/>
  <c r="Q14" i="101" s="1"/>
  <c r="T14" i="101"/>
  <c r="Z16" i="101"/>
  <c r="W17" i="4"/>
  <c r="T23" i="4"/>
  <c r="P23" i="4"/>
  <c r="Q23" i="4" s="1"/>
  <c r="Z25" i="4"/>
  <c r="Z19" i="100"/>
  <c r="T12" i="100"/>
  <c r="P12" i="100"/>
  <c r="Q12" i="100" s="1"/>
  <c r="T17" i="101"/>
  <c r="P17" i="101"/>
  <c r="Q17" i="101" s="1"/>
  <c r="P15" i="101"/>
  <c r="Q15" i="101" s="1"/>
  <c r="T15" i="101"/>
  <c r="Z20" i="4"/>
  <c r="T21" i="100"/>
  <c r="P21" i="100"/>
  <c r="Q21" i="100" s="1"/>
  <c r="W23" i="101"/>
  <c r="Z19" i="4"/>
  <c r="Z13" i="4"/>
  <c r="T22" i="101"/>
  <c r="P22" i="101"/>
  <c r="Q22" i="101" s="1"/>
  <c r="T15" i="4"/>
  <c r="P15" i="4"/>
  <c r="Q15" i="4" s="1"/>
  <c r="Z11" i="101"/>
  <c r="Y30" i="101"/>
  <c r="Z30" i="101" s="1"/>
  <c r="P26" i="101"/>
  <c r="Q26" i="101" s="1"/>
  <c r="T26" i="101"/>
  <c r="W28" i="100"/>
  <c r="Z22" i="101"/>
  <c r="W24" i="101"/>
  <c r="T20" i="4"/>
  <c r="P20" i="4"/>
  <c r="Q20" i="4" s="1"/>
  <c r="P23" i="101"/>
  <c r="Q23" i="101" s="1"/>
  <c r="T23" i="101"/>
  <c r="W27" i="100"/>
  <c r="T27" i="100"/>
  <c r="P27" i="100"/>
  <c r="Q27" i="100" s="1"/>
  <c r="W23" i="100"/>
  <c r="P17" i="100"/>
  <c r="Q17" i="100" s="1"/>
  <c r="T17" i="100"/>
  <c r="W24" i="4"/>
  <c r="T18" i="100"/>
  <c r="P18" i="100"/>
  <c r="Q18" i="100" s="1"/>
  <c r="P12" i="101"/>
  <c r="Q12" i="101" s="1"/>
  <c r="T12" i="101"/>
  <c r="W16" i="101"/>
  <c r="W13" i="100"/>
  <c r="T15" i="100"/>
  <c r="P15" i="100"/>
  <c r="Q15" i="100" s="1"/>
  <c r="V30" i="100"/>
  <c r="W30" i="100" s="1"/>
  <c r="W11" i="100"/>
  <c r="T24" i="4"/>
  <c r="P24" i="4"/>
  <c r="Q24" i="4" s="1"/>
  <c r="T26" i="100"/>
  <c r="P26" i="100"/>
  <c r="Q26" i="100" s="1"/>
  <c r="Z18" i="4"/>
  <c r="Z27" i="4"/>
  <c r="Z14" i="4"/>
  <c r="Z15" i="4"/>
  <c r="W18" i="101"/>
  <c r="W25" i="4"/>
  <c r="W17" i="100"/>
  <c r="E31" i="142"/>
  <c r="H18" i="134"/>
  <c r="F20" i="134"/>
  <c r="H14" i="134"/>
  <c r="E10" i="3"/>
  <c r="N29" i="54"/>
  <c r="S29" i="54"/>
  <c r="F27" i="139"/>
  <c r="D30" i="94"/>
  <c r="U23" i="10"/>
  <c r="H13" i="134"/>
  <c r="AC15" i="144"/>
  <c r="N26" i="97"/>
  <c r="H21" i="134"/>
  <c r="C28" i="106"/>
  <c r="I28" i="106" s="1"/>
  <c r="F26" i="134"/>
  <c r="H25" i="139"/>
  <c r="F14" i="148"/>
  <c r="I30" i="84"/>
  <c r="H26" i="134"/>
  <c r="F23" i="134"/>
  <c r="S29" i="50"/>
  <c r="U15" i="10"/>
  <c r="R20" i="10"/>
  <c r="H29" i="134"/>
  <c r="U21" i="10"/>
  <c r="H15" i="134"/>
  <c r="G31" i="144"/>
  <c r="I20" i="84"/>
  <c r="V31" i="139"/>
  <c r="N29" i="53"/>
  <c r="X15" i="10"/>
  <c r="H26" i="137"/>
  <c r="AC18" i="145"/>
  <c r="F17" i="139"/>
  <c r="N23" i="95"/>
  <c r="U20" i="10"/>
  <c r="X23" i="10"/>
  <c r="U25" i="10"/>
  <c r="F29" i="134"/>
  <c r="AC24" i="146"/>
  <c r="AC12" i="147"/>
  <c r="X31" i="147"/>
  <c r="AC31" i="147" s="1"/>
  <c r="F30" i="94"/>
  <c r="N10" i="94"/>
  <c r="G10" i="94" s="1"/>
  <c r="R21" i="10"/>
  <c r="C24" i="106"/>
  <c r="D13" i="147"/>
  <c r="F13" i="147" s="1"/>
  <c r="J27" i="107"/>
  <c r="K27" i="107" s="1"/>
  <c r="E27" i="107"/>
  <c r="N17" i="96"/>
  <c r="Q17" i="96" s="1"/>
  <c r="D30" i="95"/>
  <c r="E12" i="140"/>
  <c r="P25" i="105"/>
  <c r="Q25" i="105" s="1"/>
  <c r="T25" i="105"/>
  <c r="G25" i="94"/>
  <c r="Q25" i="94"/>
  <c r="N13" i="96"/>
  <c r="G13" i="96" s="1"/>
  <c r="Q31" i="145"/>
  <c r="H27" i="139"/>
  <c r="P30" i="100"/>
  <c r="Q30" i="100" s="1"/>
  <c r="Q11" i="100"/>
  <c r="N10" i="141"/>
  <c r="F29" i="141"/>
  <c r="F30" i="141"/>
  <c r="H19" i="125"/>
  <c r="T28" i="105"/>
  <c r="P28" i="105"/>
  <c r="Q28" i="105" s="1"/>
  <c r="J16" i="107"/>
  <c r="K16" i="107" s="1"/>
  <c r="E16" i="107"/>
  <c r="R12" i="10"/>
  <c r="X12" i="10"/>
  <c r="C15" i="106"/>
  <c r="T22" i="105"/>
  <c r="P22" i="105"/>
  <c r="Q22" i="105" s="1"/>
  <c r="AA13" i="68"/>
  <c r="E20" i="107"/>
  <c r="J20" i="107"/>
  <c r="K20" i="107" s="1"/>
  <c r="E26" i="107"/>
  <c r="J26" i="107"/>
  <c r="K26" i="107" s="1"/>
  <c r="AC19" i="145"/>
  <c r="D27" i="148"/>
  <c r="K27" i="148" s="1"/>
  <c r="D12" i="148"/>
  <c r="J31" i="148"/>
  <c r="E29" i="107"/>
  <c r="J29" i="107"/>
  <c r="K29" i="107" s="1"/>
  <c r="V30" i="34"/>
  <c r="Y30" i="34" s="1"/>
  <c r="Y10" i="34"/>
  <c r="U10" i="34"/>
  <c r="F14" i="155"/>
  <c r="G14" i="155" s="1"/>
  <c r="J14" i="155"/>
  <c r="D28" i="148"/>
  <c r="K28" i="148" s="1"/>
  <c r="AA18" i="79"/>
  <c r="E19" i="125"/>
  <c r="AC15" i="125"/>
  <c r="U15" i="125" s="1"/>
  <c r="D24" i="143"/>
  <c r="K24" i="143" s="1"/>
  <c r="T24" i="105"/>
  <c r="P24" i="105"/>
  <c r="Q24" i="105" s="1"/>
  <c r="J16" i="155"/>
  <c r="F16" i="155"/>
  <c r="G16" i="155" s="1"/>
  <c r="P21" i="103"/>
  <c r="Q21" i="103" s="1"/>
  <c r="T21" i="103"/>
  <c r="J14" i="107"/>
  <c r="E14" i="107"/>
  <c r="D32" i="107"/>
  <c r="C29" i="53"/>
  <c r="D29" i="53" s="1"/>
  <c r="AC14" i="142"/>
  <c r="G31" i="145"/>
  <c r="AC21" i="147"/>
  <c r="D15" i="148"/>
  <c r="G11" i="95"/>
  <c r="Q11" i="95"/>
  <c r="AC24" i="142"/>
  <c r="D13" i="144"/>
  <c r="M23" i="95"/>
  <c r="E26" i="140"/>
  <c r="D21" i="145"/>
  <c r="D17" i="145"/>
  <c r="AC22" i="148"/>
  <c r="U16" i="10"/>
  <c r="F30" i="95"/>
  <c r="N10" i="95"/>
  <c r="Q10" i="95" s="1"/>
  <c r="N10" i="108"/>
  <c r="F30" i="108"/>
  <c r="F29" i="108"/>
  <c r="U12" i="10"/>
  <c r="D22" i="142"/>
  <c r="H22" i="142" s="1"/>
  <c r="AC21" i="148"/>
  <c r="G29" i="53"/>
  <c r="D25" i="148"/>
  <c r="H25" i="148" s="1"/>
  <c r="N18" i="95"/>
  <c r="Q18" i="95" s="1"/>
  <c r="D19" i="147"/>
  <c r="K19" i="147" s="1"/>
  <c r="N16" i="141"/>
  <c r="K16" i="141" s="1"/>
  <c r="H18" i="139"/>
  <c r="Z11" i="105"/>
  <c r="Y30" i="105"/>
  <c r="Z30" i="105" s="1"/>
  <c r="AT28" i="105" s="1"/>
  <c r="D21" i="147"/>
  <c r="H21" i="147" s="1"/>
  <c r="N23" i="141"/>
  <c r="I23" i="141" s="1"/>
  <c r="Y10" i="48"/>
  <c r="V30" i="48"/>
  <c r="F22" i="142"/>
  <c r="E25" i="140"/>
  <c r="D29" i="148"/>
  <c r="H29" i="148" s="1"/>
  <c r="H21" i="79"/>
  <c r="J20" i="155"/>
  <c r="F20" i="155"/>
  <c r="G20" i="155" s="1"/>
  <c r="F21" i="155"/>
  <c r="G21" i="155" s="1"/>
  <c r="J21" i="155"/>
  <c r="P17" i="104"/>
  <c r="Q17" i="104" s="1"/>
  <c r="T17" i="104"/>
  <c r="J15" i="107"/>
  <c r="K15" i="107" s="1"/>
  <c r="E15" i="107"/>
  <c r="D28" i="147"/>
  <c r="H28" i="147" s="1"/>
  <c r="E27" i="140"/>
  <c r="D24" i="148"/>
  <c r="K24" i="148" s="1"/>
  <c r="AC22" i="142"/>
  <c r="P27" i="105"/>
  <c r="Q27" i="105" s="1"/>
  <c r="T27" i="105"/>
  <c r="AA20" i="68"/>
  <c r="D20" i="148"/>
  <c r="K20" i="148"/>
  <c r="O15" i="98"/>
  <c r="AA13" i="98" s="1"/>
  <c r="C16" i="106"/>
  <c r="R13" i="10"/>
  <c r="X13" i="10"/>
  <c r="M18" i="95"/>
  <c r="I21" i="141"/>
  <c r="C29" i="55"/>
  <c r="D29" i="55" s="1"/>
  <c r="J26" i="155"/>
  <c r="F26" i="155"/>
  <c r="G26" i="155" s="1"/>
  <c r="AC27" i="148"/>
  <c r="G15" i="98"/>
  <c r="J30" i="94"/>
  <c r="K10" i="94"/>
  <c r="D20" i="145"/>
  <c r="F20" i="145" s="1"/>
  <c r="G31" i="142"/>
  <c r="D13" i="143"/>
  <c r="F13" i="143" s="1"/>
  <c r="AA15" i="68"/>
  <c r="N16" i="108"/>
  <c r="K16" i="108" s="1"/>
  <c r="N17" i="94"/>
  <c r="Q17" i="94" s="1"/>
  <c r="X21" i="10"/>
  <c r="E15" i="98"/>
  <c r="V14" i="98" s="1"/>
  <c r="E21" i="79"/>
  <c r="N27" i="141"/>
  <c r="I27" i="141" s="1"/>
  <c r="Q31" i="148"/>
  <c r="V31" i="148" s="1"/>
  <c r="C19" i="106"/>
  <c r="Y13" i="34"/>
  <c r="N20" i="108"/>
  <c r="K20" i="108" s="1"/>
  <c r="AC21" i="143"/>
  <c r="D26" i="142"/>
  <c r="F26" i="142" s="1"/>
  <c r="D29" i="146"/>
  <c r="K29" i="146" s="1"/>
  <c r="AC23" i="147"/>
  <c r="T12" i="103"/>
  <c r="P12" i="103"/>
  <c r="Q12" i="103" s="1"/>
  <c r="D30" i="96"/>
  <c r="F28" i="147"/>
  <c r="T26" i="105"/>
  <c r="P26" i="105"/>
  <c r="Q26" i="105" s="1"/>
  <c r="F24" i="148"/>
  <c r="F19" i="155"/>
  <c r="G19" i="155" s="1"/>
  <c r="J19" i="155"/>
  <c r="D16" i="143"/>
  <c r="F27" i="155"/>
  <c r="G27" i="155" s="1"/>
  <c r="J27" i="155"/>
  <c r="T21" i="79"/>
  <c r="N13" i="108"/>
  <c r="M13" i="108" s="1"/>
  <c r="L30" i="108"/>
  <c r="L29" i="108"/>
  <c r="M10" i="108"/>
  <c r="I21" i="108"/>
  <c r="F23" i="145"/>
  <c r="D15" i="142"/>
  <c r="AC20" i="147"/>
  <c r="S30" i="34"/>
  <c r="AC26" i="143"/>
  <c r="G13" i="97"/>
  <c r="Q13" i="97"/>
  <c r="C29" i="52"/>
  <c r="D17" i="52" s="1"/>
  <c r="G19" i="98"/>
  <c r="W18" i="98" s="1"/>
  <c r="AC16" i="142"/>
  <c r="D14" i="143"/>
  <c r="H14" i="143" s="1"/>
  <c r="N16" i="96"/>
  <c r="Q16" i="96" s="1"/>
  <c r="AC21" i="68"/>
  <c r="F21" i="68" s="1"/>
  <c r="I19" i="98"/>
  <c r="X18" i="98" s="1"/>
  <c r="X16" i="98"/>
  <c r="N18" i="96"/>
  <c r="Q18" i="96" s="1"/>
  <c r="AA18" i="68"/>
  <c r="D24" i="145"/>
  <c r="K24" i="145" s="1"/>
  <c r="M21" i="108"/>
  <c r="AC15" i="79"/>
  <c r="I15" i="79" s="1"/>
  <c r="AA12" i="79"/>
  <c r="AC29" i="148"/>
  <c r="AA17" i="68"/>
  <c r="N27" i="108"/>
  <c r="I27" i="108" s="1"/>
  <c r="F15" i="137"/>
  <c r="S15" i="98"/>
  <c r="AC12" i="98" s="1"/>
  <c r="D16" i="147"/>
  <c r="K16" i="147" s="1"/>
  <c r="Y12" i="34"/>
  <c r="H22" i="134"/>
  <c r="F24" i="143"/>
  <c r="E28" i="140"/>
  <c r="D27" i="147"/>
  <c r="H27" i="147" s="1"/>
  <c r="J25" i="107"/>
  <c r="K25" i="107" s="1"/>
  <c r="E25" i="107"/>
  <c r="D17" i="147"/>
  <c r="D27" i="145"/>
  <c r="D23" i="147"/>
  <c r="K23" i="147" s="1"/>
  <c r="H15" i="148"/>
  <c r="AC16" i="147"/>
  <c r="Y16" i="34"/>
  <c r="U16" i="34"/>
  <c r="I16" i="84"/>
  <c r="D28" i="145"/>
  <c r="D15" i="143"/>
  <c r="K15" i="143" s="1"/>
  <c r="D18" i="53"/>
  <c r="O16" i="92"/>
  <c r="AA12" i="92" s="1"/>
  <c r="AC28" i="145"/>
  <c r="E21" i="92"/>
  <c r="V20" i="92" s="1"/>
  <c r="H14" i="148"/>
  <c r="T13" i="104"/>
  <c r="P13" i="104"/>
  <c r="Q13" i="104" s="1"/>
  <c r="F17" i="144"/>
  <c r="J31" i="145"/>
  <c r="D12" i="145"/>
  <c r="K12" i="145" s="1"/>
  <c r="AC21" i="144"/>
  <c r="E19" i="140"/>
  <c r="D20" i="143"/>
  <c r="AC24" i="144"/>
  <c r="P11" i="111"/>
  <c r="D11" i="111"/>
  <c r="D23" i="148"/>
  <c r="F20" i="148"/>
  <c r="E18" i="140"/>
  <c r="D16" i="144"/>
  <c r="H16" i="144" s="1"/>
  <c r="N13" i="141"/>
  <c r="K13" i="141" s="1"/>
  <c r="O31" i="139"/>
  <c r="G31" i="139"/>
  <c r="T15" i="105"/>
  <c r="P15" i="105"/>
  <c r="Q15" i="105" s="1"/>
  <c r="D19" i="148"/>
  <c r="F19" i="148" s="1"/>
  <c r="I29" i="55"/>
  <c r="I29" i="53"/>
  <c r="F29" i="137"/>
  <c r="N16" i="94"/>
  <c r="Q16" i="94" s="1"/>
  <c r="F15" i="143"/>
  <c r="E13" i="140"/>
  <c r="D22" i="145"/>
  <c r="F22" i="145" s="1"/>
  <c r="T21" i="104"/>
  <c r="P21" i="104"/>
  <c r="Q21" i="104" s="1"/>
  <c r="D31" i="155"/>
  <c r="J31" i="155" s="1"/>
  <c r="F12" i="155"/>
  <c r="J12" i="155"/>
  <c r="D31" i="136"/>
  <c r="E31" i="136" s="1"/>
  <c r="H31" i="136"/>
  <c r="AA12" i="125"/>
  <c r="J30" i="95"/>
  <c r="K10" i="95"/>
  <c r="N23" i="96"/>
  <c r="Q23" i="96" s="1"/>
  <c r="I18" i="106"/>
  <c r="H26" i="139"/>
  <c r="H25" i="134"/>
  <c r="O16" i="152"/>
  <c r="AA12" i="152" s="1"/>
  <c r="X12" i="152"/>
  <c r="G26" i="97"/>
  <c r="Q26" i="97"/>
  <c r="E21" i="152"/>
  <c r="V19" i="152" s="1"/>
  <c r="J31" i="142"/>
  <c r="D12" i="142"/>
  <c r="I29" i="52"/>
  <c r="K18" i="95"/>
  <c r="M26" i="97"/>
  <c r="Q31" i="143"/>
  <c r="T31" i="143" s="1"/>
  <c r="I16" i="141"/>
  <c r="N20" i="96"/>
  <c r="Q20" i="96" s="1"/>
  <c r="S30" i="104"/>
  <c r="T30" i="104" s="1"/>
  <c r="P11" i="104"/>
  <c r="T11" i="104"/>
  <c r="T17" i="105"/>
  <c r="P17" i="105"/>
  <c r="Q17" i="105" s="1"/>
  <c r="F16" i="144"/>
  <c r="AA14" i="79"/>
  <c r="F27" i="147"/>
  <c r="H26" i="107"/>
  <c r="D19" i="142"/>
  <c r="F19" i="142" s="1"/>
  <c r="F27" i="145"/>
  <c r="AC25" i="145"/>
  <c r="E16" i="140"/>
  <c r="J17" i="107"/>
  <c r="K17" i="107" s="1"/>
  <c r="E17" i="107"/>
  <c r="E21" i="140"/>
  <c r="E14" i="140"/>
  <c r="D25" i="145"/>
  <c r="K25" i="145" s="1"/>
  <c r="M19" i="98"/>
  <c r="Z17" i="98" s="1"/>
  <c r="Z16" i="98"/>
  <c r="J23" i="107"/>
  <c r="K23" i="107" s="1"/>
  <c r="E23" i="107"/>
  <c r="D16" i="52"/>
  <c r="I17" i="106"/>
  <c r="O19" i="125"/>
  <c r="AA15" i="125"/>
  <c r="D18" i="147"/>
  <c r="K18" i="147" s="1"/>
  <c r="AC27" i="145"/>
  <c r="T23" i="68"/>
  <c r="D18" i="148"/>
  <c r="T14" i="104"/>
  <c r="P14" i="104"/>
  <c r="Q14" i="104" s="1"/>
  <c r="Q23" i="68"/>
  <c r="P23" i="105"/>
  <c r="Q23" i="105" s="1"/>
  <c r="T23" i="105"/>
  <c r="AC14" i="147"/>
  <c r="E30" i="45"/>
  <c r="F22" i="139"/>
  <c r="E20" i="140"/>
  <c r="F21" i="139"/>
  <c r="D28" i="142"/>
  <c r="F28" i="142" s="1"/>
  <c r="AC25" i="148"/>
  <c r="D31" i="138"/>
  <c r="E31" i="138" s="1"/>
  <c r="H31" i="138"/>
  <c r="N12" i="97"/>
  <c r="Q12" i="97" s="1"/>
  <c r="G21" i="92"/>
  <c r="W17" i="92" s="1"/>
  <c r="AC23" i="148"/>
  <c r="D19" i="144"/>
  <c r="F19" i="144" s="1"/>
  <c r="H23" i="68"/>
  <c r="H12" i="148"/>
  <c r="H20" i="148"/>
  <c r="S30" i="105"/>
  <c r="T30" i="105" s="1"/>
  <c r="T13" i="105"/>
  <c r="P13" i="105"/>
  <c r="Q13" i="105" s="1"/>
  <c r="W21" i="79"/>
  <c r="X15" i="79"/>
  <c r="AA31" i="139"/>
  <c r="I21" i="84"/>
  <c r="P12" i="105"/>
  <c r="Q12" i="105" s="1"/>
  <c r="T12" i="105"/>
  <c r="G23" i="95"/>
  <c r="Q23" i="95"/>
  <c r="M21" i="152"/>
  <c r="Z19" i="152" s="1"/>
  <c r="H18" i="148"/>
  <c r="AA31" i="134"/>
  <c r="I16" i="92"/>
  <c r="X15" i="92" s="1"/>
  <c r="AC14" i="143"/>
  <c r="X31" i="143"/>
  <c r="AA31" i="143" s="1"/>
  <c r="AC12" i="143"/>
  <c r="M16" i="152"/>
  <c r="E24" i="140"/>
  <c r="M15" i="98"/>
  <c r="M21" i="98" s="1"/>
  <c r="Z12" i="98"/>
  <c r="D20" i="142"/>
  <c r="H20" i="142" s="1"/>
  <c r="AC26" i="142"/>
  <c r="K11" i="95"/>
  <c r="H27" i="137"/>
  <c r="I29" i="106"/>
  <c r="H21" i="139"/>
  <c r="N18" i="97"/>
  <c r="Q18" i="97" s="1"/>
  <c r="N24" i="141"/>
  <c r="I24" i="141" s="1"/>
  <c r="AC18" i="142"/>
  <c r="AC13" i="148"/>
  <c r="E21" i="107"/>
  <c r="J21" i="107"/>
  <c r="K21" i="107" s="1"/>
  <c r="I15" i="98"/>
  <c r="X12" i="98" s="1"/>
  <c r="D30" i="97"/>
  <c r="G16" i="152"/>
  <c r="G23" i="152" s="1"/>
  <c r="E31" i="107"/>
  <c r="J31" i="107"/>
  <c r="K31" i="107" s="1"/>
  <c r="G31" i="148"/>
  <c r="P20" i="105"/>
  <c r="Q20" i="105" s="1"/>
  <c r="T20" i="105"/>
  <c r="J22" i="107"/>
  <c r="K22" i="107" s="1"/>
  <c r="E22" i="107"/>
  <c r="E28" i="107"/>
  <c r="J28" i="107"/>
  <c r="K28" i="107" s="1"/>
  <c r="AC17" i="148"/>
  <c r="H27" i="107"/>
  <c r="D13" i="142"/>
  <c r="M21" i="92"/>
  <c r="Z20" i="92" s="1"/>
  <c r="E19" i="98"/>
  <c r="V18" i="98" s="1"/>
  <c r="AC18" i="143"/>
  <c r="Q21" i="79"/>
  <c r="R15" i="79"/>
  <c r="P25" i="104"/>
  <c r="Q25" i="104" s="1"/>
  <c r="T25" i="104"/>
  <c r="H16" i="107"/>
  <c r="N26" i="95"/>
  <c r="Q26" i="95" s="1"/>
  <c r="L29" i="53"/>
  <c r="J30" i="107"/>
  <c r="K30" i="107" s="1"/>
  <c r="E30" i="107"/>
  <c r="H16" i="143"/>
  <c r="D28" i="143"/>
  <c r="H28" i="143" s="1"/>
  <c r="T14" i="103"/>
  <c r="P14" i="103"/>
  <c r="Q14" i="103" s="1"/>
  <c r="Q19" i="98"/>
  <c r="AB18" i="98" s="1"/>
  <c r="T28" i="104"/>
  <c r="P28" i="104"/>
  <c r="Q28" i="104" s="1"/>
  <c r="AC16" i="68"/>
  <c r="AA12" i="68"/>
  <c r="W14" i="92"/>
  <c r="I21" i="152"/>
  <c r="X19" i="152" s="1"/>
  <c r="X17" i="152"/>
  <c r="Z11" i="103"/>
  <c r="Y30" i="103"/>
  <c r="Z30" i="103" s="1"/>
  <c r="AT30" i="103" s="1"/>
  <c r="AC17" i="143"/>
  <c r="AD13" i="68"/>
  <c r="J18" i="155"/>
  <c r="F18" i="155"/>
  <c r="G18" i="155" s="1"/>
  <c r="AC20" i="143"/>
  <c r="D26" i="148"/>
  <c r="K26" i="148" s="1"/>
  <c r="D21" i="143"/>
  <c r="K21" i="143" s="1"/>
  <c r="F22" i="155"/>
  <c r="G22" i="155" s="1"/>
  <c r="J22" i="155"/>
  <c r="AC19" i="147"/>
  <c r="G16" i="92"/>
  <c r="W12" i="92" s="1"/>
  <c r="J19" i="107"/>
  <c r="K19" i="107" s="1"/>
  <c r="E19" i="107"/>
  <c r="D16" i="148"/>
  <c r="F16" i="148" s="1"/>
  <c r="T24" i="103"/>
  <c r="P24" i="103"/>
  <c r="Q24" i="103" s="1"/>
  <c r="Q15" i="98"/>
  <c r="Q21" i="98" s="1"/>
  <c r="F12" i="148"/>
  <c r="H23" i="145"/>
  <c r="D17" i="53"/>
  <c r="N20" i="95"/>
  <c r="Q20" i="95" s="1"/>
  <c r="H31" i="140"/>
  <c r="D31" i="140"/>
  <c r="E31" i="140" s="1"/>
  <c r="AC19" i="79"/>
  <c r="O19" i="79" s="1"/>
  <c r="AA16" i="79"/>
  <c r="N26" i="96"/>
  <c r="Q26" i="96" s="1"/>
  <c r="T23" i="104"/>
  <c r="P23" i="104"/>
  <c r="Q23" i="104" s="1"/>
  <c r="Y19" i="34"/>
  <c r="U19" i="34"/>
  <c r="AC23" i="144"/>
  <c r="M16" i="92"/>
  <c r="M23" i="92" s="1"/>
  <c r="T27" i="104"/>
  <c r="P27" i="104"/>
  <c r="Q27" i="104" s="1"/>
  <c r="Z18" i="98"/>
  <c r="D23" i="144"/>
  <c r="F23" i="144" s="1"/>
  <c r="N12" i="96"/>
  <c r="Q12" i="96" s="1"/>
  <c r="I19" i="125"/>
  <c r="O15" i="125"/>
  <c r="U26" i="10"/>
  <c r="D21" i="112"/>
  <c r="P21" i="112"/>
  <c r="D21" i="142"/>
  <c r="H21" i="142" s="1"/>
  <c r="H13" i="147"/>
  <c r="M20" i="108"/>
  <c r="D29" i="143"/>
  <c r="H27" i="148"/>
  <c r="E24" i="107"/>
  <c r="J24" i="107"/>
  <c r="K24" i="107" s="1"/>
  <c r="D22" i="148"/>
  <c r="K22" i="148" s="1"/>
  <c r="F27" i="148"/>
  <c r="E31" i="148"/>
  <c r="M31" i="148"/>
  <c r="D25" i="147"/>
  <c r="K25" i="147" s="1"/>
  <c r="H16" i="147"/>
  <c r="F19" i="125"/>
  <c r="I15" i="125"/>
  <c r="H12" i="145"/>
  <c r="F15" i="148"/>
  <c r="D24" i="147"/>
  <c r="P11" i="105"/>
  <c r="T11" i="105"/>
  <c r="Q18" i="70"/>
  <c r="Q31" i="70"/>
  <c r="Q21" i="70"/>
  <c r="Q30" i="70"/>
  <c r="Q20" i="70"/>
  <c r="Q13" i="70"/>
  <c r="Q26" i="70"/>
  <c r="Q19" i="70"/>
  <c r="Q22" i="70"/>
  <c r="Q27" i="70"/>
  <c r="Q28" i="70"/>
  <c r="Q29" i="70"/>
  <c r="Q23" i="70"/>
  <c r="Q15" i="70"/>
  <c r="Q14" i="70"/>
  <c r="Q16" i="70"/>
  <c r="Q24" i="70"/>
  <c r="Q25" i="70"/>
  <c r="Q17" i="70"/>
  <c r="Q32" i="70"/>
  <c r="W19" i="152"/>
  <c r="Y25" i="34"/>
  <c r="U25" i="34"/>
  <c r="T12" i="104"/>
  <c r="P12" i="104"/>
  <c r="Q12" i="104" s="1"/>
  <c r="D22" i="147"/>
  <c r="H29" i="143"/>
  <c r="N19" i="94"/>
  <c r="Q19" i="94" s="1"/>
  <c r="T31" i="145"/>
  <c r="Y10" i="47"/>
  <c r="V30" i="47"/>
  <c r="Y30" i="47" s="1"/>
  <c r="F14" i="139"/>
  <c r="I28" i="84"/>
  <c r="AC20" i="142"/>
  <c r="W11" i="103"/>
  <c r="V30" i="103"/>
  <c r="W30" i="103" s="1"/>
  <c r="P23" i="112"/>
  <c r="D23" i="112"/>
  <c r="C29" i="56"/>
  <c r="D25" i="56" s="1"/>
  <c r="F22" i="134"/>
  <c r="AA13" i="79"/>
  <c r="H25" i="145"/>
  <c r="G30" i="48"/>
  <c r="M27" i="108"/>
  <c r="C32" i="107"/>
  <c r="H23" i="139"/>
  <c r="I23" i="96"/>
  <c r="F24" i="155"/>
  <c r="G24" i="155" s="1"/>
  <c r="J24" i="155"/>
  <c r="N14" i="97"/>
  <c r="Q14" i="97" s="1"/>
  <c r="E16" i="152"/>
  <c r="E23" i="152" s="1"/>
  <c r="V12" i="152"/>
  <c r="F18" i="134"/>
  <c r="K20" i="95"/>
  <c r="E27" i="3"/>
  <c r="F19" i="139"/>
  <c r="P24" i="109"/>
  <c r="D24" i="109"/>
  <c r="P25" i="103"/>
  <c r="Q25" i="103" s="1"/>
  <c r="T25" i="103"/>
  <c r="N22" i="108"/>
  <c r="K22" i="108" s="1"/>
  <c r="M11" i="95"/>
  <c r="P17" i="111"/>
  <c r="D17" i="111"/>
  <c r="AC28" i="143"/>
  <c r="D22" i="52"/>
  <c r="E31" i="139"/>
  <c r="M31" i="139"/>
  <c r="D14" i="145"/>
  <c r="H20" i="145"/>
  <c r="K21" i="108"/>
  <c r="N14" i="95"/>
  <c r="N19" i="141"/>
  <c r="K19" i="141" s="1"/>
  <c r="P15" i="103"/>
  <c r="Q15" i="103" s="1"/>
  <c r="T15" i="103"/>
  <c r="Q30" i="47"/>
  <c r="W17" i="98"/>
  <c r="P16" i="104"/>
  <c r="Q16" i="104" s="1"/>
  <c r="T16" i="104"/>
  <c r="J13" i="155"/>
  <c r="F13" i="155"/>
  <c r="G13" i="155" s="1"/>
  <c r="P10" i="109"/>
  <c r="D10" i="109"/>
  <c r="N19" i="95"/>
  <c r="Q19" i="95" s="1"/>
  <c r="T26" i="104"/>
  <c r="P26" i="104"/>
  <c r="Q26" i="104" s="1"/>
  <c r="N26" i="94"/>
  <c r="Q26" i="94" s="1"/>
  <c r="D29" i="144"/>
  <c r="H29" i="144" s="1"/>
  <c r="D25" i="112"/>
  <c r="D21" i="146"/>
  <c r="F21" i="146" s="1"/>
  <c r="P25" i="111"/>
  <c r="D25" i="111"/>
  <c r="D12" i="109"/>
  <c r="E13" i="3"/>
  <c r="F14" i="134"/>
  <c r="K23" i="95"/>
  <c r="D26" i="145"/>
  <c r="P14" i="110"/>
  <c r="D14" i="110"/>
  <c r="D26" i="144"/>
  <c r="C30" i="45"/>
  <c r="D25" i="45" s="1"/>
  <c r="K19" i="125"/>
  <c r="R15" i="125"/>
  <c r="D19" i="145"/>
  <c r="D26" i="52"/>
  <c r="X17" i="98"/>
  <c r="D19" i="143"/>
  <c r="F19" i="143" s="1"/>
  <c r="H16" i="148"/>
  <c r="D13" i="109"/>
  <c r="H15" i="142"/>
  <c r="D25" i="53"/>
  <c r="D22" i="112"/>
  <c r="D25" i="146"/>
  <c r="H25" i="146" s="1"/>
  <c r="N22" i="94"/>
  <c r="Q22" i="94" s="1"/>
  <c r="E15" i="3"/>
  <c r="I26" i="95"/>
  <c r="D19" i="112"/>
  <c r="AB19" i="152"/>
  <c r="T24" i="104"/>
  <c r="P24" i="104"/>
  <c r="Q24" i="104" s="1"/>
  <c r="T15" i="104"/>
  <c r="P15" i="104"/>
  <c r="Q15" i="104" s="1"/>
  <c r="D15" i="145"/>
  <c r="F15" i="145" s="1"/>
  <c r="D13" i="145"/>
  <c r="K13" i="145" s="1"/>
  <c r="J17" i="155"/>
  <c r="F17" i="155"/>
  <c r="G17" i="155" s="1"/>
  <c r="D21" i="144"/>
  <c r="K21" i="144" s="1"/>
  <c r="F20" i="143"/>
  <c r="E31" i="143"/>
  <c r="I30" i="48"/>
  <c r="P22" i="111"/>
  <c r="D22" i="111"/>
  <c r="Z21" i="79"/>
  <c r="AA15" i="79"/>
  <c r="M18" i="96"/>
  <c r="I21" i="92"/>
  <c r="X18" i="92" s="1"/>
  <c r="X17" i="92"/>
  <c r="D26" i="143"/>
  <c r="F28" i="139"/>
  <c r="AC14" i="98"/>
  <c r="H23" i="134"/>
  <c r="D13" i="56"/>
  <c r="H15" i="143"/>
  <c r="P12" i="110"/>
  <c r="D12" i="110"/>
  <c r="E31" i="137"/>
  <c r="M31" i="137"/>
  <c r="D15" i="147"/>
  <c r="F15" i="147" s="1"/>
  <c r="T16" i="105"/>
  <c r="P16" i="105"/>
  <c r="Q16" i="105" s="1"/>
  <c r="L30" i="45"/>
  <c r="J30" i="141"/>
  <c r="J29" i="141"/>
  <c r="K10" i="141"/>
  <c r="N19" i="125"/>
  <c r="X15" i="125"/>
  <c r="D27" i="52"/>
  <c r="N21" i="96"/>
  <c r="Q21" i="96" s="1"/>
  <c r="D25" i="144"/>
  <c r="U24" i="34"/>
  <c r="D18" i="142"/>
  <c r="E31" i="147"/>
  <c r="N19" i="97"/>
  <c r="Q19" i="97" s="1"/>
  <c r="F26" i="139"/>
  <c r="D27" i="143"/>
  <c r="I29" i="54"/>
  <c r="Y22" i="34"/>
  <c r="D19" i="146"/>
  <c r="K19" i="146" s="1"/>
  <c r="P20" i="109"/>
  <c r="D20" i="109"/>
  <c r="P10" i="110"/>
  <c r="D10" i="110"/>
  <c r="D23" i="111"/>
  <c r="U11" i="34"/>
  <c r="D27" i="55"/>
  <c r="X14" i="152"/>
  <c r="C27" i="106"/>
  <c r="X31" i="146"/>
  <c r="AA31" i="146" s="1"/>
  <c r="P17" i="109"/>
  <c r="D17" i="109"/>
  <c r="D16" i="109"/>
  <c r="D13" i="111"/>
  <c r="K21" i="79"/>
  <c r="Q31" i="147"/>
  <c r="P18" i="105"/>
  <c r="Q18" i="105" s="1"/>
  <c r="T18" i="105"/>
  <c r="E23" i="140"/>
  <c r="J23" i="155"/>
  <c r="F23" i="155"/>
  <c r="G23" i="155" s="1"/>
  <c r="U18" i="10"/>
  <c r="J31" i="143"/>
  <c r="M31" i="143" s="1"/>
  <c r="D12" i="143"/>
  <c r="H12" i="143" s="1"/>
  <c r="E19" i="3"/>
  <c r="D23" i="52"/>
  <c r="O21" i="92"/>
  <c r="AA19" i="92" s="1"/>
  <c r="D11" i="110"/>
  <c r="N11" i="108"/>
  <c r="M11" i="108" s="1"/>
  <c r="H17" i="134"/>
  <c r="AA14" i="152"/>
  <c r="K16" i="94"/>
  <c r="P26" i="103"/>
  <c r="Q26" i="103" s="1"/>
  <c r="T26" i="103"/>
  <c r="F26" i="143"/>
  <c r="D17" i="110"/>
  <c r="H24" i="148"/>
  <c r="F12" i="137"/>
  <c r="K31" i="43"/>
  <c r="L31" i="43"/>
  <c r="N31" i="43" s="1"/>
  <c r="D13" i="148"/>
  <c r="K13" i="148" s="1"/>
  <c r="Q21" i="92"/>
  <c r="AB20" i="92" s="1"/>
  <c r="D19" i="53"/>
  <c r="D12" i="111"/>
  <c r="C29" i="57"/>
  <c r="Q29" i="57" s="1"/>
  <c r="F16" i="137"/>
  <c r="O31" i="134"/>
  <c r="G31" i="134"/>
  <c r="AC29" i="143"/>
  <c r="O30" i="48"/>
  <c r="I26" i="97"/>
  <c r="R11" i="10"/>
  <c r="D14" i="147"/>
  <c r="D12" i="147"/>
  <c r="J31" i="147"/>
  <c r="N14" i="96"/>
  <c r="Q14" i="96" s="1"/>
  <c r="H14" i="145"/>
  <c r="Y14" i="34"/>
  <c r="P23" i="103"/>
  <c r="Q23" i="103" s="1"/>
  <c r="T23" i="103"/>
  <c r="X31" i="144"/>
  <c r="AA31" i="144" s="1"/>
  <c r="H27" i="145"/>
  <c r="N21" i="79"/>
  <c r="O15" i="79"/>
  <c r="D31" i="139"/>
  <c r="Y31" i="139" s="1"/>
  <c r="X31" i="142"/>
  <c r="AC31" i="142" s="1"/>
  <c r="D26" i="110"/>
  <c r="Y20" i="34"/>
  <c r="I16" i="96"/>
  <c r="P24" i="112"/>
  <c r="D24" i="112"/>
  <c r="W23" i="34"/>
  <c r="R17" i="10"/>
  <c r="O30" i="34"/>
  <c r="P20" i="111"/>
  <c r="D20" i="111"/>
  <c r="P13" i="103"/>
  <c r="Q13" i="103" s="1"/>
  <c r="T13" i="103"/>
  <c r="D29" i="147"/>
  <c r="K29" i="147" s="1"/>
  <c r="Y14" i="92"/>
  <c r="D20" i="53"/>
  <c r="F26" i="137"/>
  <c r="E31" i="145"/>
  <c r="M31" i="145"/>
  <c r="S21" i="152"/>
  <c r="AC18" i="152" s="1"/>
  <c r="J31" i="36"/>
  <c r="K31" i="36"/>
  <c r="M31" i="36" s="1"/>
  <c r="N24" i="94"/>
  <c r="J18" i="107"/>
  <c r="K18" i="107" s="1"/>
  <c r="E18" i="107"/>
  <c r="S29" i="57"/>
  <c r="N18" i="141"/>
  <c r="K18" i="141" s="1"/>
  <c r="J25" i="155"/>
  <c r="F25" i="155"/>
  <c r="G25" i="155" s="1"/>
  <c r="D17" i="148"/>
  <c r="K17" i="148" s="1"/>
  <c r="L30" i="94"/>
  <c r="M30" i="34"/>
  <c r="Q30" i="48"/>
  <c r="D31" i="137"/>
  <c r="Y31" i="137" s="1"/>
  <c r="O21" i="152"/>
  <c r="O23" i="152" s="1"/>
  <c r="N11" i="141"/>
  <c r="I11" i="141" s="1"/>
  <c r="G11" i="141"/>
  <c r="D23" i="45"/>
  <c r="D25" i="143"/>
  <c r="Q29" i="56"/>
  <c r="R23" i="10"/>
  <c r="D27" i="53"/>
  <c r="P19" i="111"/>
  <c r="D19" i="111"/>
  <c r="H26" i="142"/>
  <c r="I14" i="95"/>
  <c r="D26" i="147"/>
  <c r="H26" i="147" s="1"/>
  <c r="AB18" i="152"/>
  <c r="D17" i="56"/>
  <c r="E17" i="140"/>
  <c r="T21" i="105"/>
  <c r="P21" i="105"/>
  <c r="Q21" i="105" s="1"/>
  <c r="D12" i="55"/>
  <c r="H13" i="143"/>
  <c r="J30" i="108"/>
  <c r="J29" i="108"/>
  <c r="K10" i="108"/>
  <c r="H22" i="145"/>
  <c r="F12" i="147"/>
  <c r="K17" i="94"/>
  <c r="AC26" i="147"/>
  <c r="AC31" i="134"/>
  <c r="K25" i="94"/>
  <c r="N11" i="94"/>
  <c r="Q11" i="94" s="1"/>
  <c r="D29" i="45"/>
  <c r="N14" i="94"/>
  <c r="Q14" i="94" s="1"/>
  <c r="N17" i="141"/>
  <c r="I17" i="141" s="1"/>
  <c r="W13" i="92"/>
  <c r="K15" i="98"/>
  <c r="P10" i="111"/>
  <c r="D10" i="111"/>
  <c r="K13" i="96"/>
  <c r="D24" i="142"/>
  <c r="H24" i="142" s="1"/>
  <c r="N15" i="96"/>
  <c r="Q15" i="96" s="1"/>
  <c r="D13" i="110"/>
  <c r="N20" i="94"/>
  <c r="G20" i="94" s="1"/>
  <c r="D14" i="45"/>
  <c r="N23" i="94"/>
  <c r="Q23" i="94" s="1"/>
  <c r="P24" i="110"/>
  <c r="D24" i="110"/>
  <c r="P18" i="112"/>
  <c r="D18" i="112"/>
  <c r="P26" i="109"/>
  <c r="D26" i="109"/>
  <c r="D15" i="112"/>
  <c r="X13" i="152"/>
  <c r="D28" i="146"/>
  <c r="H28" i="146" s="1"/>
  <c r="P11" i="112"/>
  <c r="D11" i="112"/>
  <c r="D19" i="56"/>
  <c r="N29" i="51"/>
  <c r="P18" i="104"/>
  <c r="Q18" i="104" s="1"/>
  <c r="T18" i="104"/>
  <c r="I17" i="94"/>
  <c r="D25" i="52"/>
  <c r="N25" i="95"/>
  <c r="Q25" i="95" s="1"/>
  <c r="D22" i="144"/>
  <c r="R10" i="10"/>
  <c r="H29" i="10"/>
  <c r="I29" i="10" s="1"/>
  <c r="W14" i="98"/>
  <c r="F12" i="145"/>
  <c r="H15" i="137"/>
  <c r="S21" i="92"/>
  <c r="AC20" i="92" s="1"/>
  <c r="Y18" i="34"/>
  <c r="F25" i="134"/>
  <c r="Z13" i="92"/>
  <c r="N24" i="108"/>
  <c r="I24" i="108" s="1"/>
  <c r="G24" i="108"/>
  <c r="D20" i="144"/>
  <c r="D18" i="143"/>
  <c r="F18" i="143" s="1"/>
  <c r="D15" i="53"/>
  <c r="N18" i="108"/>
  <c r="M18" i="108" s="1"/>
  <c r="F13" i="134"/>
  <c r="K22" i="94"/>
  <c r="U30" i="34"/>
  <c r="H13" i="144"/>
  <c r="C30" i="106"/>
  <c r="K16" i="152"/>
  <c r="Y13" i="152" s="1"/>
  <c r="N15" i="95"/>
  <c r="Q15" i="95" s="1"/>
  <c r="H30" i="96"/>
  <c r="D23" i="143"/>
  <c r="D24" i="53"/>
  <c r="D21" i="148"/>
  <c r="H21" i="148" s="1"/>
  <c r="U11" i="10"/>
  <c r="Z13" i="98"/>
  <c r="C13" i="106"/>
  <c r="S16" i="152"/>
  <c r="AC12" i="152"/>
  <c r="H29" i="141"/>
  <c r="H30" i="141"/>
  <c r="I10" i="141"/>
  <c r="Y10" i="49"/>
  <c r="V30" i="49"/>
  <c r="U30" i="49" s="1"/>
  <c r="N15" i="108"/>
  <c r="M15" i="108" s="1"/>
  <c r="D20" i="52"/>
  <c r="G32" i="107"/>
  <c r="H14" i="107"/>
  <c r="D24" i="56"/>
  <c r="D18" i="144"/>
  <c r="M25" i="94"/>
  <c r="E22" i="140"/>
  <c r="C29" i="54"/>
  <c r="D29" i="54" s="1"/>
  <c r="N20" i="97"/>
  <c r="Q20" i="97" s="1"/>
  <c r="M18" i="97"/>
  <c r="I13" i="108"/>
  <c r="K11" i="141"/>
  <c r="C25" i="106"/>
  <c r="W11" i="105"/>
  <c r="V30" i="105"/>
  <c r="W30" i="105" s="1"/>
  <c r="AN30" i="105" s="1"/>
  <c r="T28" i="103"/>
  <c r="P28" i="103"/>
  <c r="Q28" i="103" s="1"/>
  <c r="X31" i="148"/>
  <c r="D26" i="111"/>
  <c r="H28" i="139"/>
  <c r="AC24" i="143"/>
  <c r="U17" i="10"/>
  <c r="W13" i="152"/>
  <c r="D23" i="146"/>
  <c r="E31" i="146"/>
  <c r="AA19" i="68"/>
  <c r="AA31" i="142"/>
  <c r="P21" i="110"/>
  <c r="D21" i="110"/>
  <c r="D18" i="56"/>
  <c r="N16" i="43"/>
  <c r="P12" i="112"/>
  <c r="D12" i="112"/>
  <c r="D25" i="142"/>
  <c r="D31" i="134"/>
  <c r="Y31" i="134" s="1"/>
  <c r="P25" i="109"/>
  <c r="D25" i="109"/>
  <c r="D13" i="146"/>
  <c r="K13" i="146" s="1"/>
  <c r="D18" i="110"/>
  <c r="P14" i="111"/>
  <c r="D14" i="111"/>
  <c r="M23" i="96"/>
  <c r="X13" i="92"/>
  <c r="N24" i="96"/>
  <c r="Q24" i="96" s="1"/>
  <c r="D18" i="146"/>
  <c r="K18" i="146" s="1"/>
  <c r="H23" i="146"/>
  <c r="D24" i="111"/>
  <c r="K26" i="97"/>
  <c r="O26" i="97" s="1"/>
  <c r="N13" i="95"/>
  <c r="Q13" i="95" s="1"/>
  <c r="D13" i="112"/>
  <c r="V18" i="92"/>
  <c r="M30" i="47"/>
  <c r="H17" i="107"/>
  <c r="N22" i="43"/>
  <c r="U17" i="34"/>
  <c r="Y17" i="34"/>
  <c r="F22" i="144"/>
  <c r="U10" i="10"/>
  <c r="T29" i="10"/>
  <c r="H25" i="107"/>
  <c r="P18" i="103"/>
  <c r="Q18" i="103" s="1"/>
  <c r="T18" i="103"/>
  <c r="E29" i="140"/>
  <c r="D24" i="55"/>
  <c r="N18" i="94"/>
  <c r="Q18" i="94" s="1"/>
  <c r="Z13" i="152"/>
  <c r="C26" i="106"/>
  <c r="N12" i="108"/>
  <c r="K12" i="108" s="1"/>
  <c r="N26" i="141"/>
  <c r="I26" i="141" s="1"/>
  <c r="M11" i="36"/>
  <c r="T17" i="103"/>
  <c r="P17" i="103"/>
  <c r="Q17" i="103" s="1"/>
  <c r="N27" i="96"/>
  <c r="Q27" i="96" s="1"/>
  <c r="X22" i="10"/>
  <c r="I18" i="141"/>
  <c r="Z11" i="104"/>
  <c r="Y30" i="104"/>
  <c r="Z30" i="104" s="1"/>
  <c r="AT30" i="104" s="1"/>
  <c r="F15" i="134"/>
  <c r="J15" i="155"/>
  <c r="F15" i="155"/>
  <c r="G15" i="155" s="1"/>
  <c r="N14" i="108"/>
  <c r="M14" i="108" s="1"/>
  <c r="T30" i="4"/>
  <c r="K16" i="92"/>
  <c r="AC17" i="145"/>
  <c r="N25" i="97"/>
  <c r="G25" i="97" s="1"/>
  <c r="M30" i="48"/>
  <c r="P21" i="109"/>
  <c r="D21" i="109"/>
  <c r="S16" i="92"/>
  <c r="AC14" i="92" s="1"/>
  <c r="C21" i="106"/>
  <c r="D17" i="143"/>
  <c r="H17" i="143" s="1"/>
  <c r="D14" i="53"/>
  <c r="H30" i="108"/>
  <c r="H29" i="108"/>
  <c r="I10" i="108"/>
  <c r="K23" i="141"/>
  <c r="R31" i="137"/>
  <c r="Z14" i="92"/>
  <c r="F13" i="139"/>
  <c r="N15" i="141"/>
  <c r="K15" i="141" s="1"/>
  <c r="K16" i="96"/>
  <c r="F21" i="137"/>
  <c r="N19" i="96"/>
  <c r="Q19" i="96" s="1"/>
  <c r="J30" i="96"/>
  <c r="R18" i="10"/>
  <c r="H30" i="45"/>
  <c r="M28" i="36"/>
  <c r="I13" i="141"/>
  <c r="F14" i="137"/>
  <c r="H26" i="148"/>
  <c r="H18" i="107"/>
  <c r="D17" i="45"/>
  <c r="I13" i="97"/>
  <c r="O19" i="98"/>
  <c r="AA17" i="98" s="1"/>
  <c r="H20" i="137"/>
  <c r="H20" i="134"/>
  <c r="U15" i="34"/>
  <c r="N17" i="108"/>
  <c r="I17" i="108" s="1"/>
  <c r="I30" i="47"/>
  <c r="D15" i="109"/>
  <c r="F23" i="146"/>
  <c r="D15" i="146"/>
  <c r="F15" i="146" s="1"/>
  <c r="I12" i="97"/>
  <c r="J31" i="146"/>
  <c r="D12" i="146"/>
  <c r="Q31" i="146"/>
  <c r="V31" i="146" s="1"/>
  <c r="P14" i="112"/>
  <c r="D14" i="112"/>
  <c r="H29" i="137"/>
  <c r="M19" i="36"/>
  <c r="D16" i="146"/>
  <c r="K16" i="146"/>
  <c r="P18" i="111"/>
  <c r="D18" i="111"/>
  <c r="D23" i="109"/>
  <c r="T11" i="103"/>
  <c r="P11" i="103"/>
  <c r="S30" i="103"/>
  <c r="T30" i="103" s="1"/>
  <c r="K26" i="96"/>
  <c r="D23" i="53"/>
  <c r="D27" i="45"/>
  <c r="K24" i="94"/>
  <c r="P25" i="110"/>
  <c r="D25" i="110"/>
  <c r="AN25" i="103"/>
  <c r="P24" i="111"/>
  <c r="N17" i="95"/>
  <c r="Q17" i="95" s="1"/>
  <c r="W18" i="152"/>
  <c r="N23" i="108"/>
  <c r="K23" i="108" s="1"/>
  <c r="N12" i="141"/>
  <c r="K12" i="141" s="1"/>
  <c r="N26" i="108"/>
  <c r="I26" i="108" s="1"/>
  <c r="H25" i="143"/>
  <c r="M22" i="108"/>
  <c r="I18" i="108"/>
  <c r="Q29" i="52"/>
  <c r="O30" i="47"/>
  <c r="D26" i="53"/>
  <c r="N23" i="68"/>
  <c r="O16" i="68"/>
  <c r="N13" i="94"/>
  <c r="Q13" i="94" s="1"/>
  <c r="I11" i="108"/>
  <c r="D21" i="52"/>
  <c r="N15" i="97"/>
  <c r="Q15" i="97" s="1"/>
  <c r="W14" i="152"/>
  <c r="P26" i="112"/>
  <c r="D26" i="112"/>
  <c r="N27" i="95"/>
  <c r="Q27" i="95" s="1"/>
  <c r="F21" i="142"/>
  <c r="X14" i="10"/>
  <c r="M20" i="96"/>
  <c r="Z23" i="68"/>
  <c r="AA16" i="68"/>
  <c r="P18" i="109"/>
  <c r="D18" i="109"/>
  <c r="AC13" i="146"/>
  <c r="N12" i="94"/>
  <c r="Q12" i="94" s="1"/>
  <c r="Z14" i="152"/>
  <c r="AC12" i="145"/>
  <c r="X31" i="145"/>
  <c r="F30" i="97"/>
  <c r="N10" i="97"/>
  <c r="Q10" i="97" s="1"/>
  <c r="I23" i="95"/>
  <c r="P9" i="111"/>
  <c r="D9" i="111"/>
  <c r="C27" i="111"/>
  <c r="N25" i="96"/>
  <c r="Q25" i="96" s="1"/>
  <c r="D20" i="147"/>
  <c r="F20" i="147" s="1"/>
  <c r="H20" i="139"/>
  <c r="D14" i="144"/>
  <c r="F14" i="144" s="1"/>
  <c r="E17" i="3"/>
  <c r="T27" i="103"/>
  <c r="P27" i="103"/>
  <c r="Q27" i="103" s="1"/>
  <c r="S30" i="48"/>
  <c r="AN21" i="103"/>
  <c r="M14" i="95"/>
  <c r="N22" i="97"/>
  <c r="Q22" i="97" s="1"/>
  <c r="N21" i="94"/>
  <c r="Q21" i="94" s="1"/>
  <c r="K18" i="108"/>
  <c r="P30" i="45"/>
  <c r="H13" i="145"/>
  <c r="C22" i="106"/>
  <c r="U19" i="79"/>
  <c r="I20" i="108"/>
  <c r="Q31" i="144"/>
  <c r="T31" i="144" s="1"/>
  <c r="D15" i="110"/>
  <c r="AC20" i="146"/>
  <c r="H28" i="148"/>
  <c r="N16" i="97"/>
  <c r="Q16" i="97" s="1"/>
  <c r="D14" i="142"/>
  <c r="M17" i="94"/>
  <c r="D24" i="144"/>
  <c r="K24" i="144" s="1"/>
  <c r="AC19" i="152"/>
  <c r="Q30" i="34"/>
  <c r="C29" i="51"/>
  <c r="D29" i="51" s="1"/>
  <c r="D13" i="53"/>
  <c r="AN19" i="103"/>
  <c r="N11" i="97"/>
  <c r="Q11" i="97" s="1"/>
  <c r="G11" i="97"/>
  <c r="P23" i="110"/>
  <c r="D23" i="110"/>
  <c r="P19" i="109"/>
  <c r="D19" i="109"/>
  <c r="I11" i="95"/>
  <c r="D23" i="54"/>
  <c r="AC22" i="146"/>
  <c r="D29" i="142"/>
  <c r="D28" i="53"/>
  <c r="C29" i="50"/>
  <c r="D15" i="50" s="1"/>
  <c r="D11" i="50"/>
  <c r="J31" i="144"/>
  <c r="D12" i="144"/>
  <c r="K21" i="92"/>
  <c r="Y18" i="92" s="1"/>
  <c r="AT16" i="103"/>
  <c r="AC27" i="147"/>
  <c r="D19" i="45"/>
  <c r="V31" i="147"/>
  <c r="I17" i="96"/>
  <c r="N17" i="97"/>
  <c r="M17" i="97" s="1"/>
  <c r="I20" i="96"/>
  <c r="D18" i="145"/>
  <c r="M13" i="96"/>
  <c r="N23" i="43"/>
  <c r="T31" i="139"/>
  <c r="P17" i="112"/>
  <c r="D17" i="112"/>
  <c r="P9" i="110"/>
  <c r="C27" i="110"/>
  <c r="D9" i="110"/>
  <c r="N12" i="95"/>
  <c r="I10" i="94"/>
  <c r="H30" i="94"/>
  <c r="N11" i="96"/>
  <c r="I11" i="96" s="1"/>
  <c r="D27" i="146"/>
  <c r="F27" i="146" s="1"/>
  <c r="N22" i="95"/>
  <c r="I22" i="95" s="1"/>
  <c r="M19" i="95"/>
  <c r="P16" i="112"/>
  <c r="D16" i="112"/>
  <c r="K23" i="96"/>
  <c r="AC18" i="146"/>
  <c r="K25" i="97"/>
  <c r="P20" i="103"/>
  <c r="Q20" i="103" s="1"/>
  <c r="T20" i="103"/>
  <c r="D19" i="110"/>
  <c r="F29" i="142"/>
  <c r="D24" i="50"/>
  <c r="D14" i="146"/>
  <c r="N21" i="43"/>
  <c r="D26" i="45"/>
  <c r="D17" i="142"/>
  <c r="H17" i="142" s="1"/>
  <c r="N14" i="141"/>
  <c r="K14" i="141" s="1"/>
  <c r="R31" i="134"/>
  <c r="D16" i="142"/>
  <c r="U22" i="10"/>
  <c r="K19" i="95"/>
  <c r="D21" i="50"/>
  <c r="F23" i="148"/>
  <c r="D20" i="45"/>
  <c r="M25" i="95"/>
  <c r="D24" i="52"/>
  <c r="F29" i="146"/>
  <c r="J30" i="97"/>
  <c r="L29" i="102"/>
  <c r="N29" i="102" s="1"/>
  <c r="K29" i="102"/>
  <c r="U30" i="48"/>
  <c r="N25" i="108"/>
  <c r="M25" i="108" s="1"/>
  <c r="E24" i="3"/>
  <c r="H26" i="145"/>
  <c r="K21" i="152"/>
  <c r="Y17" i="152" s="1"/>
  <c r="Q16" i="92"/>
  <c r="AB15" i="92" s="1"/>
  <c r="K13" i="97"/>
  <c r="H12" i="137"/>
  <c r="P14" i="105"/>
  <c r="Q14" i="105" s="1"/>
  <c r="T14" i="105"/>
  <c r="U30" i="47"/>
  <c r="D16" i="145"/>
  <c r="N24" i="97"/>
  <c r="Q24" i="97" s="1"/>
  <c r="N25" i="43"/>
  <c r="N24" i="95"/>
  <c r="Q24" i="95" s="1"/>
  <c r="G31" i="147"/>
  <c r="F17" i="134"/>
  <c r="I26" i="94"/>
  <c r="I21" i="96"/>
  <c r="F27" i="137"/>
  <c r="P15" i="111"/>
  <c r="D15" i="111"/>
  <c r="D20" i="146"/>
  <c r="F20" i="146" s="1"/>
  <c r="AT25" i="103"/>
  <c r="U14" i="34"/>
  <c r="K12" i="97"/>
  <c r="P16" i="111"/>
  <c r="D16" i="111"/>
  <c r="AD17" i="79"/>
  <c r="Q31" i="142"/>
  <c r="T31" i="137"/>
  <c r="P9" i="109"/>
  <c r="D9" i="109"/>
  <c r="C27" i="109"/>
  <c r="P27" i="109" s="1"/>
  <c r="D24" i="146"/>
  <c r="AT27" i="103"/>
  <c r="AC28" i="146"/>
  <c r="P9" i="112"/>
  <c r="D9" i="112"/>
  <c r="C27" i="112"/>
  <c r="AC24" i="148"/>
  <c r="P22" i="104"/>
  <c r="Q22" i="104" s="1"/>
  <c r="T22" i="104"/>
  <c r="R27" i="10"/>
  <c r="Y13" i="92"/>
  <c r="D22" i="109"/>
  <c r="E31" i="144"/>
  <c r="M31" i="144"/>
  <c r="E16" i="92"/>
  <c r="E23" i="92" s="1"/>
  <c r="V12" i="92"/>
  <c r="AT26" i="103"/>
  <c r="H30" i="97"/>
  <c r="D29" i="145"/>
  <c r="K15" i="95"/>
  <c r="N20" i="141"/>
  <c r="K20" i="141" s="1"/>
  <c r="X18" i="152"/>
  <c r="I14" i="94"/>
  <c r="K26" i="95"/>
  <c r="D15" i="56"/>
  <c r="P16" i="103"/>
  <c r="Q16" i="103" s="1"/>
  <c r="T16" i="103"/>
  <c r="M16" i="96"/>
  <c r="D22" i="143"/>
  <c r="Y18" i="152"/>
  <c r="G31" i="143"/>
  <c r="O31" i="143"/>
  <c r="N22" i="96"/>
  <c r="Q22" i="96" s="1"/>
  <c r="I18" i="95"/>
  <c r="Z18" i="92"/>
  <c r="D21" i="53"/>
  <c r="P19" i="103"/>
  <c r="Q19" i="103" s="1"/>
  <c r="T19" i="103"/>
  <c r="D19" i="55"/>
  <c r="AA31" i="137"/>
  <c r="T20" i="104"/>
  <c r="P20" i="104"/>
  <c r="Q20" i="104" s="1"/>
  <c r="AC31" i="146"/>
  <c r="N19" i="108"/>
  <c r="G19" i="108" s="1"/>
  <c r="L30" i="96"/>
  <c r="N27" i="94"/>
  <c r="Q27" i="94" s="1"/>
  <c r="N18" i="43"/>
  <c r="G25" i="141"/>
  <c r="N25" i="141"/>
  <c r="K25" i="141" s="1"/>
  <c r="D13" i="55"/>
  <c r="D28" i="56"/>
  <c r="E26" i="3"/>
  <c r="Q16" i="152"/>
  <c r="AB12" i="152" s="1"/>
  <c r="D15" i="52"/>
  <c r="L30" i="95"/>
  <c r="M10" i="95"/>
  <c r="D18" i="52"/>
  <c r="AC16" i="145"/>
  <c r="I12" i="108"/>
  <c r="H12" i="147"/>
  <c r="G31" i="146"/>
  <c r="O31" i="146"/>
  <c r="D17" i="146"/>
  <c r="N21" i="97"/>
  <c r="Q21" i="97" s="1"/>
  <c r="K17" i="96"/>
  <c r="M14" i="94"/>
  <c r="D11" i="109"/>
  <c r="H17" i="139"/>
  <c r="AC15" i="142"/>
  <c r="V31" i="143"/>
  <c r="D22" i="110"/>
  <c r="N21" i="95"/>
  <c r="Q21" i="95" s="1"/>
  <c r="V17" i="98"/>
  <c r="T31" i="142"/>
  <c r="W20" i="92"/>
  <c r="D22" i="146"/>
  <c r="K22" i="146" s="1"/>
  <c r="D14" i="52"/>
  <c r="P20" i="112"/>
  <c r="D20" i="112"/>
  <c r="D26" i="146"/>
  <c r="D15" i="144"/>
  <c r="K15" i="144" s="1"/>
  <c r="N23" i="97"/>
  <c r="Q23" i="97" s="1"/>
  <c r="D20" i="50"/>
  <c r="D31" i="36"/>
  <c r="M15" i="96"/>
  <c r="K27" i="108"/>
  <c r="D15" i="57"/>
  <c r="N28" i="43"/>
  <c r="T19" i="104"/>
  <c r="P19" i="104"/>
  <c r="Q19" i="104" s="1"/>
  <c r="M12" i="97"/>
  <c r="D27" i="144"/>
  <c r="H14" i="139"/>
  <c r="P19" i="105"/>
  <c r="Q19" i="105" s="1"/>
  <c r="T19" i="105"/>
  <c r="W13" i="98"/>
  <c r="M13" i="97"/>
  <c r="F30" i="96"/>
  <c r="N10" i="96"/>
  <c r="I10" i="96" s="1"/>
  <c r="X27" i="10"/>
  <c r="F25" i="139"/>
  <c r="E14" i="3"/>
  <c r="E29" i="3"/>
  <c r="P22" i="103"/>
  <c r="Q22" i="103" s="1"/>
  <c r="T22" i="103"/>
  <c r="K19" i="98"/>
  <c r="Y17" i="98" s="1"/>
  <c r="C31" i="84"/>
  <c r="G31" i="84" s="1"/>
  <c r="I16" i="108"/>
  <c r="N24" i="102"/>
  <c r="F20" i="137"/>
  <c r="E23" i="68"/>
  <c r="F16" i="68"/>
  <c r="L30" i="97"/>
  <c r="Q29" i="53"/>
  <c r="D28" i="144"/>
  <c r="H28" i="144" s="1"/>
  <c r="D27" i="142"/>
  <c r="AC15" i="92"/>
  <c r="D23" i="57"/>
  <c r="AN13" i="103"/>
  <c r="M25" i="97"/>
  <c r="S19" i="98"/>
  <c r="AC17" i="98" s="1"/>
  <c r="N22" i="141"/>
  <c r="I22" i="141" s="1"/>
  <c r="D21" i="111"/>
  <c r="F16" i="147"/>
  <c r="N20" i="43"/>
  <c r="H19" i="144"/>
  <c r="H22" i="139"/>
  <c r="K30" i="34"/>
  <c r="D10" i="112"/>
  <c r="Z18" i="152"/>
  <c r="D12" i="52"/>
  <c r="F27" i="134"/>
  <c r="D22" i="53"/>
  <c r="D16" i="57"/>
  <c r="I25" i="94"/>
  <c r="K21" i="141"/>
  <c r="E22" i="3"/>
  <c r="I20" i="97"/>
  <c r="Y27" i="34"/>
  <c r="W27" i="34"/>
  <c r="H17" i="145"/>
  <c r="N15" i="94"/>
  <c r="Q15" i="94" s="1"/>
  <c r="K17" i="97"/>
  <c r="W23" i="68"/>
  <c r="X16" i="68"/>
  <c r="I10" i="95"/>
  <c r="H30" i="95"/>
  <c r="O31" i="137"/>
  <c r="G31" i="137"/>
  <c r="H31" i="137" s="1"/>
  <c r="D21" i="45"/>
  <c r="E15" i="140"/>
  <c r="Z15" i="92"/>
  <c r="D20" i="56"/>
  <c r="AA13" i="152"/>
  <c r="K12" i="94"/>
  <c r="N16" i="95"/>
  <c r="Q16" i="95" s="1"/>
  <c r="H24" i="143"/>
  <c r="M26" i="94"/>
  <c r="D23" i="142"/>
  <c r="P14" i="109"/>
  <c r="D14" i="109"/>
  <c r="K18" i="96"/>
  <c r="U22" i="34"/>
  <c r="F17" i="146"/>
  <c r="X20" i="92"/>
  <c r="AC23" i="142"/>
  <c r="W11" i="104"/>
  <c r="AN24" i="104" s="1"/>
  <c r="V30" i="104"/>
  <c r="W30" i="104" s="1"/>
  <c r="D15" i="51"/>
  <c r="D16" i="53"/>
  <c r="W26" i="34"/>
  <c r="M17" i="96"/>
  <c r="N27" i="97"/>
  <c r="Q27" i="97" s="1"/>
  <c r="T31" i="134"/>
  <c r="D26" i="56"/>
  <c r="N21" i="102"/>
  <c r="L29" i="52"/>
  <c r="D20" i="110"/>
  <c r="D13" i="52"/>
  <c r="C14" i="106"/>
  <c r="F15" i="144"/>
  <c r="D12" i="56"/>
  <c r="AC19" i="146"/>
  <c r="F28" i="155"/>
  <c r="G28" i="155" s="1"/>
  <c r="J28" i="155"/>
  <c r="D12" i="53"/>
  <c r="AC21" i="146"/>
  <c r="K27" i="141"/>
  <c r="M31" i="134"/>
  <c r="E31" i="134"/>
  <c r="F31" i="134" s="1"/>
  <c r="K22" i="96"/>
  <c r="I18" i="96"/>
  <c r="K13" i="108"/>
  <c r="D16" i="110"/>
  <c r="F26" i="145"/>
  <c r="H29" i="146"/>
  <c r="V13" i="98" l="1"/>
  <c r="P30" i="4"/>
  <c r="Q30" i="4" s="1"/>
  <c r="P30" i="101"/>
  <c r="Q30" i="101" s="1"/>
  <c r="L29" i="56"/>
  <c r="D16" i="50"/>
  <c r="D12" i="45"/>
  <c r="AT13" i="105"/>
  <c r="AT14" i="105"/>
  <c r="AT20" i="105"/>
  <c r="AT15" i="105"/>
  <c r="AT19" i="105"/>
  <c r="H29" i="147"/>
  <c r="K20" i="147"/>
  <c r="F29" i="147"/>
  <c r="W16" i="98"/>
  <c r="G25" i="96"/>
  <c r="G21" i="96"/>
  <c r="G12" i="94"/>
  <c r="I30" i="34"/>
  <c r="G22" i="94"/>
  <c r="O21" i="68"/>
  <c r="AA21" i="68"/>
  <c r="U21" i="68"/>
  <c r="M23" i="152"/>
  <c r="V17" i="152"/>
  <c r="I21" i="68"/>
  <c r="X21" i="68"/>
  <c r="V18" i="152"/>
  <c r="L21" i="68"/>
  <c r="AD21" i="68" s="1"/>
  <c r="R21" i="68"/>
  <c r="X19" i="92"/>
  <c r="AA13" i="92"/>
  <c r="AA14" i="92"/>
  <c r="AA15" i="92"/>
  <c r="K28" i="142"/>
  <c r="H28" i="142"/>
  <c r="G13" i="108"/>
  <c r="G25" i="108"/>
  <c r="G18" i="108"/>
  <c r="G26" i="141"/>
  <c r="G26" i="108"/>
  <c r="G15" i="141"/>
  <c r="I25" i="108"/>
  <c r="G20" i="141"/>
  <c r="K31" i="134"/>
  <c r="AH19" i="104"/>
  <c r="D11" i="56"/>
  <c r="D25" i="55"/>
  <c r="D22" i="55"/>
  <c r="D26" i="55"/>
  <c r="D23" i="55"/>
  <c r="Q29" i="55"/>
  <c r="D14" i="55"/>
  <c r="D11" i="52"/>
  <c r="G29" i="52"/>
  <c r="D24" i="45"/>
  <c r="X14" i="98"/>
  <c r="K18" i="148"/>
  <c r="F18" i="148"/>
  <c r="K15" i="148"/>
  <c r="F21" i="147"/>
  <c r="H24" i="147"/>
  <c r="H23" i="147"/>
  <c r="K26" i="147"/>
  <c r="K24" i="147"/>
  <c r="H17" i="147"/>
  <c r="H19" i="147"/>
  <c r="F23" i="147"/>
  <c r="K26" i="146"/>
  <c r="F13" i="146"/>
  <c r="K23" i="146"/>
  <c r="G21" i="97"/>
  <c r="G22" i="97"/>
  <c r="K19" i="97"/>
  <c r="G24" i="97"/>
  <c r="M20" i="97"/>
  <c r="G10" i="95"/>
  <c r="K22" i="95"/>
  <c r="G19" i="95"/>
  <c r="G20" i="95"/>
  <c r="W19" i="34"/>
  <c r="K19" i="94"/>
  <c r="I19" i="94"/>
  <c r="G30" i="34"/>
  <c r="W14" i="34"/>
  <c r="G18" i="94"/>
  <c r="M16" i="94"/>
  <c r="W11" i="34"/>
  <c r="W24" i="34"/>
  <c r="W20" i="34"/>
  <c r="K26" i="94"/>
  <c r="G26" i="94"/>
  <c r="M22" i="94"/>
  <c r="W18" i="34"/>
  <c r="K26" i="145"/>
  <c r="K16" i="145"/>
  <c r="H28" i="145"/>
  <c r="K22" i="145"/>
  <c r="K20" i="145"/>
  <c r="K28" i="145"/>
  <c r="F24" i="144"/>
  <c r="K13" i="144"/>
  <c r="H22" i="144"/>
  <c r="K22" i="144"/>
  <c r="K29" i="144"/>
  <c r="H14" i="144"/>
  <c r="F22" i="143"/>
  <c r="K22" i="143"/>
  <c r="K17" i="143"/>
  <c r="K25" i="143"/>
  <c r="K23" i="142"/>
  <c r="K21" i="142"/>
  <c r="F14" i="142"/>
  <c r="K20" i="142"/>
  <c r="K12" i="142"/>
  <c r="K27" i="142"/>
  <c r="F27" i="142"/>
  <c r="K14" i="142"/>
  <c r="F18" i="142"/>
  <c r="K22" i="142"/>
  <c r="M10" i="96"/>
  <c r="F12" i="144"/>
  <c r="M18" i="36"/>
  <c r="F22" i="146"/>
  <c r="L29" i="57"/>
  <c r="K12" i="144"/>
  <c r="G27" i="95"/>
  <c r="G15" i="95"/>
  <c r="AT24" i="103"/>
  <c r="M20" i="95"/>
  <c r="K22" i="147"/>
  <c r="I19" i="141"/>
  <c r="AT26" i="105"/>
  <c r="F25" i="145"/>
  <c r="K23" i="148"/>
  <c r="K27" i="147"/>
  <c r="G16" i="108"/>
  <c r="K25" i="148"/>
  <c r="I15" i="95"/>
  <c r="D14" i="57"/>
  <c r="F25" i="147"/>
  <c r="I22" i="108"/>
  <c r="H22" i="147"/>
  <c r="F13" i="144"/>
  <c r="G29" i="51"/>
  <c r="G11" i="96"/>
  <c r="G23" i="108"/>
  <c r="G17" i="108"/>
  <c r="K10" i="96"/>
  <c r="AC18" i="98"/>
  <c r="AN14" i="105"/>
  <c r="K21" i="148"/>
  <c r="Y12" i="152"/>
  <c r="D28" i="57"/>
  <c r="G15" i="96"/>
  <c r="K15" i="145"/>
  <c r="K19" i="143"/>
  <c r="K21" i="95"/>
  <c r="K30" i="47"/>
  <c r="AT30" i="105"/>
  <c r="AN30" i="104"/>
  <c r="AC16" i="98"/>
  <c r="M27" i="95"/>
  <c r="AA20" i="92"/>
  <c r="K17" i="95"/>
  <c r="W21" i="34"/>
  <c r="E31" i="43"/>
  <c r="D27" i="51"/>
  <c r="I17" i="97"/>
  <c r="AD13" i="125"/>
  <c r="D22" i="51"/>
  <c r="F13" i="148"/>
  <c r="G19" i="97"/>
  <c r="AN12" i="103"/>
  <c r="F22" i="147"/>
  <c r="Z17" i="152"/>
  <c r="AD16" i="79"/>
  <c r="AD14" i="79"/>
  <c r="G23" i="96"/>
  <c r="K16" i="144"/>
  <c r="K20" i="143"/>
  <c r="G18" i="96"/>
  <c r="D28" i="52"/>
  <c r="U15" i="79"/>
  <c r="G27" i="141"/>
  <c r="O27" i="141" s="1"/>
  <c r="K17" i="145"/>
  <c r="F28" i="144"/>
  <c r="AN20" i="105"/>
  <c r="M19" i="108"/>
  <c r="D11" i="51"/>
  <c r="W17" i="34"/>
  <c r="AH27" i="103"/>
  <c r="G17" i="95"/>
  <c r="I11" i="94"/>
  <c r="AN12" i="104"/>
  <c r="G27" i="96"/>
  <c r="U29" i="10"/>
  <c r="AA18" i="92"/>
  <c r="AA17" i="92"/>
  <c r="F21" i="144"/>
  <c r="H18" i="142"/>
  <c r="D22" i="45"/>
  <c r="F21" i="143"/>
  <c r="K19" i="148"/>
  <c r="D17" i="55"/>
  <c r="D11" i="55"/>
  <c r="AD18" i="79"/>
  <c r="I27" i="95"/>
  <c r="AD19" i="68"/>
  <c r="D25" i="57"/>
  <c r="K29" i="145"/>
  <c r="N14" i="43"/>
  <c r="K18" i="145"/>
  <c r="Y17" i="92"/>
  <c r="I21" i="97"/>
  <c r="F17" i="148"/>
  <c r="F25" i="143"/>
  <c r="H19" i="143"/>
  <c r="G14" i="96"/>
  <c r="K18" i="142"/>
  <c r="AN14" i="103"/>
  <c r="D26" i="57"/>
  <c r="K14" i="145"/>
  <c r="G22" i="108"/>
  <c r="AT28" i="103"/>
  <c r="D15" i="55"/>
  <c r="L29" i="55"/>
  <c r="O21" i="108"/>
  <c r="K26" i="142"/>
  <c r="G16" i="141"/>
  <c r="O16" i="141" s="1"/>
  <c r="F29" i="148"/>
  <c r="K13" i="147"/>
  <c r="M14" i="96"/>
  <c r="AN28" i="105"/>
  <c r="M21" i="95"/>
  <c r="AN17" i="104"/>
  <c r="D14" i="51"/>
  <c r="F21" i="148"/>
  <c r="K14" i="96"/>
  <c r="I13" i="94"/>
  <c r="W25" i="34"/>
  <c r="V14" i="152"/>
  <c r="H19" i="148"/>
  <c r="F14" i="143"/>
  <c r="G29" i="55"/>
  <c r="D13" i="51"/>
  <c r="G27" i="94"/>
  <c r="K24" i="146"/>
  <c r="H12" i="146"/>
  <c r="D16" i="51"/>
  <c r="H22" i="143"/>
  <c r="H25" i="142"/>
  <c r="F20" i="144"/>
  <c r="F28" i="146"/>
  <c r="M24" i="36"/>
  <c r="G25" i="95"/>
  <c r="K28" i="146"/>
  <c r="H21" i="146"/>
  <c r="AH21" i="105"/>
  <c r="H13" i="148"/>
  <c r="M11" i="94"/>
  <c r="G11" i="108"/>
  <c r="F29" i="144"/>
  <c r="AT22" i="103"/>
  <c r="F14" i="145"/>
  <c r="K27" i="95"/>
  <c r="K18" i="94"/>
  <c r="E29" i="102"/>
  <c r="H22" i="107"/>
  <c r="D18" i="55"/>
  <c r="X12" i="92"/>
  <c r="AD17" i="68"/>
  <c r="K16" i="143"/>
  <c r="G23" i="141"/>
  <c r="AD15" i="68"/>
  <c r="G23" i="97"/>
  <c r="G21" i="95"/>
  <c r="AN20" i="104"/>
  <c r="K20" i="146"/>
  <c r="H24" i="146"/>
  <c r="K27" i="146"/>
  <c r="G15" i="97"/>
  <c r="K15" i="96"/>
  <c r="K14" i="97"/>
  <c r="K20" i="144"/>
  <c r="K31" i="137"/>
  <c r="K26" i="144"/>
  <c r="D26" i="51"/>
  <c r="AD12" i="125"/>
  <c r="K16" i="148"/>
  <c r="H25" i="147"/>
  <c r="I16" i="94"/>
  <c r="AT18" i="103"/>
  <c r="H23" i="148"/>
  <c r="W12" i="34"/>
  <c r="G21" i="98"/>
  <c r="M21" i="36"/>
  <c r="N26" i="43"/>
  <c r="M12" i="36"/>
  <c r="M17" i="36"/>
  <c r="N27" i="102"/>
  <c r="N13" i="43"/>
  <c r="N11" i="43"/>
  <c r="N30" i="96"/>
  <c r="Q30" i="96" s="1"/>
  <c r="AC31" i="148"/>
  <c r="G29" i="54"/>
  <c r="G24" i="94"/>
  <c r="Q24" i="94"/>
  <c r="O31" i="147"/>
  <c r="D31" i="147"/>
  <c r="K31" i="147" s="1"/>
  <c r="H14" i="146"/>
  <c r="G16" i="95"/>
  <c r="Y16" i="98"/>
  <c r="AB14" i="92"/>
  <c r="H19" i="146"/>
  <c r="K27" i="94"/>
  <c r="AH14" i="105"/>
  <c r="G14" i="141"/>
  <c r="K14" i="108"/>
  <c r="L29" i="51"/>
  <c r="K29" i="142"/>
  <c r="V31" i="144"/>
  <c r="I22" i="106"/>
  <c r="G21" i="94"/>
  <c r="D27" i="111"/>
  <c r="N27" i="111"/>
  <c r="L27" i="111"/>
  <c r="F27" i="111"/>
  <c r="H27" i="111"/>
  <c r="J27" i="111"/>
  <c r="N30" i="97"/>
  <c r="Q30" i="97" s="1"/>
  <c r="G13" i="94"/>
  <c r="H29" i="142"/>
  <c r="N18" i="102"/>
  <c r="AH11" i="103"/>
  <c r="K12" i="146"/>
  <c r="AA16" i="98"/>
  <c r="G19" i="96"/>
  <c r="M13" i="95"/>
  <c r="Y12" i="92"/>
  <c r="K23" i="92"/>
  <c r="AT11" i="104"/>
  <c r="K17" i="141"/>
  <c r="O30" i="49"/>
  <c r="G15" i="108"/>
  <c r="AB13" i="92"/>
  <c r="F25" i="142"/>
  <c r="G11" i="94"/>
  <c r="I25" i="141"/>
  <c r="AA17" i="152"/>
  <c r="F27" i="143"/>
  <c r="AB18" i="92"/>
  <c r="I18" i="97"/>
  <c r="D25" i="51"/>
  <c r="N15" i="43"/>
  <c r="D20" i="51"/>
  <c r="M15" i="36"/>
  <c r="AC18" i="92"/>
  <c r="D26" i="54"/>
  <c r="K21" i="146"/>
  <c r="M27" i="96"/>
  <c r="AH16" i="104"/>
  <c r="F19" i="145"/>
  <c r="G14" i="95"/>
  <c r="Q14" i="95"/>
  <c r="F31" i="139"/>
  <c r="AN26" i="105"/>
  <c r="G29" i="56"/>
  <c r="D29" i="56"/>
  <c r="K25" i="96"/>
  <c r="AT20" i="104"/>
  <c r="G12" i="96"/>
  <c r="D14" i="56"/>
  <c r="I21" i="95"/>
  <c r="AB12" i="98"/>
  <c r="W15" i="92"/>
  <c r="G23" i="92"/>
  <c r="AD12" i="68"/>
  <c r="AT17" i="103"/>
  <c r="M27" i="36"/>
  <c r="H28" i="107"/>
  <c r="W12" i="152"/>
  <c r="M25" i="36"/>
  <c r="D16" i="56"/>
  <c r="D12" i="50"/>
  <c r="F20" i="142"/>
  <c r="AN13" i="105"/>
  <c r="P30" i="104"/>
  <c r="Q30" i="104" s="1"/>
  <c r="AB27" i="104" s="1"/>
  <c r="Q11" i="104"/>
  <c r="M23" i="36"/>
  <c r="M19" i="97"/>
  <c r="AT27" i="105"/>
  <c r="AT25" i="105"/>
  <c r="K27" i="96"/>
  <c r="M15" i="95"/>
  <c r="AT13" i="103"/>
  <c r="K14" i="143"/>
  <c r="V15" i="92"/>
  <c r="M12" i="96"/>
  <c r="H18" i="145"/>
  <c r="AH27" i="105"/>
  <c r="K30" i="48"/>
  <c r="Y30" i="48"/>
  <c r="L29" i="10"/>
  <c r="AN16" i="104"/>
  <c r="M26" i="95"/>
  <c r="N30" i="95"/>
  <c r="Q30" i="95" s="1"/>
  <c r="H13" i="142"/>
  <c r="D28" i="45"/>
  <c r="H14" i="142"/>
  <c r="O25" i="141"/>
  <c r="O18" i="108"/>
  <c r="P11" i="43"/>
  <c r="G27" i="97"/>
  <c r="G22" i="141"/>
  <c r="K28" i="144"/>
  <c r="K17" i="146"/>
  <c r="G24" i="95"/>
  <c r="K16" i="142"/>
  <c r="K14" i="146"/>
  <c r="G22" i="95"/>
  <c r="Q22" i="95"/>
  <c r="D28" i="54"/>
  <c r="D22" i="54"/>
  <c r="I27" i="94"/>
  <c r="K14" i="144"/>
  <c r="G12" i="141"/>
  <c r="H12" i="144"/>
  <c r="E29" i="10"/>
  <c r="M24" i="95"/>
  <c r="G12" i="108"/>
  <c r="AH18" i="103"/>
  <c r="D24" i="51"/>
  <c r="N19" i="102"/>
  <c r="H29" i="145"/>
  <c r="AN27" i="105"/>
  <c r="D25" i="50"/>
  <c r="G18" i="141"/>
  <c r="O18" i="141" s="1"/>
  <c r="K31" i="139"/>
  <c r="M24" i="94"/>
  <c r="R29" i="10"/>
  <c r="M27" i="94"/>
  <c r="H22" i="146"/>
  <c r="AT19" i="104"/>
  <c r="T31" i="147"/>
  <c r="R31" i="147"/>
  <c r="N27" i="43"/>
  <c r="D19" i="57"/>
  <c r="D17" i="50"/>
  <c r="K25" i="144"/>
  <c r="F31" i="137"/>
  <c r="L29" i="54"/>
  <c r="D28" i="51"/>
  <c r="H19" i="145"/>
  <c r="W30" i="48"/>
  <c r="AN30" i="103"/>
  <c r="H27" i="142"/>
  <c r="AH12" i="104"/>
  <c r="I22" i="97"/>
  <c r="O22" i="97" s="1"/>
  <c r="I27" i="96"/>
  <c r="L16" i="68"/>
  <c r="AC23" i="68"/>
  <c r="AA23" i="68" s="1"/>
  <c r="I15" i="96"/>
  <c r="K13" i="142"/>
  <c r="R19" i="79"/>
  <c r="H27" i="143"/>
  <c r="AH30" i="104"/>
  <c r="I19" i="95"/>
  <c r="O19" i="95" s="1"/>
  <c r="N25" i="102"/>
  <c r="M31" i="142"/>
  <c r="D31" i="142"/>
  <c r="F31" i="142" s="1"/>
  <c r="D12" i="54"/>
  <c r="G16" i="94"/>
  <c r="O16" i="94" s="1"/>
  <c r="G13" i="141"/>
  <c r="O13" i="141" s="1"/>
  <c r="M20" i="94"/>
  <c r="H21" i="144"/>
  <c r="AT24" i="104"/>
  <c r="AH26" i="105"/>
  <c r="W13" i="34"/>
  <c r="G17" i="94"/>
  <c r="O17" i="94" s="1"/>
  <c r="AT19" i="103"/>
  <c r="I16" i="106"/>
  <c r="N24" i="43"/>
  <c r="K19" i="96"/>
  <c r="Y18" i="98"/>
  <c r="K21" i="145"/>
  <c r="G10" i="141"/>
  <c r="O10" i="141" s="1"/>
  <c r="N29" i="141"/>
  <c r="O29" i="141" s="1"/>
  <c r="V31" i="145"/>
  <c r="Y13" i="98"/>
  <c r="K21" i="98"/>
  <c r="D19" i="50"/>
  <c r="AT21" i="104"/>
  <c r="D15" i="54"/>
  <c r="O26" i="94"/>
  <c r="M19" i="96"/>
  <c r="K24" i="97"/>
  <c r="M30" i="49"/>
  <c r="AN23" i="103"/>
  <c r="AN11" i="103"/>
  <c r="M12" i="94"/>
  <c r="M16" i="95"/>
  <c r="AN23" i="105"/>
  <c r="H16" i="145"/>
  <c r="I11" i="97"/>
  <c r="H14" i="147"/>
  <c r="G12" i="155"/>
  <c r="F31" i="155"/>
  <c r="G31" i="155" s="1"/>
  <c r="H24" i="107"/>
  <c r="D31" i="145"/>
  <c r="H31" i="145" s="1"/>
  <c r="K31" i="145"/>
  <c r="S30" i="47"/>
  <c r="F17" i="142"/>
  <c r="W12" i="98"/>
  <c r="F15" i="142"/>
  <c r="AN24" i="105"/>
  <c r="M24" i="108"/>
  <c r="K15" i="108"/>
  <c r="AT12" i="103"/>
  <c r="AN16" i="103"/>
  <c r="O31" i="145"/>
  <c r="F24" i="147"/>
  <c r="H31" i="107"/>
  <c r="W30" i="34"/>
  <c r="AH22" i="105"/>
  <c r="O25" i="94"/>
  <c r="O27" i="94"/>
  <c r="AC31" i="145"/>
  <c r="Y31" i="145"/>
  <c r="D31" i="146"/>
  <c r="Y31" i="146" s="1"/>
  <c r="H15" i="146"/>
  <c r="I30" i="95"/>
  <c r="AH19" i="105"/>
  <c r="M22" i="97"/>
  <c r="O13" i="97"/>
  <c r="G12" i="95"/>
  <c r="Q12" i="95"/>
  <c r="AT25" i="104"/>
  <c r="D18" i="51"/>
  <c r="D18" i="57"/>
  <c r="F16" i="146"/>
  <c r="D19" i="51"/>
  <c r="I20" i="141"/>
  <c r="O20" i="141" s="1"/>
  <c r="I25" i="106"/>
  <c r="K30" i="49"/>
  <c r="AC13" i="152"/>
  <c r="S23" i="152"/>
  <c r="K23" i="152"/>
  <c r="K23" i="94"/>
  <c r="Y12" i="98"/>
  <c r="AA31" i="148"/>
  <c r="F14" i="147"/>
  <c r="AN21" i="104"/>
  <c r="M14" i="97"/>
  <c r="N23" i="102"/>
  <c r="K25" i="95"/>
  <c r="AH15" i="104"/>
  <c r="D13" i="50"/>
  <c r="I14" i="96"/>
  <c r="O14" i="96" s="1"/>
  <c r="AH15" i="103"/>
  <c r="K18" i="97"/>
  <c r="M13" i="36"/>
  <c r="F13" i="142"/>
  <c r="AH24" i="103"/>
  <c r="M17" i="108"/>
  <c r="AN27" i="103"/>
  <c r="AH14" i="103"/>
  <c r="F18" i="147"/>
  <c r="I16" i="68"/>
  <c r="D22" i="56"/>
  <c r="AH23" i="105"/>
  <c r="AT17" i="104"/>
  <c r="D27" i="56"/>
  <c r="O23" i="96"/>
  <c r="X29" i="10"/>
  <c r="F24" i="145"/>
  <c r="AC14" i="152"/>
  <c r="I14" i="108"/>
  <c r="Y20" i="92"/>
  <c r="AD12" i="79"/>
  <c r="AN20" i="103"/>
  <c r="I15" i="97"/>
  <c r="M26" i="36"/>
  <c r="AT26" i="104"/>
  <c r="O23" i="141"/>
  <c r="AT24" i="105"/>
  <c r="AT11" i="105"/>
  <c r="F21" i="145"/>
  <c r="E31" i="84"/>
  <c r="H19" i="142"/>
  <c r="E32" i="107"/>
  <c r="H15" i="147"/>
  <c r="AN18" i="103"/>
  <c r="M21" i="97"/>
  <c r="F27" i="144"/>
  <c r="D13" i="54"/>
  <c r="I13" i="96"/>
  <c r="O13" i="96" s="1"/>
  <c r="Q13" i="96"/>
  <c r="W19" i="92"/>
  <c r="K27" i="97"/>
  <c r="AD20" i="68"/>
  <c r="D16" i="55"/>
  <c r="M30" i="95"/>
  <c r="AH22" i="104"/>
  <c r="H27" i="112"/>
  <c r="D27" i="112"/>
  <c r="J27" i="112"/>
  <c r="N27" i="112"/>
  <c r="F27" i="112"/>
  <c r="L27" i="112"/>
  <c r="I15" i="94"/>
  <c r="D22" i="50"/>
  <c r="AH20" i="104"/>
  <c r="D17" i="54"/>
  <c r="Y19" i="152"/>
  <c r="F18" i="144"/>
  <c r="O18" i="96"/>
  <c r="D13" i="57"/>
  <c r="AH22" i="103"/>
  <c r="P27" i="112"/>
  <c r="AT27" i="104"/>
  <c r="D24" i="57"/>
  <c r="AB13" i="152"/>
  <c r="Q23" i="152"/>
  <c r="F16" i="142"/>
  <c r="I12" i="141"/>
  <c r="F29" i="145"/>
  <c r="K17" i="142"/>
  <c r="H15" i="144"/>
  <c r="AH20" i="103"/>
  <c r="F16" i="145"/>
  <c r="O31" i="144"/>
  <c r="D31" i="144"/>
  <c r="K31" i="144" s="1"/>
  <c r="H13" i="146"/>
  <c r="D23" i="51"/>
  <c r="K21" i="97"/>
  <c r="K15" i="146"/>
  <c r="AN16" i="105"/>
  <c r="I31" i="84"/>
  <c r="I26" i="96"/>
  <c r="G14" i="108"/>
  <c r="I26" i="106"/>
  <c r="H27" i="146"/>
  <c r="K25" i="142"/>
  <c r="I23" i="94"/>
  <c r="K15" i="97"/>
  <c r="AN13" i="104"/>
  <c r="K24" i="96"/>
  <c r="K23" i="143"/>
  <c r="I30" i="106"/>
  <c r="AT14" i="103"/>
  <c r="H25" i="144"/>
  <c r="AC13" i="92"/>
  <c r="K11" i="108"/>
  <c r="O11" i="108" s="1"/>
  <c r="AN15" i="104"/>
  <c r="Y31" i="142"/>
  <c r="H31" i="134"/>
  <c r="M23" i="94"/>
  <c r="D23" i="50"/>
  <c r="AN25" i="105"/>
  <c r="N12" i="43"/>
  <c r="I27" i="106"/>
  <c r="M21" i="96"/>
  <c r="M19" i="94"/>
  <c r="K25" i="146"/>
  <c r="D13" i="45"/>
  <c r="D30" i="45"/>
  <c r="H15" i="145"/>
  <c r="L29" i="50"/>
  <c r="F12" i="143"/>
  <c r="G19" i="94"/>
  <c r="I19" i="108"/>
  <c r="K29" i="143"/>
  <c r="X19" i="79"/>
  <c r="H27" i="144"/>
  <c r="AN23" i="104"/>
  <c r="G26" i="95"/>
  <c r="O26" i="95" s="1"/>
  <c r="X13" i="98"/>
  <c r="I21" i="98"/>
  <c r="M18" i="94"/>
  <c r="D21" i="54"/>
  <c r="X14" i="92"/>
  <c r="I23" i="92"/>
  <c r="AN18" i="105"/>
  <c r="U16" i="68"/>
  <c r="K19" i="142"/>
  <c r="AT12" i="104"/>
  <c r="D21" i="56"/>
  <c r="D25" i="54"/>
  <c r="G20" i="108"/>
  <c r="O20" i="108" s="1"/>
  <c r="V19" i="92"/>
  <c r="L19" i="79"/>
  <c r="M22" i="96"/>
  <c r="AT17" i="105"/>
  <c r="K14" i="95"/>
  <c r="F19" i="147"/>
  <c r="F25" i="148"/>
  <c r="AH24" i="105"/>
  <c r="V13" i="92"/>
  <c r="F28" i="148"/>
  <c r="H29" i="107"/>
  <c r="AH25" i="105"/>
  <c r="AN26" i="104"/>
  <c r="AA31" i="147"/>
  <c r="Y31" i="147"/>
  <c r="O27" i="96"/>
  <c r="AH28" i="103"/>
  <c r="Q30" i="49"/>
  <c r="Y30" i="49"/>
  <c r="C31" i="106"/>
  <c r="I13" i="106"/>
  <c r="D18" i="54"/>
  <c r="I24" i="96"/>
  <c r="W22" i="34"/>
  <c r="K22" i="97"/>
  <c r="O23" i="95"/>
  <c r="D17" i="51"/>
  <c r="O22" i="108"/>
  <c r="AD13" i="79"/>
  <c r="M27" i="97"/>
  <c r="AH11" i="105"/>
  <c r="R31" i="139"/>
  <c r="H17" i="146"/>
  <c r="AH27" i="104"/>
  <c r="M14" i="36"/>
  <c r="AH20" i="105"/>
  <c r="AB17" i="98"/>
  <c r="H19" i="107"/>
  <c r="M21" i="94"/>
  <c r="O11" i="95"/>
  <c r="AN22" i="105"/>
  <c r="D20" i="57"/>
  <c r="F17" i="147"/>
  <c r="P27" i="111"/>
  <c r="R16" i="68"/>
  <c r="W16" i="34"/>
  <c r="N19" i="43"/>
  <c r="AH21" i="104"/>
  <c r="AA19" i="152"/>
  <c r="AH15" i="105"/>
  <c r="K21" i="96"/>
  <c r="AN22" i="104"/>
  <c r="I24" i="97"/>
  <c r="AT16" i="105"/>
  <c r="AN21" i="105"/>
  <c r="O21" i="141"/>
  <c r="AA14" i="98"/>
  <c r="O21" i="98"/>
  <c r="H23" i="144"/>
  <c r="W18" i="92"/>
  <c r="J32" i="107"/>
  <c r="K32" i="107" s="1"/>
  <c r="K14" i="107"/>
  <c r="V13" i="152"/>
  <c r="D20" i="55"/>
  <c r="H20" i="146"/>
  <c r="G30" i="49"/>
  <c r="Y14" i="152"/>
  <c r="I21" i="94"/>
  <c r="G17" i="141"/>
  <c r="O17" i="141" s="1"/>
  <c r="I27" i="97"/>
  <c r="K12" i="95"/>
  <c r="I25" i="95"/>
  <c r="K14" i="147"/>
  <c r="AB17" i="92"/>
  <c r="AH26" i="103"/>
  <c r="K26" i="143"/>
  <c r="D12" i="51"/>
  <c r="AH26" i="104"/>
  <c r="F26" i="144"/>
  <c r="I15" i="108"/>
  <c r="I23" i="108"/>
  <c r="AN24" i="103"/>
  <c r="I13" i="95"/>
  <c r="Q11" i="105"/>
  <c r="AB21" i="105" s="1"/>
  <c r="P30" i="105"/>
  <c r="Q30" i="105" s="1"/>
  <c r="H18" i="147"/>
  <c r="K23" i="144"/>
  <c r="G26" i="96"/>
  <c r="K28" i="143"/>
  <c r="K20" i="96"/>
  <c r="F19" i="79"/>
  <c r="AN17" i="103"/>
  <c r="G24" i="141"/>
  <c r="I24" i="94"/>
  <c r="O24" i="94" s="1"/>
  <c r="AH13" i="105"/>
  <c r="K19" i="144"/>
  <c r="AN14" i="104"/>
  <c r="H22" i="148"/>
  <c r="N17" i="43"/>
  <c r="AD14" i="68"/>
  <c r="I19" i="79"/>
  <c r="I14" i="141"/>
  <c r="O14" i="141" s="1"/>
  <c r="H24" i="145"/>
  <c r="L15" i="79"/>
  <c r="AC21" i="79"/>
  <c r="I21" i="79" s="1"/>
  <c r="AD18" i="68"/>
  <c r="H12" i="142"/>
  <c r="AT23" i="105"/>
  <c r="I19" i="106"/>
  <c r="F15" i="79"/>
  <c r="AA12" i="98"/>
  <c r="Z19" i="92"/>
  <c r="K24" i="95"/>
  <c r="D23" i="56"/>
  <c r="I14" i="97"/>
  <c r="AH21" i="103"/>
  <c r="M16" i="36"/>
  <c r="D15" i="45"/>
  <c r="AH28" i="105"/>
  <c r="K26" i="108"/>
  <c r="I30" i="97"/>
  <c r="G24" i="96"/>
  <c r="M11" i="97"/>
  <c r="R31" i="142"/>
  <c r="AB12" i="92"/>
  <c r="Q23" i="92"/>
  <c r="I21" i="106"/>
  <c r="I25" i="97"/>
  <c r="O25" i="97" s="1"/>
  <c r="Q25" i="97"/>
  <c r="I30" i="96"/>
  <c r="AT28" i="104"/>
  <c r="O15" i="96"/>
  <c r="F24" i="142"/>
  <c r="D27" i="57"/>
  <c r="D29" i="57"/>
  <c r="F25" i="146"/>
  <c r="D21" i="51"/>
  <c r="M31" i="147"/>
  <c r="AH16" i="105"/>
  <c r="V31" i="142"/>
  <c r="AH24" i="104"/>
  <c r="F19" i="146"/>
  <c r="K20" i="97"/>
  <c r="I23" i="97"/>
  <c r="K15" i="94"/>
  <c r="K14" i="94"/>
  <c r="H18" i="143"/>
  <c r="K22" i="141"/>
  <c r="AT13" i="104"/>
  <c r="AH28" i="104"/>
  <c r="AH30" i="105"/>
  <c r="AB14" i="152"/>
  <c r="I12" i="96"/>
  <c r="AN22" i="103"/>
  <c r="H31" i="139"/>
  <c r="F12" i="142"/>
  <c r="O23" i="92"/>
  <c r="G27" i="108"/>
  <c r="O27" i="108" s="1"/>
  <c r="G16" i="96"/>
  <c r="O16" i="96" s="1"/>
  <c r="AT21" i="105"/>
  <c r="D18" i="45"/>
  <c r="M11" i="96"/>
  <c r="E21" i="98"/>
  <c r="AH17" i="104"/>
  <c r="H20" i="143"/>
  <c r="K21" i="147"/>
  <c r="G18" i="95"/>
  <c r="O18" i="95" s="1"/>
  <c r="D21" i="55"/>
  <c r="Y14" i="98"/>
  <c r="AT18" i="105"/>
  <c r="L15" i="125"/>
  <c r="D16" i="45"/>
  <c r="H24" i="144"/>
  <c r="K26" i="141"/>
  <c r="O26" i="141" s="1"/>
  <c r="F31" i="144"/>
  <c r="D24" i="54"/>
  <c r="AH16" i="103"/>
  <c r="M15" i="94"/>
  <c r="AA31" i="145"/>
  <c r="AT18" i="104"/>
  <c r="K17" i="108"/>
  <c r="M30" i="97"/>
  <c r="K27" i="144"/>
  <c r="AN28" i="104"/>
  <c r="S30" i="49"/>
  <c r="G22" i="96"/>
  <c r="K16" i="97"/>
  <c r="D27" i="50"/>
  <c r="H23" i="142"/>
  <c r="F14" i="146"/>
  <c r="M12" i="108"/>
  <c r="G16" i="97"/>
  <c r="H23" i="143"/>
  <c r="AT16" i="104"/>
  <c r="F23" i="143"/>
  <c r="AH17" i="103"/>
  <c r="H26" i="146"/>
  <c r="M31" i="146"/>
  <c r="AN11" i="105"/>
  <c r="G20" i="97"/>
  <c r="O20" i="97" s="1"/>
  <c r="K18" i="144"/>
  <c r="AC31" i="144"/>
  <c r="K18" i="143"/>
  <c r="AH18" i="104"/>
  <c r="F18" i="146"/>
  <c r="G23" i="94"/>
  <c r="G14" i="94"/>
  <c r="K13" i="94"/>
  <c r="H18" i="146"/>
  <c r="AC17" i="152"/>
  <c r="AN15" i="103"/>
  <c r="F25" i="144"/>
  <c r="D11" i="57"/>
  <c r="K12" i="143"/>
  <c r="AT15" i="103"/>
  <c r="AA18" i="152"/>
  <c r="F31" i="147"/>
  <c r="K15" i="147"/>
  <c r="M23" i="108"/>
  <c r="AB19" i="92"/>
  <c r="G19" i="141"/>
  <c r="O19" i="141" s="1"/>
  <c r="AA19" i="79"/>
  <c r="AT23" i="103"/>
  <c r="Z12" i="92"/>
  <c r="H26" i="144"/>
  <c r="AT11" i="103"/>
  <c r="M22" i="36"/>
  <c r="O28" i="36" s="1"/>
  <c r="K19" i="108"/>
  <c r="I12" i="95"/>
  <c r="G18" i="97"/>
  <c r="Z12" i="152"/>
  <c r="AC31" i="143"/>
  <c r="AA18" i="98"/>
  <c r="M13" i="94"/>
  <c r="AB17" i="105"/>
  <c r="H21" i="143"/>
  <c r="I12" i="94"/>
  <c r="O12" i="94" s="1"/>
  <c r="K21" i="94"/>
  <c r="V17" i="92"/>
  <c r="K27" i="145"/>
  <c r="M20" i="36"/>
  <c r="O23" i="36" s="1"/>
  <c r="K24" i="108"/>
  <c r="AN28" i="103"/>
  <c r="AT22" i="105"/>
  <c r="K13" i="143"/>
  <c r="F16" i="143"/>
  <c r="Y15" i="92"/>
  <c r="AT12" i="105"/>
  <c r="I20" i="95"/>
  <c r="O20" i="95" s="1"/>
  <c r="AN15" i="105"/>
  <c r="H21" i="145"/>
  <c r="AN17" i="105"/>
  <c r="W10" i="34"/>
  <c r="I19" i="96"/>
  <c r="I15" i="106"/>
  <c r="F22" i="148"/>
  <c r="M10" i="94"/>
  <c r="O10" i="94" s="1"/>
  <c r="Q10" i="94"/>
  <c r="M24" i="96"/>
  <c r="AH19" i="103"/>
  <c r="G17" i="97"/>
  <c r="Q17" i="97"/>
  <c r="O27" i="95"/>
  <c r="AC19" i="92"/>
  <c r="I29" i="141"/>
  <c r="AT14" i="104"/>
  <c r="K20" i="94"/>
  <c r="I20" i="94"/>
  <c r="O20" i="94" s="1"/>
  <c r="Q20" i="94"/>
  <c r="N20" i="102"/>
  <c r="AH13" i="103"/>
  <c r="AH23" i="103"/>
  <c r="M16" i="97"/>
  <c r="I22" i="96"/>
  <c r="M23" i="97"/>
  <c r="AN26" i="103"/>
  <c r="D22" i="57"/>
  <c r="I16" i="97"/>
  <c r="H18" i="144"/>
  <c r="AH25" i="103"/>
  <c r="AN25" i="104"/>
  <c r="M22" i="95"/>
  <c r="AH12" i="105"/>
  <c r="AH17" i="105"/>
  <c r="N22" i="102"/>
  <c r="K30" i="95"/>
  <c r="AH13" i="104"/>
  <c r="AB13" i="98"/>
  <c r="O13" i="108"/>
  <c r="I16" i="95"/>
  <c r="F13" i="145"/>
  <c r="D12" i="57"/>
  <c r="H15" i="107"/>
  <c r="H21" i="107"/>
  <c r="I15" i="141"/>
  <c r="O15" i="141" s="1"/>
  <c r="H26" i="143"/>
  <c r="H20" i="107"/>
  <c r="M16" i="108"/>
  <c r="O16" i="108" s="1"/>
  <c r="M30" i="96"/>
  <c r="T31" i="146"/>
  <c r="R31" i="146"/>
  <c r="O21" i="95"/>
  <c r="D27" i="109"/>
  <c r="L27" i="109"/>
  <c r="H27" i="109"/>
  <c r="J27" i="109"/>
  <c r="N27" i="109"/>
  <c r="F27" i="109"/>
  <c r="Q29" i="50"/>
  <c r="D29" i="50"/>
  <c r="I14" i="106"/>
  <c r="M10" i="97"/>
  <c r="I30" i="49"/>
  <c r="F23" i="142"/>
  <c r="D20" i="54"/>
  <c r="F18" i="145"/>
  <c r="H16" i="146"/>
  <c r="AT23" i="104"/>
  <c r="F12" i="146"/>
  <c r="O11" i="141"/>
  <c r="AN11" i="104"/>
  <c r="G15" i="94"/>
  <c r="H20" i="147"/>
  <c r="D14" i="54"/>
  <c r="G10" i="96"/>
  <c r="O10" i="96" s="1"/>
  <c r="Q10" i="96"/>
  <c r="D17" i="57"/>
  <c r="M26" i="96"/>
  <c r="I24" i="95"/>
  <c r="I10" i="97"/>
  <c r="F26" i="146"/>
  <c r="H31" i="147"/>
  <c r="K11" i="97"/>
  <c r="W15" i="34"/>
  <c r="K10" i="97"/>
  <c r="K23" i="97"/>
  <c r="G29" i="50"/>
  <c r="F24" i="146"/>
  <c r="AN27" i="104"/>
  <c r="K11" i="96"/>
  <c r="O11" i="96" s="1"/>
  <c r="Q11" i="96"/>
  <c r="P27" i="110"/>
  <c r="H27" i="110"/>
  <c r="J27" i="110"/>
  <c r="N27" i="110"/>
  <c r="F27" i="110"/>
  <c r="L27" i="110"/>
  <c r="D27" i="110"/>
  <c r="D21" i="57"/>
  <c r="D19" i="54"/>
  <c r="G10" i="97"/>
  <c r="AH30" i="103"/>
  <c r="M25" i="96"/>
  <c r="K30" i="96"/>
  <c r="F26" i="147"/>
  <c r="AC12" i="92"/>
  <c r="S23" i="92"/>
  <c r="M12" i="95"/>
  <c r="O14" i="36"/>
  <c r="O12" i="36"/>
  <c r="O24" i="36"/>
  <c r="O20" i="36"/>
  <c r="O26" i="36"/>
  <c r="O17" i="36"/>
  <c r="O29" i="36"/>
  <c r="O11" i="36"/>
  <c r="O27" i="36"/>
  <c r="O13" i="36"/>
  <c r="G13" i="95"/>
  <c r="K11" i="94"/>
  <c r="D11" i="54"/>
  <c r="F17" i="143"/>
  <c r="K16" i="95"/>
  <c r="AC17" i="92"/>
  <c r="I25" i="96"/>
  <c r="O25" i="96" s="1"/>
  <c r="K24" i="142"/>
  <c r="K25" i="108"/>
  <c r="O25" i="108" s="1"/>
  <c r="O29" i="10"/>
  <c r="N26" i="102"/>
  <c r="K12" i="147"/>
  <c r="Q29" i="51"/>
  <c r="D31" i="143"/>
  <c r="K31" i="143" s="1"/>
  <c r="AH18" i="105"/>
  <c r="M15" i="97"/>
  <c r="K12" i="96"/>
  <c r="K27" i="143"/>
  <c r="K29" i="141"/>
  <c r="AT22" i="104"/>
  <c r="Q29" i="54"/>
  <c r="K19" i="145"/>
  <c r="G29" i="57"/>
  <c r="I19" i="97"/>
  <c r="O19" i="97" s="1"/>
  <c r="D27" i="54"/>
  <c r="G14" i="97"/>
  <c r="D14" i="50"/>
  <c r="D28" i="50"/>
  <c r="F28" i="143"/>
  <c r="AH23" i="104"/>
  <c r="D18" i="50"/>
  <c r="AB16" i="98"/>
  <c r="AT21" i="103"/>
  <c r="Z17" i="92"/>
  <c r="V14" i="92"/>
  <c r="V16" i="98"/>
  <c r="AB12" i="105"/>
  <c r="AN12" i="105"/>
  <c r="G12" i="97"/>
  <c r="O12" i="97" s="1"/>
  <c r="AH14" i="104"/>
  <c r="AN19" i="104"/>
  <c r="G20" i="96"/>
  <c r="O20" i="96" s="1"/>
  <c r="AN19" i="105"/>
  <c r="I23" i="152"/>
  <c r="I17" i="95"/>
  <c r="M24" i="97"/>
  <c r="O24" i="97" s="1"/>
  <c r="AT15" i="104"/>
  <c r="K17" i="147"/>
  <c r="AC13" i="98"/>
  <c r="S21" i="98"/>
  <c r="D19" i="52"/>
  <c r="D29" i="52"/>
  <c r="K15" i="142"/>
  <c r="AB14" i="98"/>
  <c r="F28" i="145"/>
  <c r="K28" i="147"/>
  <c r="AT20" i="103"/>
  <c r="N30" i="108"/>
  <c r="Q30" i="108" s="1"/>
  <c r="O10" i="95"/>
  <c r="H20" i="144"/>
  <c r="H23" i="107"/>
  <c r="K12" i="148"/>
  <c r="F26" i="148"/>
  <c r="D28" i="55"/>
  <c r="G30" i="47"/>
  <c r="W30" i="47" s="1"/>
  <c r="F17" i="145"/>
  <c r="N17" i="102"/>
  <c r="N30" i="94"/>
  <c r="M30" i="94" s="1"/>
  <c r="Q11" i="103"/>
  <c r="P30" i="103"/>
  <c r="Q30" i="103" s="1"/>
  <c r="AB30" i="103" s="1"/>
  <c r="O17" i="97"/>
  <c r="AN18" i="104"/>
  <c r="D26" i="50"/>
  <c r="AH25" i="104"/>
  <c r="M26" i="108"/>
  <c r="H17" i="148"/>
  <c r="AH11" i="104"/>
  <c r="I18" i="94"/>
  <c r="O18" i="94" s="1"/>
  <c r="K13" i="95"/>
  <c r="K24" i="141"/>
  <c r="Z14" i="98"/>
  <c r="AH12" i="103"/>
  <c r="T31" i="148"/>
  <c r="M17" i="95"/>
  <c r="O31" i="142"/>
  <c r="H30" i="107"/>
  <c r="K29" i="148"/>
  <c r="H16" i="142"/>
  <c r="V12" i="98"/>
  <c r="D16" i="54"/>
  <c r="Y19" i="92"/>
  <c r="G10" i="108"/>
  <c r="O10" i="108" s="1"/>
  <c r="N29" i="108"/>
  <c r="O29" i="108" s="1"/>
  <c r="D11" i="53"/>
  <c r="F15" i="125"/>
  <c r="AD15" i="125" s="1"/>
  <c r="O31" i="148"/>
  <c r="D31" i="148"/>
  <c r="K31" i="148" s="1"/>
  <c r="I22" i="94"/>
  <c r="O22" i="94" s="1"/>
  <c r="N30" i="141"/>
  <c r="I30" i="141" s="1"/>
  <c r="G17" i="96"/>
  <c r="O17" i="96" s="1"/>
  <c r="F29" i="143"/>
  <c r="I24" i="106"/>
  <c r="O14" i="97" l="1"/>
  <c r="O14" i="95"/>
  <c r="O15" i="95"/>
  <c r="F23" i="68"/>
  <c r="O23" i="68"/>
  <c r="U23" i="68"/>
  <c r="AB23" i="104"/>
  <c r="AB13" i="104"/>
  <c r="AB17" i="104"/>
  <c r="AB24" i="104"/>
  <c r="AB14" i="104"/>
  <c r="AB21" i="104"/>
  <c r="O23" i="108"/>
  <c r="O26" i="108"/>
  <c r="O19" i="108"/>
  <c r="AB30" i="105"/>
  <c r="AB15" i="104"/>
  <c r="H31" i="148"/>
  <c r="G30" i="96"/>
  <c r="O17" i="95"/>
  <c r="G30" i="95"/>
  <c r="K31" i="142"/>
  <c r="F31" i="146"/>
  <c r="AB28" i="103"/>
  <c r="G30" i="141"/>
  <c r="O22" i="36"/>
  <c r="AB27" i="103"/>
  <c r="O23" i="94"/>
  <c r="AB22" i="105"/>
  <c r="O15" i="97"/>
  <c r="G30" i="108"/>
  <c r="O21" i="96"/>
  <c r="AB22" i="104"/>
  <c r="O21" i="97"/>
  <c r="O25" i="36"/>
  <c r="Q25" i="36" s="1"/>
  <c r="AB28" i="105"/>
  <c r="AB26" i="104"/>
  <c r="AB14" i="105"/>
  <c r="O18" i="36"/>
  <c r="Q18" i="36" s="1"/>
  <c r="O19" i="94"/>
  <c r="H32" i="107"/>
  <c r="AB24" i="105"/>
  <c r="O19" i="36"/>
  <c r="AB28" i="104"/>
  <c r="O25" i="95"/>
  <c r="AB19" i="104"/>
  <c r="AB11" i="104"/>
  <c r="L21" i="79"/>
  <c r="O16" i="36"/>
  <c r="O23" i="97"/>
  <c r="AB18" i="104"/>
  <c r="O22" i="96"/>
  <c r="AD16" i="68"/>
  <c r="R31" i="145"/>
  <c r="H31" i="146"/>
  <c r="AB16" i="104"/>
  <c r="P21" i="43"/>
  <c r="R21" i="43" s="1"/>
  <c r="P28" i="36"/>
  <c r="Q28" i="36"/>
  <c r="Q23" i="36"/>
  <c r="P23" i="36"/>
  <c r="AA21" i="79"/>
  <c r="O12" i="108"/>
  <c r="P24" i="43"/>
  <c r="P26" i="43"/>
  <c r="O15" i="108"/>
  <c r="AJ23" i="103"/>
  <c r="AJ22" i="103"/>
  <c r="AJ24" i="103"/>
  <c r="AJ14" i="103"/>
  <c r="AJ25" i="103"/>
  <c r="AJ16" i="103"/>
  <c r="AJ11" i="103"/>
  <c r="AJ18" i="103"/>
  <c r="AJ28" i="103"/>
  <c r="AJ29" i="103"/>
  <c r="AJ21" i="103"/>
  <c r="AJ15" i="103"/>
  <c r="AJ20" i="103"/>
  <c r="AJ27" i="103"/>
  <c r="AJ17" i="103"/>
  <c r="AJ12" i="103"/>
  <c r="AJ13" i="103"/>
  <c r="AJ26" i="103"/>
  <c r="AJ19" i="103"/>
  <c r="O21" i="94"/>
  <c r="O16" i="95"/>
  <c r="AB18" i="103"/>
  <c r="I23" i="68"/>
  <c r="L23" i="68"/>
  <c r="O17" i="70"/>
  <c r="P17" i="70"/>
  <c r="O32" i="70"/>
  <c r="P32" i="70"/>
  <c r="K30" i="108"/>
  <c r="P11" i="36"/>
  <c r="Q11" i="36"/>
  <c r="P24" i="36"/>
  <c r="Q24" i="36"/>
  <c r="O10" i="97"/>
  <c r="O16" i="97"/>
  <c r="AB20" i="103"/>
  <c r="AB25" i="105"/>
  <c r="AJ17" i="105"/>
  <c r="AJ18" i="105"/>
  <c r="AJ15" i="105"/>
  <c r="AJ14" i="105"/>
  <c r="AJ22" i="105"/>
  <c r="AJ26" i="105"/>
  <c r="AJ21" i="105"/>
  <c r="AJ11" i="105"/>
  <c r="AJ13" i="105"/>
  <c r="AJ25" i="105"/>
  <c r="AJ19" i="105"/>
  <c r="AJ12" i="105"/>
  <c r="AJ27" i="105"/>
  <c r="AJ28" i="105"/>
  <c r="AJ23" i="105"/>
  <c r="AJ16" i="105"/>
  <c r="AJ24" i="105"/>
  <c r="AJ20" i="105"/>
  <c r="AJ29" i="105"/>
  <c r="AB15" i="105"/>
  <c r="I30" i="108"/>
  <c r="O17" i="108"/>
  <c r="P25" i="43"/>
  <c r="P12" i="43"/>
  <c r="AV26" i="103"/>
  <c r="X23" i="68"/>
  <c r="R23" i="68"/>
  <c r="AD23" i="68" s="1"/>
  <c r="AB20" i="104"/>
  <c r="O24" i="108"/>
  <c r="AP11" i="103"/>
  <c r="AP19" i="103"/>
  <c r="AP27" i="103"/>
  <c r="AP24" i="103"/>
  <c r="AP12" i="103"/>
  <c r="AP16" i="103"/>
  <c r="AP25" i="103"/>
  <c r="AP28" i="103"/>
  <c r="AP23" i="103"/>
  <c r="AP13" i="103"/>
  <c r="AP26" i="103"/>
  <c r="AP21" i="103"/>
  <c r="AP18" i="103"/>
  <c r="AP20" i="103"/>
  <c r="AP22" i="103"/>
  <c r="AP29" i="103"/>
  <c r="AP14" i="103"/>
  <c r="AP17" i="103"/>
  <c r="AP15" i="103"/>
  <c r="O22" i="95"/>
  <c r="P15" i="43"/>
  <c r="P28" i="43"/>
  <c r="I30" i="94"/>
  <c r="Q12" i="36"/>
  <c r="P12" i="36"/>
  <c r="K30" i="94"/>
  <c r="U21" i="79"/>
  <c r="F31" i="145"/>
  <c r="I29" i="108"/>
  <c r="P22" i="43"/>
  <c r="P29" i="43"/>
  <c r="O13" i="94"/>
  <c r="AB18" i="105"/>
  <c r="O30" i="96"/>
  <c r="Q20" i="36"/>
  <c r="P20" i="36"/>
  <c r="P22" i="36"/>
  <c r="Q22" i="36"/>
  <c r="O25" i="70"/>
  <c r="P25" i="70"/>
  <c r="P31" i="70"/>
  <c r="O31" i="70"/>
  <c r="AJ26" i="104"/>
  <c r="AJ28" i="104"/>
  <c r="AJ22" i="104"/>
  <c r="AJ14" i="104"/>
  <c r="AJ23" i="104"/>
  <c r="AJ15" i="104"/>
  <c r="AJ17" i="104"/>
  <c r="AJ13" i="104"/>
  <c r="AJ25" i="104"/>
  <c r="AJ12" i="104"/>
  <c r="AJ29" i="104"/>
  <c r="AJ18" i="104"/>
  <c r="AJ20" i="104"/>
  <c r="AJ21" i="104"/>
  <c r="AJ16" i="104"/>
  <c r="AJ19" i="104"/>
  <c r="AJ27" i="104"/>
  <c r="AJ24" i="104"/>
  <c r="AJ11" i="104"/>
  <c r="AB11" i="103"/>
  <c r="AB25" i="103"/>
  <c r="R31" i="143"/>
  <c r="AV11" i="103"/>
  <c r="AV23" i="103"/>
  <c r="AV17" i="103"/>
  <c r="AV24" i="103"/>
  <c r="AV15" i="103"/>
  <c r="AV21" i="103"/>
  <c r="AV19" i="103"/>
  <c r="AV28" i="103"/>
  <c r="AV25" i="103"/>
  <c r="AV20" i="103"/>
  <c r="AV13" i="103"/>
  <c r="AV14" i="103"/>
  <c r="AV27" i="103"/>
  <c r="AV29" i="103"/>
  <c r="AV22" i="103"/>
  <c r="AV16" i="103"/>
  <c r="AV18" i="103"/>
  <c r="AV12" i="103"/>
  <c r="AP21" i="105"/>
  <c r="AP11" i="105"/>
  <c r="AP15" i="105"/>
  <c r="AP24" i="105"/>
  <c r="AP28" i="105"/>
  <c r="AP20" i="105"/>
  <c r="AP19" i="105"/>
  <c r="AP23" i="105"/>
  <c r="AP13" i="105"/>
  <c r="AP26" i="105"/>
  <c r="AP25" i="105"/>
  <c r="AP17" i="105"/>
  <c r="AP18" i="105"/>
  <c r="AP29" i="105"/>
  <c r="AP14" i="105"/>
  <c r="AP27" i="105"/>
  <c r="AP22" i="105"/>
  <c r="AP16" i="105"/>
  <c r="AP12" i="105"/>
  <c r="F21" i="79"/>
  <c r="O26" i="96"/>
  <c r="E31" i="106"/>
  <c r="I31" i="106"/>
  <c r="O11" i="97"/>
  <c r="P16" i="43"/>
  <c r="P13" i="43"/>
  <c r="G29" i="141"/>
  <c r="G30" i="97"/>
  <c r="O15" i="70"/>
  <c r="P15" i="70"/>
  <c r="P29" i="70"/>
  <c r="O29" i="70"/>
  <c r="G30" i="94"/>
  <c r="Q30" i="94"/>
  <c r="AB17" i="103"/>
  <c r="F31" i="106"/>
  <c r="G31" i="106" s="1"/>
  <c r="Q11" i="43"/>
  <c r="R11" i="43"/>
  <c r="AV18" i="104"/>
  <c r="AV14" i="104"/>
  <c r="AV26" i="104"/>
  <c r="AV13" i="104"/>
  <c r="AV21" i="104"/>
  <c r="AV19" i="104"/>
  <c r="AV17" i="104"/>
  <c r="AV20" i="104"/>
  <c r="AV11" i="104"/>
  <c r="AV27" i="104"/>
  <c r="AV25" i="104"/>
  <c r="AV23" i="104"/>
  <c r="AV15" i="104"/>
  <c r="AV22" i="104"/>
  <c r="AV28" i="104"/>
  <c r="AV29" i="104"/>
  <c r="AV24" i="104"/>
  <c r="AV16" i="104"/>
  <c r="AV12" i="104"/>
  <c r="P30" i="70"/>
  <c r="O30" i="70"/>
  <c r="O13" i="70"/>
  <c r="P13" i="70"/>
  <c r="M30" i="141"/>
  <c r="Q30" i="141"/>
  <c r="P24" i="70"/>
  <c r="O24" i="70"/>
  <c r="AB15" i="103"/>
  <c r="AB27" i="105"/>
  <c r="O12" i="141"/>
  <c r="O24" i="95"/>
  <c r="P18" i="43"/>
  <c r="K30" i="141"/>
  <c r="O12" i="96"/>
  <c r="Q19" i="36"/>
  <c r="P19" i="36"/>
  <c r="Q29" i="36"/>
  <c r="P29" i="36"/>
  <c r="AB26" i="103"/>
  <c r="R31" i="144"/>
  <c r="H31" i="144"/>
  <c r="P14" i="70"/>
  <c r="O14" i="70"/>
  <c r="Q17" i="36"/>
  <c r="P17" i="36"/>
  <c r="P19" i="70"/>
  <c r="O19" i="70"/>
  <c r="R31" i="148"/>
  <c r="O21" i="36"/>
  <c r="O14" i="94"/>
  <c r="M29" i="108"/>
  <c r="AB14" i="103"/>
  <c r="P19" i="43"/>
  <c r="H31" i="142"/>
  <c r="O20" i="70"/>
  <c r="P20" i="70"/>
  <c r="P18" i="70"/>
  <c r="O18" i="70"/>
  <c r="Q14" i="36"/>
  <c r="P14" i="36"/>
  <c r="P21" i="70"/>
  <c r="O21" i="70"/>
  <c r="O15" i="36"/>
  <c r="K29" i="108"/>
  <c r="Y31" i="143"/>
  <c r="AB16" i="103"/>
  <c r="AB21" i="103"/>
  <c r="Y31" i="144"/>
  <c r="AD15" i="79"/>
  <c r="M30" i="108"/>
  <c r="O30" i="108" s="1"/>
  <c r="AB23" i="105"/>
  <c r="O14" i="108"/>
  <c r="AB19" i="105"/>
  <c r="K31" i="146"/>
  <c r="P14" i="43"/>
  <c r="AB12" i="104"/>
  <c r="AD16" i="104" s="1"/>
  <c r="P23" i="70"/>
  <c r="O23" i="70"/>
  <c r="P25" i="102"/>
  <c r="P22" i="102"/>
  <c r="P23" i="102"/>
  <c r="P27" i="102"/>
  <c r="P19" i="102"/>
  <c r="P20" i="102"/>
  <c r="P28" i="102"/>
  <c r="P18" i="102"/>
  <c r="P17" i="102"/>
  <c r="P24" i="102"/>
  <c r="P21" i="102"/>
  <c r="P26" i="102"/>
  <c r="O24" i="141"/>
  <c r="AB13" i="105"/>
  <c r="AV27" i="105"/>
  <c r="AV14" i="105"/>
  <c r="AV12" i="105"/>
  <c r="AV17" i="105"/>
  <c r="AV25" i="105"/>
  <c r="AV15" i="105"/>
  <c r="AV22" i="105"/>
  <c r="AV16" i="105"/>
  <c r="AV18" i="105"/>
  <c r="AV29" i="105"/>
  <c r="AV24" i="105"/>
  <c r="AV20" i="105"/>
  <c r="AV11" i="105"/>
  <c r="AV28" i="105"/>
  <c r="AV21" i="105"/>
  <c r="AV13" i="105"/>
  <c r="AV23" i="105"/>
  <c r="AV26" i="105"/>
  <c r="AV19" i="105"/>
  <c r="AD19" i="79"/>
  <c r="P17" i="43"/>
  <c r="O30" i="95"/>
  <c r="AD22" i="104"/>
  <c r="AD18" i="104"/>
  <c r="AD25" i="104"/>
  <c r="AD15" i="104"/>
  <c r="AD20" i="104"/>
  <c r="AD27" i="104"/>
  <c r="AD21" i="104"/>
  <c r="AD24" i="104"/>
  <c r="AD12" i="104"/>
  <c r="AD11" i="104"/>
  <c r="AD29" i="104"/>
  <c r="AD17" i="104"/>
  <c r="AD23" i="104"/>
  <c r="O11" i="94"/>
  <c r="O19" i="96"/>
  <c r="AB23" i="103"/>
  <c r="P16" i="36"/>
  <c r="Q16" i="36"/>
  <c r="P27" i="70"/>
  <c r="O27" i="70"/>
  <c r="O13" i="95"/>
  <c r="Q26" i="36"/>
  <c r="P26" i="36"/>
  <c r="O15" i="94"/>
  <c r="AB22" i="103"/>
  <c r="F31" i="143"/>
  <c r="O24" i="96"/>
  <c r="AB11" i="105"/>
  <c r="AB16" i="105"/>
  <c r="W30" i="49"/>
  <c r="X21" i="79"/>
  <c r="O21" i="79"/>
  <c r="R21" i="79"/>
  <c r="AB24" i="103"/>
  <c r="O22" i="141"/>
  <c r="P20" i="43"/>
  <c r="K30" i="97"/>
  <c r="AB26" i="105"/>
  <c r="AB30" i="104"/>
  <c r="Y31" i="148"/>
  <c r="Q27" i="36"/>
  <c r="P27" i="36"/>
  <c r="AB19" i="103"/>
  <c r="O12" i="95"/>
  <c r="P23" i="43"/>
  <c r="O28" i="70"/>
  <c r="P28" i="70"/>
  <c r="AB12" i="103"/>
  <c r="O16" i="70"/>
  <c r="P16" i="70"/>
  <c r="O22" i="70"/>
  <c r="P22" i="70"/>
  <c r="P26" i="70"/>
  <c r="O26" i="70"/>
  <c r="AB13" i="103"/>
  <c r="Q13" i="36"/>
  <c r="P13" i="36"/>
  <c r="AP11" i="104"/>
  <c r="AP17" i="104"/>
  <c r="AP23" i="104"/>
  <c r="AP21" i="104"/>
  <c r="AP15" i="104"/>
  <c r="AP18" i="104"/>
  <c r="AP19" i="104"/>
  <c r="AP16" i="104"/>
  <c r="AP12" i="104"/>
  <c r="AP27" i="104"/>
  <c r="AP26" i="104"/>
  <c r="AP13" i="104"/>
  <c r="AP24" i="104"/>
  <c r="AP14" i="104"/>
  <c r="AP28" i="104"/>
  <c r="AP25" i="104"/>
  <c r="AP29" i="104"/>
  <c r="AP20" i="104"/>
  <c r="AP22" i="104"/>
  <c r="G29" i="108"/>
  <c r="O18" i="97"/>
  <c r="AB20" i="105"/>
  <c r="F31" i="148"/>
  <c r="O27" i="97"/>
  <c r="P27" i="43"/>
  <c r="AB25" i="104"/>
  <c r="AD28" i="104" s="1"/>
  <c r="H31" i="143"/>
  <c r="P25" i="36" l="1"/>
  <c r="Q21" i="43"/>
  <c r="O30" i="141"/>
  <c r="P18" i="36"/>
  <c r="AD19" i="104"/>
  <c r="AD13" i="104"/>
  <c r="O30" i="94"/>
  <c r="AF16" i="104"/>
  <c r="AE16" i="104"/>
  <c r="AF28" i="104"/>
  <c r="AE28" i="104"/>
  <c r="AL13" i="104"/>
  <c r="AK13" i="104"/>
  <c r="AR21" i="103"/>
  <c r="AQ21" i="103"/>
  <c r="Q22" i="102"/>
  <c r="R22" i="102"/>
  <c r="AX29" i="104"/>
  <c r="AW29" i="104"/>
  <c r="AX13" i="104"/>
  <c r="AW13" i="104"/>
  <c r="O30" i="97"/>
  <c r="AR13" i="105"/>
  <c r="AQ13" i="105"/>
  <c r="AX22" i="103"/>
  <c r="AW22" i="103"/>
  <c r="AW17" i="103"/>
  <c r="AX17" i="103"/>
  <c r="AK11" i="104"/>
  <c r="AL11" i="104"/>
  <c r="AK17" i="104"/>
  <c r="AL17" i="104"/>
  <c r="AR26" i="103"/>
  <c r="AQ26" i="103"/>
  <c r="Q12" i="43"/>
  <c r="R12" i="43"/>
  <c r="AL12" i="105"/>
  <c r="AK12" i="105"/>
  <c r="AL21" i="103"/>
  <c r="AK21" i="103"/>
  <c r="R26" i="43"/>
  <c r="Q26" i="43"/>
  <c r="AX26" i="103"/>
  <c r="AW26" i="103"/>
  <c r="AF17" i="104"/>
  <c r="AE17" i="104"/>
  <c r="AF13" i="104"/>
  <c r="AE13" i="104"/>
  <c r="AX16" i="105"/>
  <c r="AW16" i="105"/>
  <c r="Q21" i="102"/>
  <c r="R21" i="102"/>
  <c r="P15" i="36"/>
  <c r="Q15" i="36"/>
  <c r="AR12" i="104"/>
  <c r="AQ12" i="104"/>
  <c r="AF29" i="104"/>
  <c r="AE29" i="104"/>
  <c r="AE25" i="104"/>
  <c r="AF25" i="104"/>
  <c r="AX19" i="105"/>
  <c r="AW19" i="105"/>
  <c r="AX22" i="105"/>
  <c r="AW22" i="105"/>
  <c r="Q24" i="102"/>
  <c r="R24" i="102"/>
  <c r="Q25" i="102"/>
  <c r="R25" i="102"/>
  <c r="AW28" i="104"/>
  <c r="AX28" i="104"/>
  <c r="AX26" i="104"/>
  <c r="AW26" i="104"/>
  <c r="AD21" i="79"/>
  <c r="AQ23" i="105"/>
  <c r="AR23" i="105"/>
  <c r="AX29" i="103"/>
  <c r="AW29" i="103"/>
  <c r="AX23" i="103"/>
  <c r="AW23" i="103"/>
  <c r="AK24" i="104"/>
  <c r="AL24" i="104"/>
  <c r="AK15" i="104"/>
  <c r="AL15" i="104"/>
  <c r="Q28" i="43"/>
  <c r="R28" i="43"/>
  <c r="AQ13" i="103"/>
  <c r="AR13" i="103"/>
  <c r="R25" i="43"/>
  <c r="Q25" i="43"/>
  <c r="AK19" i="105"/>
  <c r="AL19" i="105"/>
  <c r="AL29" i="103"/>
  <c r="AK29" i="103"/>
  <c r="Q24" i="43"/>
  <c r="R24" i="43"/>
  <c r="AF19" i="104"/>
  <c r="AE19" i="104"/>
  <c r="R14" i="43"/>
  <c r="Q14" i="43"/>
  <c r="AX21" i="104"/>
  <c r="AW21" i="104"/>
  <c r="AR26" i="105"/>
  <c r="AQ26" i="105"/>
  <c r="AX16" i="103"/>
  <c r="AW16" i="103"/>
  <c r="AF18" i="104"/>
  <c r="AE18" i="104"/>
  <c r="AX26" i="105"/>
  <c r="AW26" i="105"/>
  <c r="AX15" i="105"/>
  <c r="AW15" i="105"/>
  <c r="Q17" i="102"/>
  <c r="R17" i="102"/>
  <c r="P21" i="36"/>
  <c r="Q21" i="36"/>
  <c r="AX22" i="104"/>
  <c r="AW22" i="104"/>
  <c r="AW14" i="104"/>
  <c r="AX14" i="104"/>
  <c r="Q13" i="43"/>
  <c r="R13" i="43"/>
  <c r="AR12" i="105"/>
  <c r="AQ12" i="105"/>
  <c r="AQ19" i="105"/>
  <c r="AR19" i="105"/>
  <c r="AX27" i="103"/>
  <c r="AW27" i="103"/>
  <c r="AX11" i="103"/>
  <c r="AW11" i="103"/>
  <c r="AK27" i="104"/>
  <c r="AL27" i="104"/>
  <c r="AL23" i="104"/>
  <c r="AK23" i="104"/>
  <c r="Q15" i="43"/>
  <c r="R15" i="43"/>
  <c r="AQ23" i="103"/>
  <c r="AR23" i="103"/>
  <c r="AK25" i="105"/>
  <c r="AL25" i="105"/>
  <c r="AK28" i="103"/>
  <c r="AL28" i="103"/>
  <c r="AQ16" i="104"/>
  <c r="AR16" i="104"/>
  <c r="AF11" i="104"/>
  <c r="AE11" i="104"/>
  <c r="AQ22" i="104"/>
  <c r="AR22" i="104"/>
  <c r="AR19" i="104"/>
  <c r="AQ19" i="104"/>
  <c r="AD22" i="105"/>
  <c r="AD12" i="105"/>
  <c r="AD20" i="105"/>
  <c r="AD23" i="105"/>
  <c r="AD17" i="105"/>
  <c r="AD16" i="105"/>
  <c r="AD27" i="105"/>
  <c r="AD26" i="105"/>
  <c r="AD18" i="105"/>
  <c r="AD15" i="105"/>
  <c r="AD29" i="105"/>
  <c r="AD13" i="105"/>
  <c r="AD14" i="105"/>
  <c r="AD24" i="105"/>
  <c r="AD21" i="105"/>
  <c r="AD11" i="105"/>
  <c r="AD28" i="105"/>
  <c r="AD25" i="105"/>
  <c r="AD19" i="105"/>
  <c r="AD26" i="104"/>
  <c r="AD14" i="104"/>
  <c r="AX23" i="105"/>
  <c r="AW23" i="105"/>
  <c r="AW25" i="105"/>
  <c r="AX25" i="105"/>
  <c r="Q18" i="102"/>
  <c r="R18" i="102"/>
  <c r="AX15" i="104"/>
  <c r="AW15" i="104"/>
  <c r="AX18" i="104"/>
  <c r="AW18" i="104"/>
  <c r="Q16" i="43"/>
  <c r="R16" i="43"/>
  <c r="AR16" i="105"/>
  <c r="AQ16" i="105"/>
  <c r="AR20" i="105"/>
  <c r="AQ20" i="105"/>
  <c r="AX14" i="103"/>
  <c r="AW14" i="103"/>
  <c r="AL19" i="104"/>
  <c r="AK19" i="104"/>
  <c r="AL14" i="104"/>
  <c r="AK14" i="104"/>
  <c r="AQ28" i="103"/>
  <c r="AR28" i="103"/>
  <c r="AK13" i="105"/>
  <c r="AL13" i="105"/>
  <c r="AL18" i="103"/>
  <c r="AK18" i="103"/>
  <c r="AE23" i="104"/>
  <c r="AF23" i="104"/>
  <c r="Q18" i="43"/>
  <c r="R18" i="43"/>
  <c r="AW23" i="104"/>
  <c r="AX23" i="104"/>
  <c r="AQ22" i="105"/>
  <c r="AR22" i="105"/>
  <c r="AQ28" i="105"/>
  <c r="AR28" i="105"/>
  <c r="AX13" i="103"/>
  <c r="AW13" i="103"/>
  <c r="AK16" i="104"/>
  <c r="AL16" i="104"/>
  <c r="AK22" i="104"/>
  <c r="AL22" i="104"/>
  <c r="AR15" i="103"/>
  <c r="AQ15" i="103"/>
  <c r="AR25" i="103"/>
  <c r="AQ25" i="103"/>
  <c r="AK11" i="105"/>
  <c r="AL11" i="105"/>
  <c r="AK19" i="103"/>
  <c r="AL19" i="103"/>
  <c r="AL11" i="103"/>
  <c r="AK11" i="103"/>
  <c r="Q23" i="102"/>
  <c r="R23" i="102"/>
  <c r="AK17" i="105"/>
  <c r="AL17" i="105"/>
  <c r="AQ20" i="104"/>
  <c r="AR20" i="104"/>
  <c r="AE12" i="104"/>
  <c r="AF12" i="104"/>
  <c r="AW17" i="105"/>
  <c r="AX17" i="105"/>
  <c r="AR15" i="104"/>
  <c r="AQ15" i="104"/>
  <c r="AF24" i="104"/>
  <c r="AE24" i="104"/>
  <c r="AX21" i="105"/>
  <c r="AW21" i="105"/>
  <c r="AW12" i="105"/>
  <c r="AX12" i="105"/>
  <c r="AX25" i="104"/>
  <c r="AW25" i="104"/>
  <c r="AR27" i="105"/>
  <c r="AQ27" i="105"/>
  <c r="AR24" i="105"/>
  <c r="AQ24" i="105"/>
  <c r="AX20" i="103"/>
  <c r="AW20" i="103"/>
  <c r="AL21" i="104"/>
  <c r="AK21" i="104"/>
  <c r="AK28" i="104"/>
  <c r="AL28" i="104"/>
  <c r="AR17" i="103"/>
  <c r="AQ17" i="103"/>
  <c r="AQ16" i="103"/>
  <c r="AR16" i="103"/>
  <c r="AK29" i="105"/>
  <c r="AL29" i="105"/>
  <c r="AL21" i="105"/>
  <c r="AK21" i="105"/>
  <c r="AK26" i="103"/>
  <c r="AL26" i="103"/>
  <c r="AL16" i="103"/>
  <c r="AK16" i="103"/>
  <c r="AX13" i="105"/>
  <c r="AW13" i="105"/>
  <c r="R28" i="102"/>
  <c r="Q28" i="102"/>
  <c r="AQ29" i="104"/>
  <c r="AR29" i="104"/>
  <c r="AQ25" i="104"/>
  <c r="AR25" i="104"/>
  <c r="AQ21" i="104"/>
  <c r="AR21" i="104"/>
  <c r="AF21" i="104"/>
  <c r="AE21" i="104"/>
  <c r="R17" i="43"/>
  <c r="Q17" i="43"/>
  <c r="AW28" i="105"/>
  <c r="AX28" i="105"/>
  <c r="AW14" i="105"/>
  <c r="AX14" i="105"/>
  <c r="R20" i="102"/>
  <c r="Q20" i="102"/>
  <c r="AX27" i="104"/>
  <c r="AW27" i="104"/>
  <c r="AR14" i="105"/>
  <c r="AQ14" i="105"/>
  <c r="AQ15" i="105"/>
  <c r="AR15" i="105"/>
  <c r="AX25" i="103"/>
  <c r="AW25" i="103"/>
  <c r="AL20" i="104"/>
  <c r="AK20" i="104"/>
  <c r="AL26" i="104"/>
  <c r="AK26" i="104"/>
  <c r="AQ14" i="103"/>
  <c r="AR14" i="103"/>
  <c r="AR12" i="103"/>
  <c r="AQ12" i="103"/>
  <c r="AL20" i="105"/>
  <c r="AK20" i="105"/>
  <c r="AL26" i="105"/>
  <c r="AK26" i="105"/>
  <c r="AL13" i="103"/>
  <c r="AK13" i="103"/>
  <c r="AK25" i="103"/>
  <c r="AL25" i="103"/>
  <c r="AK27" i="105"/>
  <c r="AL27" i="105"/>
  <c r="AR27" i="104"/>
  <c r="AQ27" i="104"/>
  <c r="AQ18" i="104"/>
  <c r="AR18" i="104"/>
  <c r="AQ28" i="104"/>
  <c r="AR28" i="104"/>
  <c r="AX27" i="105"/>
  <c r="AW27" i="105"/>
  <c r="AW11" i="104"/>
  <c r="AX11" i="104"/>
  <c r="AR29" i="105"/>
  <c r="AQ29" i="105"/>
  <c r="AQ11" i="105"/>
  <c r="AR11" i="105"/>
  <c r="AX28" i="103"/>
  <c r="AW28" i="103"/>
  <c r="AL18" i="104"/>
  <c r="AK18" i="104"/>
  <c r="R29" i="43"/>
  <c r="Q29" i="43"/>
  <c r="AR29" i="103"/>
  <c r="AQ29" i="103"/>
  <c r="AR24" i="103"/>
  <c r="AQ24" i="103"/>
  <c r="AL24" i="105"/>
  <c r="AK24" i="105"/>
  <c r="AL22" i="105"/>
  <c r="AK22" i="105"/>
  <c r="AK12" i="103"/>
  <c r="AL12" i="103"/>
  <c r="AL14" i="103"/>
  <c r="AK14" i="103"/>
  <c r="AQ26" i="104"/>
  <c r="AR26" i="104"/>
  <c r="AW18" i="105"/>
  <c r="AX18" i="105"/>
  <c r="AX24" i="103"/>
  <c r="AW24" i="103"/>
  <c r="AQ23" i="104"/>
  <c r="AR23" i="104"/>
  <c r="R20" i="43"/>
  <c r="Q20" i="43"/>
  <c r="AF27" i="104"/>
  <c r="AE27" i="104"/>
  <c r="AQ17" i="104"/>
  <c r="AR17" i="104"/>
  <c r="AE20" i="104"/>
  <c r="AF20" i="104"/>
  <c r="AW20" i="105"/>
  <c r="AX20" i="105"/>
  <c r="R19" i="43"/>
  <c r="Q19" i="43"/>
  <c r="AX20" i="104"/>
  <c r="AW20" i="104"/>
  <c r="AQ18" i="105"/>
  <c r="AR18" i="105"/>
  <c r="AR21" i="105"/>
  <c r="AQ21" i="105"/>
  <c r="AX19" i="103"/>
  <c r="AW19" i="103"/>
  <c r="AK29" i="104"/>
  <c r="AL29" i="104"/>
  <c r="Q22" i="43"/>
  <c r="R22" i="43"/>
  <c r="AR22" i="103"/>
  <c r="AQ22" i="103"/>
  <c r="AQ27" i="103"/>
  <c r="AR27" i="103"/>
  <c r="AK16" i="105"/>
  <c r="AL16" i="105"/>
  <c r="AL14" i="105"/>
  <c r="AK14" i="105"/>
  <c r="AL17" i="103"/>
  <c r="AK17" i="103"/>
  <c r="AL24" i="103"/>
  <c r="AK24" i="103"/>
  <c r="AD23" i="103"/>
  <c r="AD15" i="103"/>
  <c r="AD21" i="103"/>
  <c r="AD17" i="103"/>
  <c r="AD29" i="103"/>
  <c r="AD16" i="103"/>
  <c r="AD14" i="103"/>
  <c r="AD28" i="103"/>
  <c r="AD13" i="103"/>
  <c r="AD12" i="103"/>
  <c r="AD18" i="103"/>
  <c r="AD24" i="103"/>
  <c r="AD26" i="103"/>
  <c r="AD22" i="103"/>
  <c r="AD25" i="103"/>
  <c r="AD19" i="103"/>
  <c r="AD20" i="103"/>
  <c r="AD11" i="103"/>
  <c r="AQ14" i="104"/>
  <c r="AR14" i="104"/>
  <c r="R27" i="43"/>
  <c r="Q27" i="43"/>
  <c r="AR24" i="104"/>
  <c r="AQ24" i="104"/>
  <c r="AR11" i="104"/>
  <c r="AQ11" i="104"/>
  <c r="AW24" i="105"/>
  <c r="AX24" i="105"/>
  <c r="R19" i="102"/>
  <c r="Q19" i="102"/>
  <c r="AW12" i="104"/>
  <c r="AX12" i="104"/>
  <c r="AX17" i="104"/>
  <c r="AW17" i="104"/>
  <c r="AQ17" i="105"/>
  <c r="AR17" i="105"/>
  <c r="AX12" i="103"/>
  <c r="AW12" i="103"/>
  <c r="AX21" i="103"/>
  <c r="AW21" i="103"/>
  <c r="AK12" i="104"/>
  <c r="AL12" i="104"/>
  <c r="AR20" i="103"/>
  <c r="AQ20" i="103"/>
  <c r="AR19" i="103"/>
  <c r="AQ19" i="103"/>
  <c r="AK23" i="105"/>
  <c r="AL23" i="105"/>
  <c r="AK15" i="105"/>
  <c r="AL15" i="105"/>
  <c r="AK27" i="103"/>
  <c r="AL27" i="103"/>
  <c r="AK22" i="103"/>
  <c r="AL22" i="103"/>
  <c r="R26" i="102"/>
  <c r="Q26" i="102"/>
  <c r="AX24" i="104"/>
  <c r="AW24" i="104"/>
  <c r="AF22" i="104"/>
  <c r="AE22" i="104"/>
  <c r="AX11" i="105"/>
  <c r="AW11" i="105"/>
  <c r="AR13" i="104"/>
  <c r="AQ13" i="104"/>
  <c r="R23" i="43"/>
  <c r="Q23" i="43"/>
  <c r="AE15" i="104"/>
  <c r="AF15" i="104"/>
  <c r="AW29" i="105"/>
  <c r="AX29" i="105"/>
  <c r="Q27" i="102"/>
  <c r="R27" i="102"/>
  <c r="AW16" i="104"/>
  <c r="AX16" i="104"/>
  <c r="AX19" i="104"/>
  <c r="AW19" i="104"/>
  <c r="AD27" i="103"/>
  <c r="AQ25" i="105"/>
  <c r="AR25" i="105"/>
  <c r="AW18" i="103"/>
  <c r="AX18" i="103"/>
  <c r="AX15" i="103"/>
  <c r="AW15" i="103"/>
  <c r="AL25" i="104"/>
  <c r="AK25" i="104"/>
  <c r="AQ18" i="103"/>
  <c r="AR18" i="103"/>
  <c r="AQ11" i="103"/>
  <c r="AR11" i="103"/>
  <c r="AL28" i="105"/>
  <c r="AK28" i="105"/>
  <c r="AK18" i="105"/>
  <c r="AL18" i="105"/>
  <c r="AL20" i="103"/>
  <c r="AK20" i="103"/>
  <c r="AK23" i="103"/>
  <c r="AL23" i="103"/>
  <c r="AK15" i="103"/>
  <c r="AL15" i="103"/>
  <c r="AF24" i="103" l="1"/>
  <c r="AE24" i="103"/>
  <c r="AF18" i="103"/>
  <c r="AE18" i="103"/>
  <c r="AF28" i="105"/>
  <c r="AE28" i="105"/>
  <c r="AE17" i="105"/>
  <c r="AF17" i="105"/>
  <c r="AE25" i="103"/>
  <c r="AF25" i="103"/>
  <c r="AE12" i="103"/>
  <c r="AF12" i="103"/>
  <c r="AF11" i="105"/>
  <c r="AE11" i="105"/>
  <c r="AE23" i="105"/>
  <c r="AF23" i="105"/>
  <c r="AE27" i="103"/>
  <c r="AF27" i="103"/>
  <c r="AE13" i="103"/>
  <c r="AF13" i="103"/>
  <c r="AE21" i="105"/>
  <c r="AF21" i="105"/>
  <c r="AE20" i="105"/>
  <c r="AF20" i="105"/>
  <c r="AF28" i="103"/>
  <c r="AE28" i="103"/>
  <c r="AF24" i="105"/>
  <c r="AE24" i="105"/>
  <c r="AF12" i="105"/>
  <c r="AE12" i="105"/>
  <c r="AF29" i="105"/>
  <c r="AE29" i="105"/>
  <c r="AE14" i="105"/>
  <c r="AF14" i="105"/>
  <c r="AE22" i="105"/>
  <c r="AF22" i="105"/>
  <c r="AF14" i="103"/>
  <c r="AE14" i="103"/>
  <c r="AE11" i="103"/>
  <c r="AF11" i="103"/>
  <c r="AF16" i="103"/>
  <c r="AE16" i="103"/>
  <c r="AF13" i="105"/>
  <c r="AE13" i="105"/>
  <c r="AF20" i="103"/>
  <c r="AE20" i="103"/>
  <c r="AE19" i="103"/>
  <c r="AF19" i="103"/>
  <c r="AF17" i="103"/>
  <c r="AE17" i="103"/>
  <c r="AF15" i="105"/>
  <c r="AE15" i="105"/>
  <c r="AF29" i="103"/>
  <c r="AE29" i="103"/>
  <c r="AE14" i="104"/>
  <c r="AF14" i="104"/>
  <c r="AE18" i="105"/>
  <c r="AF18" i="105"/>
  <c r="AE22" i="103"/>
  <c r="AF22" i="103"/>
  <c r="AF15" i="103"/>
  <c r="AE15" i="103"/>
  <c r="AF26" i="104"/>
  <c r="AE26" i="104"/>
  <c r="AF26" i="105"/>
  <c r="AE26" i="105"/>
  <c r="AE21" i="103"/>
  <c r="AF21" i="103"/>
  <c r="AE26" i="103"/>
  <c r="AF26" i="103"/>
  <c r="AE23" i="103"/>
  <c r="AF23" i="103"/>
  <c r="AE19" i="105"/>
  <c r="AF19" i="105"/>
  <c r="AE27" i="105"/>
  <c r="AF27" i="105"/>
  <c r="AF25" i="105"/>
  <c r="AE25" i="105"/>
  <c r="AF16" i="105"/>
  <c r="AE16" i="105"/>
  <c r="F12" i="134" l="1"/>
  <c r="U42" i="158" l="1"/>
  <c r="J31" i="90" l="1"/>
  <c r="D14" i="90" l="1"/>
  <c r="J20" i="90"/>
  <c r="D27" i="90"/>
  <c r="G31" i="90"/>
  <c r="J18" i="90"/>
  <c r="G21" i="90"/>
  <c r="D13" i="90"/>
  <c r="D22" i="90"/>
  <c r="J22" i="90"/>
  <c r="D24" i="90"/>
  <c r="J28" i="90"/>
  <c r="G17" i="90"/>
  <c r="G20" i="90"/>
  <c r="J24" i="90"/>
  <c r="G23" i="90"/>
  <c r="G16" i="90"/>
  <c r="D21" i="90"/>
  <c r="J26" i="90"/>
  <c r="D17" i="90"/>
  <c r="D33" i="90"/>
  <c r="J30" i="90"/>
  <c r="G28" i="90"/>
  <c r="D31" i="90"/>
  <c r="J16" i="90"/>
  <c r="G19" i="90"/>
  <c r="D20" i="90"/>
  <c r="G15" i="90"/>
  <c r="J27" i="90"/>
  <c r="D18" i="90"/>
  <c r="G33" i="90"/>
  <c r="J33" i="90"/>
  <c r="J21" i="90"/>
  <c r="J23" i="90"/>
  <c r="D15" i="90"/>
  <c r="J25" i="90"/>
  <c r="J15" i="90"/>
  <c r="D16" i="90"/>
  <c r="G29" i="90"/>
  <c r="D25" i="90"/>
  <c r="D28" i="90"/>
  <c r="G25" i="90"/>
  <c r="D26" i="90"/>
  <c r="G14" i="90"/>
  <c r="J14" i="90"/>
  <c r="J19" i="90"/>
  <c r="D19" i="90"/>
  <c r="D29" i="90"/>
  <c r="G24" i="90"/>
  <c r="D30" i="90"/>
  <c r="G18" i="90"/>
  <c r="J13" i="90"/>
  <c r="J29" i="90"/>
  <c r="G27" i="90"/>
  <c r="G22" i="90"/>
  <c r="J17" i="90"/>
  <c r="D23" i="90"/>
  <c r="G13" i="90"/>
  <c r="G30" i="90"/>
  <c r="G26" i="90"/>
  <c r="L15" i="90" l="1"/>
  <c r="L16" i="90"/>
  <c r="L25" i="90"/>
  <c r="L28" i="90"/>
  <c r="L19" i="90"/>
  <c r="L23" i="90"/>
  <c r="L30" i="90"/>
  <c r="L22" i="90"/>
  <c r="L14" i="90"/>
  <c r="L21" i="90"/>
  <c r="L17" i="90"/>
  <c r="L33" i="90"/>
  <c r="L26" i="90"/>
  <c r="L18" i="90"/>
  <c r="L29" i="90"/>
  <c r="L27" i="90"/>
  <c r="L13" i="90"/>
  <c r="L24" i="90"/>
  <c r="L20" i="90"/>
  <c r="L31" i="90"/>
  <c r="N15" i="90" l="1"/>
  <c r="N31" i="90"/>
  <c r="N14" i="90"/>
  <c r="N21" i="90"/>
  <c r="N18" i="90"/>
  <c r="N28" i="90"/>
  <c r="N25" i="90"/>
  <c r="N23" i="90"/>
  <c r="N19" i="90"/>
  <c r="N27" i="90"/>
  <c r="N32" i="90"/>
  <c r="N13" i="90"/>
  <c r="N20" i="90"/>
  <c r="N24" i="90"/>
  <c r="N29" i="90"/>
  <c r="N16" i="90"/>
  <c r="N17" i="90"/>
  <c r="N22" i="90"/>
  <c r="N26" i="90"/>
  <c r="N30" i="90"/>
  <c r="O13" i="90" l="1"/>
  <c r="P13" i="90"/>
  <c r="O32" i="90"/>
  <c r="P32" i="90"/>
  <c r="P27" i="90"/>
  <c r="O27" i="90"/>
  <c r="O19" i="90"/>
  <c r="P19" i="90"/>
  <c r="O30" i="90"/>
  <c r="P30" i="90"/>
  <c r="O23" i="90"/>
  <c r="P23" i="90"/>
  <c r="O26" i="90"/>
  <c r="P26" i="90"/>
  <c r="O25" i="90"/>
  <c r="P25" i="90"/>
  <c r="O22" i="90"/>
  <c r="P22" i="90"/>
  <c r="O28" i="90"/>
  <c r="P28" i="90"/>
  <c r="O17" i="90"/>
  <c r="P17" i="90"/>
  <c r="O18" i="90"/>
  <c r="P18" i="90"/>
  <c r="O16" i="90"/>
  <c r="P16" i="90"/>
  <c r="P21" i="90"/>
  <c r="O21" i="90"/>
  <c r="P29" i="90"/>
  <c r="O29" i="90"/>
  <c r="P14" i="90"/>
  <c r="O14" i="90"/>
  <c r="O24" i="90"/>
  <c r="P24" i="90"/>
  <c r="P31" i="90"/>
  <c r="O31" i="90"/>
  <c r="O20" i="90"/>
  <c r="P20" i="90"/>
  <c r="P15" i="90"/>
  <c r="O15" i="90"/>
  <c r="V25" i="160" l="1"/>
  <c r="U25" i="163" l="1"/>
  <c r="U25" i="160"/>
  <c r="U25" i="164"/>
  <c r="U25" i="159" l="1"/>
  <c r="U25" i="162"/>
  <c r="U25" i="161"/>
  <c r="U41" i="158"/>
  <c r="U40" i="158"/>
  <c r="U38" i="158"/>
  <c r="U31" i="158"/>
  <c r="U33" i="158"/>
  <c r="U29" i="158"/>
  <c r="V33" i="158"/>
  <c r="V31" i="158"/>
  <c r="V29" i="158"/>
  <c r="V41" i="158"/>
  <c r="V40" i="158"/>
  <c r="V38" i="158"/>
  <c r="V39" i="158" l="1"/>
  <c r="U39" i="158"/>
  <c r="U35" i="158"/>
  <c r="V35" i="158"/>
  <c r="V32" i="158"/>
  <c r="U32" i="158"/>
  <c r="V30" i="158"/>
  <c r="U30" i="158"/>
  <c r="U34" i="158"/>
  <c r="V34" i="158"/>
  <c r="V27" i="158"/>
  <c r="V28" i="158"/>
  <c r="U28" i="158"/>
  <c r="U36" i="158"/>
  <c r="V36" i="158"/>
  <c r="V37" i="158"/>
  <c r="U37" i="158"/>
  <c r="U27" i="158"/>
  <c r="V42" i="158" l="1"/>
  <c r="U17" i="162" l="1"/>
  <c r="V11" i="160"/>
  <c r="V23" i="160"/>
  <c r="V8" i="161"/>
  <c r="V9" i="161"/>
  <c r="V16" i="164"/>
  <c r="U14" i="164"/>
  <c r="U12" i="160"/>
  <c r="U26" i="163"/>
  <c r="U16" i="162"/>
  <c r="U13" i="159"/>
  <c r="U13" i="164"/>
  <c r="V15" i="162"/>
  <c r="U12" i="163"/>
  <c r="V12" i="164"/>
  <c r="U11" i="159"/>
  <c r="V21" i="161"/>
  <c r="U11" i="164"/>
  <c r="V10" i="162"/>
  <c r="V20" i="160"/>
  <c r="U10" i="164"/>
  <c r="V23" i="162"/>
  <c r="V14" i="164"/>
  <c r="V19" i="161"/>
  <c r="V19" i="162"/>
  <c r="U18" i="161"/>
  <c r="V23" i="159"/>
  <c r="U9" i="161"/>
  <c r="U18" i="162"/>
  <c r="V22" i="162"/>
  <c r="U19" i="163"/>
  <c r="U26" i="159"/>
  <c r="U21" i="164"/>
  <c r="V26" i="159"/>
  <c r="V24" i="161"/>
  <c r="V17" i="163"/>
  <c r="U23" i="163"/>
  <c r="U11" i="160"/>
  <c r="U19" i="161"/>
  <c r="V16" i="160"/>
  <c r="V13" i="164"/>
  <c r="V8" i="159"/>
  <c r="V22" i="160"/>
  <c r="V26" i="163"/>
  <c r="V14" i="162"/>
  <c r="V24" i="160"/>
  <c r="U8" i="160"/>
  <c r="V8" i="162"/>
  <c r="U13" i="163"/>
  <c r="U16" i="164"/>
  <c r="V14" i="159"/>
  <c r="V8" i="160"/>
  <c r="V25" i="164"/>
  <c r="V12" i="160"/>
  <c r="U8" i="161"/>
  <c r="V22" i="164"/>
  <c r="V12" i="162"/>
  <c r="U8" i="159"/>
  <c r="V26" i="164"/>
  <c r="U20" i="160"/>
  <c r="U16" i="160"/>
  <c r="V12" i="161"/>
  <c r="V22" i="159"/>
  <c r="U11" i="161"/>
  <c r="U12" i="164"/>
  <c r="U16" i="161"/>
  <c r="U13" i="161"/>
  <c r="V9" i="163"/>
  <c r="V12" i="159"/>
  <c r="V19" i="159"/>
  <c r="V12" i="163"/>
  <c r="V19" i="163"/>
  <c r="V11" i="162"/>
  <c r="U17" i="163"/>
  <c r="V23" i="163"/>
  <c r="U26" i="161"/>
  <c r="V17" i="159"/>
  <c r="U22" i="164"/>
  <c r="V24" i="163"/>
  <c r="U23" i="160"/>
  <c r="V16" i="162"/>
  <c r="V23" i="161"/>
  <c r="V20" i="162"/>
  <c r="V25" i="159"/>
  <c r="U9" i="163"/>
  <c r="U20" i="161"/>
  <c r="U12" i="162"/>
  <c r="U20" i="163"/>
  <c r="V9" i="160"/>
  <c r="U19" i="164"/>
  <c r="V8" i="163"/>
  <c r="V10" i="159"/>
  <c r="U19" i="162"/>
  <c r="U18" i="160"/>
  <c r="V18" i="162"/>
  <c r="U15" i="160"/>
  <c r="U15" i="164"/>
  <c r="U24" i="159"/>
  <c r="U19" i="160"/>
  <c r="V21" i="160"/>
  <c r="U21" i="163"/>
  <c r="U21" i="161"/>
  <c r="V18" i="163"/>
  <c r="U26" i="164"/>
  <c r="V17" i="160"/>
  <c r="U22" i="161"/>
  <c r="U19" i="159"/>
  <c r="V16" i="163"/>
  <c r="U16" i="159"/>
  <c r="V17" i="161"/>
  <c r="V22" i="163"/>
  <c r="U18" i="163"/>
  <c r="U18" i="164"/>
  <c r="U21" i="159"/>
  <c r="V18" i="161"/>
  <c r="V13" i="161"/>
  <c r="U16" i="163"/>
  <c r="V11" i="161"/>
  <c r="V24" i="159"/>
  <c r="U13" i="162"/>
  <c r="U13" i="160"/>
  <c r="U23" i="164"/>
  <c r="U22" i="163"/>
  <c r="V19" i="164"/>
  <c r="U8" i="163"/>
  <c r="U21" i="162"/>
  <c r="V21" i="162"/>
  <c r="V18" i="159"/>
  <c r="V25" i="162"/>
  <c r="U9" i="162"/>
  <c r="V22" i="161"/>
  <c r="U15" i="161"/>
  <c r="U23" i="161"/>
  <c r="U8" i="164"/>
  <c r="U20" i="164"/>
  <c r="U24" i="163"/>
  <c r="V13" i="159"/>
  <c r="V14" i="161"/>
  <c r="U9" i="159"/>
  <c r="V25" i="161"/>
  <c r="V21" i="163"/>
  <c r="V25" i="163"/>
  <c r="U14" i="163"/>
  <c r="V21" i="159"/>
  <c r="U9" i="164"/>
  <c r="V15" i="160"/>
  <c r="U20" i="162"/>
  <c r="U24" i="164"/>
  <c r="U10" i="159"/>
  <c r="U14" i="161"/>
  <c r="V17" i="164"/>
  <c r="V16" i="159"/>
  <c r="U15" i="162"/>
  <c r="U26" i="162"/>
  <c r="V11" i="163"/>
  <c r="V20" i="159"/>
  <c r="U22" i="162"/>
  <c r="V9" i="159"/>
  <c r="U23" i="159"/>
  <c r="U10" i="161"/>
  <c r="V24" i="162"/>
  <c r="V18" i="160"/>
  <c r="U8" i="162"/>
  <c r="V20" i="164"/>
  <c r="U12" i="161"/>
  <c r="U15" i="159"/>
  <c r="V15" i="164"/>
  <c r="U17" i="160"/>
  <c r="U10" i="160"/>
  <c r="V23" i="164"/>
  <c r="V8" i="164"/>
  <c r="V15" i="159"/>
  <c r="U20" i="159"/>
  <c r="V10" i="164"/>
  <c r="U17" i="159"/>
  <c r="V10" i="160"/>
  <c r="U12" i="159"/>
  <c r="V21" i="164"/>
  <c r="V13" i="163"/>
  <c r="U14" i="159"/>
  <c r="V18" i="164"/>
  <c r="U24" i="161"/>
  <c r="V11" i="159"/>
  <c r="V15" i="163"/>
  <c r="V20" i="161"/>
  <c r="U11" i="162"/>
  <c r="V14" i="163"/>
  <c r="U14" i="160"/>
  <c r="V19" i="160"/>
  <c r="V24" i="164"/>
  <c r="U17" i="164"/>
  <c r="U23" i="162"/>
  <c r="U18" i="159"/>
  <c r="U10" i="163"/>
  <c r="V17" i="162"/>
  <c r="V16" i="161"/>
  <c r="U26" i="160"/>
  <c r="U24" i="162"/>
  <c r="U10" i="162"/>
  <c r="U9" i="160"/>
  <c r="U21" i="160"/>
  <c r="V9" i="162"/>
  <c r="U22" i="159"/>
  <c r="U15" i="163"/>
  <c r="U17" i="161"/>
  <c r="V14" i="160"/>
  <c r="U14" i="162"/>
  <c r="V13" i="162"/>
  <c r="V15" i="161"/>
  <c r="U11" i="163"/>
  <c r="V9" i="164"/>
  <c r="U24" i="160"/>
  <c r="V10" i="163"/>
  <c r="V10" i="161"/>
  <c r="U22" i="160"/>
  <c r="V13" i="160"/>
  <c r="V20" i="163"/>
  <c r="V11" i="164"/>
  <c r="U10" i="158"/>
  <c r="U13" i="158"/>
  <c r="U18" i="158"/>
  <c r="V13" i="158"/>
  <c r="V16" i="158"/>
  <c r="V18" i="158"/>
  <c r="V11" i="158"/>
  <c r="U20" i="158"/>
  <c r="U11" i="158"/>
  <c r="U16" i="158"/>
  <c r="U15" i="158"/>
  <c r="V19" i="158"/>
  <c r="V20" i="158"/>
  <c r="V22" i="158"/>
  <c r="U19" i="158"/>
  <c r="U22" i="158"/>
  <c r="V15" i="158"/>
  <c r="V14" i="158"/>
  <c r="U8" i="158"/>
  <c r="U17" i="158"/>
  <c r="V10" i="158"/>
  <c r="U12" i="158"/>
  <c r="V17" i="158"/>
  <c r="V9" i="158"/>
  <c r="U14" i="158"/>
  <c r="V21" i="158"/>
  <c r="U21" i="158"/>
  <c r="U9" i="158"/>
  <c r="V12" i="158"/>
  <c r="V8" i="158"/>
  <c r="V26" i="162" l="1"/>
  <c r="V26" i="160"/>
  <c r="V26" i="161"/>
</calcChain>
</file>

<file path=xl/sharedStrings.xml><?xml version="1.0" encoding="utf-8"?>
<sst xmlns="http://schemas.openxmlformats.org/spreadsheetml/2006/main" count="4825" uniqueCount="488">
  <si>
    <t>TOTAL</t>
  </si>
  <si>
    <t>Ceuta y Melilla</t>
  </si>
  <si>
    <t>Extremadura</t>
  </si>
  <si>
    <t>Comunitat Valenciana</t>
  </si>
  <si>
    <t>Castilla y León</t>
  </si>
  <si>
    <t>Cantabria</t>
  </si>
  <si>
    <t>Canarias</t>
  </si>
  <si>
    <t>Aragón</t>
  </si>
  <si>
    <t>Andalucía</t>
  </si>
  <si>
    <t>Nº</t>
  </si>
  <si>
    <t>% s/total nacional</t>
  </si>
  <si>
    <t>Solicitudes registradas</t>
  </si>
  <si>
    <t>ÁMBITO TERRITORIAL</t>
  </si>
  <si>
    <t>Solicitudes Registradas</t>
  </si>
  <si>
    <t>¹ Calculado sobre el total de cada sexo</t>
  </si>
  <si>
    <t>80 y +</t>
  </si>
  <si>
    <t>65 a 79</t>
  </si>
  <si>
    <t>55 a 64</t>
  </si>
  <si>
    <t>46 a 54</t>
  </si>
  <si>
    <t>31 a 45</t>
  </si>
  <si>
    <t>19 a 30</t>
  </si>
  <si>
    <t>3 a 18</t>
  </si>
  <si>
    <t>menores de 3</t>
  </si>
  <si>
    <t>Hombre</t>
  </si>
  <si>
    <t>Mujer</t>
  </si>
  <si>
    <t>%¹</t>
  </si>
  <si>
    <t>TRAMO DE EDAD</t>
  </si>
  <si>
    <t>SEXO</t>
  </si>
  <si>
    <t>%</t>
  </si>
  <si>
    <t>Solicitudes</t>
  </si>
  <si>
    <t>Resoluciones</t>
  </si>
  <si>
    <t>Grado III</t>
  </si>
  <si>
    <t>GRADO III</t>
  </si>
  <si>
    <t>GRADO II</t>
  </si>
  <si>
    <t>SIN GRADO</t>
  </si>
  <si>
    <t>Galicia</t>
  </si>
  <si>
    <t>Menores de 3</t>
  </si>
  <si>
    <t>Asturias, Principado de</t>
  </si>
  <si>
    <t>Balears, Illes</t>
  </si>
  <si>
    <t>Ceuta</t>
  </si>
  <si>
    <t>Castilla - La Mancha</t>
  </si>
  <si>
    <t>Cataluña</t>
  </si>
  <si>
    <t>Madrid, Comunidad de</t>
  </si>
  <si>
    <t>Murcia, Región de</t>
  </si>
  <si>
    <t>Navarra, Comunidad Foral de</t>
  </si>
  <si>
    <t>País Vasco</t>
  </si>
  <si>
    <t>Rioja, La</t>
  </si>
  <si>
    <t>Melilla</t>
  </si>
  <si>
    <t>GRADO I</t>
  </si>
  <si>
    <t>Grado II</t>
  </si>
  <si>
    <t>Grado I</t>
  </si>
  <si>
    <t>TOTAL PERSONAS BENEFICIARIAS CON DERECHO A PRESTACIÓN</t>
  </si>
  <si>
    <t>PRESTACIONES</t>
  </si>
  <si>
    <t>PERSONAS BENEFICIA-RIAS CON PRESTA-CIONES</t>
  </si>
  <si>
    <t>Prevención Dependencia y Promoción A.Personal</t>
  </si>
  <si>
    <t>Teleasistencia</t>
  </si>
  <si>
    <t>Ayuda a Domicilio</t>
  </si>
  <si>
    <t>Centros de Día/Noche</t>
  </si>
  <si>
    <t>Atención Residencial</t>
  </si>
  <si>
    <t>P.E Vinculada Servicio</t>
  </si>
  <si>
    <t xml:space="preserve">P.E Cuidados  Familiares </t>
  </si>
  <si>
    <t>P.E Asist.    Personal</t>
  </si>
  <si>
    <t>RATIO DE PRESTACIO-NES POR PERSONA BENEFICIA-RIA</t>
  </si>
  <si>
    <t>Centros Día/Noche</t>
  </si>
  <si>
    <t>PAPD</t>
  </si>
  <si>
    <t>PE Asistencia Personal</t>
  </si>
  <si>
    <t>PE Cuidados Familiares</t>
  </si>
  <si>
    <t>PE Vinculada al Servicio</t>
  </si>
  <si>
    <t>Total</t>
  </si>
  <si>
    <t>Prestaciones</t>
  </si>
  <si>
    <t>% sobre total</t>
  </si>
  <si>
    <t>% presta-ciones</t>
  </si>
  <si>
    <t>Prestaciones PAPD</t>
  </si>
  <si>
    <t>Prestaciones Teleasistencia</t>
  </si>
  <si>
    <t>Prestaciones de Ayuda a Domicilio</t>
  </si>
  <si>
    <t>Prestaciones Centros de Día/Noche</t>
  </si>
  <si>
    <t>Prestaciones SAR</t>
  </si>
  <si>
    <t>PE Vinculadas al Servicio</t>
  </si>
  <si>
    <t>*Una prestación de Teleasistencia y una prestación de Ayuda a Domicilio de la Comunidad de Madrid, así como una PE Cuidados Familiares de la Comunidad Foral de Navarra no se han contabilizado por estar asociadas a personas con grado resuelto "Sin grado"</t>
  </si>
  <si>
    <t>Prestación</t>
  </si>
  <si>
    <t>Ayuda a domicilio</t>
  </si>
  <si>
    <t>Total de prestaciones</t>
  </si>
  <si>
    <t>Intensidad de la Ayuda a Domicilio</t>
  </si>
  <si>
    <t>Intensidad de la PE Vinculada a la Ayuda a Domicilio</t>
  </si>
  <si>
    <t>Intensidad de todas las prestaciones</t>
  </si>
  <si>
    <t>Horas</t>
  </si>
  <si>
    <t>Menos de 5</t>
  </si>
  <si>
    <t>De 5 a 10</t>
  </si>
  <si>
    <t>De 11 a 15</t>
  </si>
  <si>
    <t>De 16 a 20</t>
  </si>
  <si>
    <t>De 21 a 30</t>
  </si>
  <si>
    <t>De 31 a 45</t>
  </si>
  <si>
    <t>De 46 a 55</t>
  </si>
  <si>
    <t>De 56 a 65</t>
  </si>
  <si>
    <t>De 66 a 70</t>
  </si>
  <si>
    <t>71 o más</t>
  </si>
  <si>
    <t>Tipo Prestación</t>
  </si>
  <si>
    <t>Beneficiarios</t>
  </si>
  <si>
    <t>ListaEspera</t>
  </si>
  <si>
    <t>%Beneficiarios</t>
  </si>
  <si>
    <t>%ListaEspera</t>
  </si>
  <si>
    <t>Coincidir</t>
  </si>
  <si>
    <t>CCAA</t>
  </si>
  <si>
    <t>Personas beneficiarias de prestación</t>
  </si>
  <si>
    <t>Personas pendientes de concesión</t>
  </si>
  <si>
    <t>%beneficiarias</t>
  </si>
  <si>
    <t>%pendientes</t>
  </si>
  <si>
    <t>%beneficiariasMEDIA</t>
  </si>
  <si>
    <t>Media Nacional</t>
  </si>
  <si>
    <r>
      <t xml:space="preserve">Población por CCAA </t>
    </r>
    <r>
      <rPr>
        <b/>
        <vertAlign val="subscript"/>
        <sz val="10"/>
        <color indexed="17"/>
        <rFont val="Arial"/>
        <family val="2"/>
      </rPr>
      <t>(1)</t>
    </r>
  </si>
  <si>
    <t>% s/pobl. Pot. Dep. CCAA</t>
  </si>
  <si>
    <t>% s/pobl. CCAA</t>
  </si>
  <si>
    <t>GRADO</t>
  </si>
  <si>
    <t>Sin Grado</t>
  </si>
  <si>
    <t>&lt; 3</t>
  </si>
  <si>
    <t>Menos de 25</t>
  </si>
  <si>
    <t>De 25 a 49</t>
  </si>
  <si>
    <t>De 50 a 99</t>
  </si>
  <si>
    <t>De 100 a 199</t>
  </si>
  <si>
    <t>De 200 a 299</t>
  </si>
  <si>
    <t>De 300 a 399</t>
  </si>
  <si>
    <t>De 400 a 499</t>
  </si>
  <si>
    <t>De 500 a 699</t>
  </si>
  <si>
    <t>700 o más</t>
  </si>
  <si>
    <t>Euros</t>
  </si>
  <si>
    <t>Cuantía de PE Cuidados Familiares</t>
  </si>
  <si>
    <t>Cuantía de la PE Asistencia Personal</t>
  </si>
  <si>
    <t>Cuantía de la PE Vinculada al servicio</t>
  </si>
  <si>
    <t>Cuantía de todas las Prestaciones Económicas</t>
  </si>
  <si>
    <t>Beneficiarios con prestación única</t>
  </si>
  <si>
    <t>% únicas sobre prest.</t>
  </si>
  <si>
    <t>Media (horas)</t>
  </si>
  <si>
    <t>Media (euros)</t>
  </si>
  <si>
    <t>Motivo de exclusión no imputable a la Administración</t>
  </si>
  <si>
    <t>Sin motivo de exclusión</t>
  </si>
  <si>
    <t>0 a 64</t>
  </si>
  <si>
    <t>Parentesco</t>
  </si>
  <si>
    <t>Nº EXPEDIENTES</t>
  </si>
  <si>
    <t>tramo_edad</t>
  </si>
  <si>
    <t>Hijo/a</t>
  </si>
  <si>
    <t>De 16 a 49 años</t>
  </si>
  <si>
    <t>Cónyuge</t>
  </si>
  <si>
    <t>De 50 a 66 años</t>
  </si>
  <si>
    <t>Madre</t>
  </si>
  <si>
    <t>De 67 a 79 años</t>
  </si>
  <si>
    <t>Padre</t>
  </si>
  <si>
    <t>De 80 a 89 años</t>
  </si>
  <si>
    <t>Hermano/a</t>
  </si>
  <si>
    <t>90 años o más</t>
  </si>
  <si>
    <t>Nieto/a</t>
  </si>
  <si>
    <t>Otros</t>
  </si>
  <si>
    <t>Yerno/Nuera</t>
  </si>
  <si>
    <t>P.E Asist. Personal</t>
  </si>
  <si>
    <t>Descripción Sexo</t>
  </si>
  <si>
    <t>Nulo</t>
  </si>
  <si>
    <t>%Hombres</t>
  </si>
  <si>
    <t>%Mujeres</t>
  </si>
  <si>
    <t>Coeficiente de variación   (  σ/|µ|  )</t>
  </si>
  <si>
    <t>Tiempo medio (días)</t>
  </si>
  <si>
    <t>Nº de Resol. de Grado</t>
  </si>
  <si>
    <t>Nº de Resol. de Prestación</t>
  </si>
  <si>
    <t>* Castilla y León, la Comunidad de Madrid y el País Vasco tienen un procedimiento de gestión en el que la mayoría de Resoluciones de Grado y Resoluciones de Prestación se realizan de manera conjunta</t>
  </si>
  <si>
    <t>Castilla y León*</t>
  </si>
  <si>
    <t>Madrid, Comunidad de*</t>
  </si>
  <si>
    <t>País Vasco*</t>
  </si>
  <si>
    <t>Tiempo medio desde la Resolución de Grado hasta la Resolución de Prestación (2)</t>
  </si>
  <si>
    <t>Tiempo medio desde la Solicitud de dependencia hasta la Resolución de Grado (1)</t>
  </si>
  <si>
    <t>Tiempo medio desde la Solicitud de dependencia hasta la Resolución de Prestación (2)</t>
  </si>
  <si>
    <t>Servicios</t>
  </si>
  <si>
    <t>Pobl. De 0 a 64 años por CCAA</t>
  </si>
  <si>
    <t>Pobl. de 80 años y más por CCAA</t>
  </si>
  <si>
    <t>(1) Cifras INE de población referidas al 01/01/2019. Provisionales</t>
  </si>
  <si>
    <t>Sol. de 0 a 64 años por CCAA</t>
  </si>
  <si>
    <t>Sol. de 65 a 79 años por CCAA</t>
  </si>
  <si>
    <t>Sol. de 80 años y más por CCAA</t>
  </si>
  <si>
    <t>Pobl. de 65 a 79 años por CCAA</t>
  </si>
  <si>
    <t>Resol. de 0 a 64 años por CCAA</t>
  </si>
  <si>
    <t>Resol. de 65 a 79 años por CCAA</t>
  </si>
  <si>
    <t>Resol. de 80 años y más por CCAA</t>
  </si>
  <si>
    <t>Personas beneficiarias</t>
  </si>
  <si>
    <t>P. Benef. de 0 a 64 años por CCAA</t>
  </si>
  <si>
    <t>P. Benef. de 65 a 79 años por CCAA</t>
  </si>
  <si>
    <t>P. Benef. de 80 años y más por CCAA</t>
  </si>
  <si>
    <r>
      <t xml:space="preserve">Población por CCAA </t>
    </r>
    <r>
      <rPr>
        <b/>
        <vertAlign val="subscript"/>
        <sz val="10"/>
        <color theme="0"/>
        <rFont val="Arial"/>
        <family val="2"/>
      </rPr>
      <t>(1)</t>
    </r>
  </si>
  <si>
    <t xml:space="preserve">(1) Para el cálculo del tiempo medio desde la Solicitud hasta la Resolución de Grado sólo se tienen en cuenta la primera Resolución de Grado de cada persona solicitante. </t>
  </si>
  <si>
    <t>(2) Para el cálculo del tiempo medio desde la Solicitud hasta la Resolución de Prestación y desde la Resolución de Grado hasta la Resolución de Prestación sólo se tiene en cuenta la primera Resolución de Prestación de cada persona solicitante</t>
  </si>
  <si>
    <t>Personas solicitantes pendientes de resolución de grado</t>
  </si>
  <si>
    <t>% sobre pers. solicitantes pend. resol. grado</t>
  </si>
  <si>
    <t>% sobre solicitudes</t>
  </si>
  <si>
    <t>Menos de 6 meses pendientes de resolución de grado</t>
  </si>
  <si>
    <t>(1) A mayor coeficiente de variación, mayor dispersión de los datos</t>
  </si>
  <si>
    <t>RESOLUCIONES</t>
  </si>
  <si>
    <t>Compañero/a</t>
  </si>
  <si>
    <t>1.3. SOLICITUDES EN RELACIÓN A LA POBLACIÓN POR TRAMOS DE EDAD</t>
  </si>
  <si>
    <t>1.8. RESOLUCIONES EN RELACIÓN A LA POBLACIÓN POR TRAMOS DE EDAD</t>
  </si>
  <si>
    <t>Prestación económica vinculada al S.A.D.</t>
  </si>
  <si>
    <t>Prestación económica vinculada al S.A.R.</t>
  </si>
  <si>
    <t>Prestación económica vinculada al S.C.D.</t>
  </si>
  <si>
    <t>Prestación económica vinculada al S.P.A.P.D.</t>
  </si>
  <si>
    <t>Prestación económica vinculada al Servicio de Teleasistencia</t>
  </si>
  <si>
    <t>Prestación económica vinculada al Servicio - Subtipo No Informado</t>
  </si>
  <si>
    <t>P.E. VINCULADA SERVICIO</t>
  </si>
  <si>
    <t>P.E. vinculada al Servicio de Ayuda a Domicilio</t>
  </si>
  <si>
    <t>P.E. vinculada al Servicio de Atención Residencial</t>
  </si>
  <si>
    <t>P.E. vinculada al Servicio de Centros de Día/Noche</t>
  </si>
  <si>
    <t>P.E. vinculada al Servicio de Prevención Dependencia y Promoción A. Personal</t>
  </si>
  <si>
    <t>P.E. vinculada al Servicio Teleasistencia</t>
  </si>
  <si>
    <t>P.E. vinculada a Servicio sin Identificar</t>
  </si>
  <si>
    <t>1.15. PERSONAS BENEFICIARIAS CON PRESTACIONES EN RELACIÓN A LA POBLACIÓN POR TRAMOS DE EDAD</t>
  </si>
  <si>
    <t>Fecha</t>
  </si>
  <si>
    <r>
      <t xml:space="preserve">Población por CCAA </t>
    </r>
    <r>
      <rPr>
        <b/>
        <vertAlign val="subscript"/>
        <sz val="10"/>
        <rFont val="Arial"/>
        <family val="2"/>
      </rPr>
      <t>(1)</t>
    </r>
  </si>
  <si>
    <t>Resoluciones con derecho</t>
  </si>
  <si>
    <t>Personas solicitantes pendientes de Resolución de grado desde hace 6 meses o más, sin motivo de exclusión</t>
  </si>
  <si>
    <t>% s/sol CCAA</t>
  </si>
  <si>
    <t>% s/sol edad CCAA</t>
  </si>
  <si>
    <t>Población de 0 a 64 años por CCAA</t>
  </si>
  <si>
    <t>Población de 65 a 79 años por CCAA</t>
  </si>
  <si>
    <t>Población de 80 años y más por CCAA</t>
  </si>
  <si>
    <t>(1) Cifras INE de población referidas al 01/01/2018</t>
  </si>
  <si>
    <t>% s/pob CCAA</t>
  </si>
  <si>
    <t>Sol. de 0 a 64 años</t>
  </si>
  <si>
    <t>% s/resol CCAA</t>
  </si>
  <si>
    <t>% s/resol edad CCAA</t>
  </si>
  <si>
    <t>Resol. de 0 a 64 años</t>
  </si>
  <si>
    <t>% s/benef CCAA</t>
  </si>
  <si>
    <t>BENEFICIARIOS CON DERECHO</t>
  </si>
  <si>
    <t>Resoluciones Grado III</t>
  </si>
  <si>
    <t>Resol. Grado III de 0 a 64 años por CCAA</t>
  </si>
  <si>
    <t>Resol. Grado III de 65 a 79 años por CCAA</t>
  </si>
  <si>
    <t>Resol. Grado III de 80 años y más por CCAA</t>
  </si>
  <si>
    <t>Resoluciones Grado II</t>
  </si>
  <si>
    <t>Resol. Grado II de 0 a 64 años por CCAA</t>
  </si>
  <si>
    <t>Resol. Grado II de 65 a 79 años por CCAA</t>
  </si>
  <si>
    <t>Resol. Grado II de 80 años y más por CCAA</t>
  </si>
  <si>
    <t>Resoluciones Grado I</t>
  </si>
  <si>
    <t>Resol. Grado I de 0 a 64 años por CCAA</t>
  </si>
  <si>
    <t>Resol. Grado I de 65 a 79 años por CCAA</t>
  </si>
  <si>
    <t>Resol. Grado I de 80 años y más por CCAA</t>
  </si>
  <si>
    <t>Resoluciones Sin Grado</t>
  </si>
  <si>
    <t>Resol. Sin Grado de 0 a 64 años por CCAA</t>
  </si>
  <si>
    <t>Resol. Sin Grado de 65 a 79 años por CCAA</t>
  </si>
  <si>
    <t>Resol. Sin Grado de 80 años y más por CCAA</t>
  </si>
  <si>
    <t>(2) Cifras de Población Potencialmente Dependiente calculadas según lo explicado en la metodología</t>
  </si>
  <si>
    <t>Altas de solicitudes</t>
  </si>
  <si>
    <t>Bajas de solicitudes</t>
  </si>
  <si>
    <t>Resoluciones de grado</t>
  </si>
  <si>
    <t>PERSONAS CON RESOLU-CIÓN DE PIA</t>
  </si>
  <si>
    <t>RATIO DE PRESTACIO-NES POR PERSONA CON RESOLU-CION DE PIA</t>
  </si>
  <si>
    <t>PERSONAS DE GRADO III CON RESOLU-CIÓN DE PIA</t>
  </si>
  <si>
    <t>RATIO DE PRESTACIO-NES POR PERSONA CON RESOL. DE PIA GRADO III</t>
  </si>
  <si>
    <t>PERSONAS DE GRADO II CON RESOLU-CIÓN DE PIA</t>
  </si>
  <si>
    <t>RATIO DE PRESTACIO-NES POR PERSONA CON RESOL. DE PIA GRADO II</t>
  </si>
  <si>
    <t>PERSONAS DE GRADO I CON RESOLU-CIÓN DE PIA</t>
  </si>
  <si>
    <t>Personas con resolución de PIA</t>
  </si>
  <si>
    <t>Personas con resol. PIA de 0 a 64 años por CCAA</t>
  </si>
  <si>
    <t>Personas con resol. PIA de 65 a 79 años por CCAA</t>
  </si>
  <si>
    <t>Personas con resol. PIA de 80 años y más por CCAA</t>
  </si>
  <si>
    <t>Personas de Grado III con resolución de PIA</t>
  </si>
  <si>
    <t>Personas Grado III con resol. de PIA de 0 a 64 años por CCAA</t>
  </si>
  <si>
    <t>Personas Grado III con resol. de PIA de 65 a 79 años por CCAA</t>
  </si>
  <si>
    <t>Personas Grado III con resol. de PIA de 80 años y más por CCAA</t>
  </si>
  <si>
    <t>Personas de Grado II con resolución de PIA</t>
  </si>
  <si>
    <t>Personas Grado II con resol. de PIA de 0 a 64 años por CCAA</t>
  </si>
  <si>
    <t>Personas Grado II con resol. de PIA de 65 a 79 años por CCAA</t>
  </si>
  <si>
    <t>Personas Grado II con resol. de PIA de 80 años y más por CCAA</t>
  </si>
  <si>
    <t>Personas de Grado I con resolución de PIA</t>
  </si>
  <si>
    <t>Personas Grado I con resol. de PIA de 0 a 64 años por CCAA</t>
  </si>
  <si>
    <t>Personas Grado I con resol. de PIA de 65 a 79 años por CCAA</t>
  </si>
  <si>
    <t>Personas Grado I con resol. de PIA de 80 años y más por CCAA</t>
  </si>
  <si>
    <t>% s/resol. PIA CCAA</t>
  </si>
  <si>
    <t>Personas con resolución de PIA de 0 a 64 años</t>
  </si>
  <si>
    <t>Personas con resolución de PIA de 65 a 79 años por CCAA</t>
  </si>
  <si>
    <t>Personas con resolución de PIA de 80 años y más por CCAA</t>
  </si>
  <si>
    <t>Altas de resoluciones de PIA</t>
  </si>
  <si>
    <t>Bajas de resoluciones de PIA</t>
  </si>
  <si>
    <t>% s/resol PIA CCAA</t>
  </si>
  <si>
    <t>PERSONAS CON RESOLUCIÓN DE PIA</t>
  </si>
  <si>
    <t>PERSONAS CON RESOLUCIÓN DE PIA AÚN SIN RECIBIR PRESTACIÓN</t>
  </si>
  <si>
    <t>% sobre personas con resol. de PIA</t>
  </si>
  <si>
    <t>*Las personas con resolución de PIA pueden ser personas beneficiarias con prestación (personas con resolución de PIA que además ya tienen al menos una prestación efectiva) o puede que aún no estén recibiendo ninguna prestación (personas con resolución de PIA que aún no tienen ninguna prestación efectiva). Las prestaciones pueden no haberse hecho efectivas por motivos ajenos a la administración</t>
  </si>
  <si>
    <t>Personas beneficiarias con derecho a prestación pendientes de resolución de PIA</t>
  </si>
  <si>
    <t>Menos de 6 meses pendientes de resolución de PIA</t>
  </si>
  <si>
    <t>6 meses o más pendientes de resolución de PIA</t>
  </si>
  <si>
    <t>% sobre pers. beneficiarias con derecho pend. de resolución de PIA</t>
  </si>
  <si>
    <t>*Los motivos de exclusión no imputables a la Administración están especificados en la metodología</t>
  </si>
  <si>
    <t>Personas pendientes de resolución de grado o pendientes de resolución de PIA desde hace 6 meses o más, sin motivo de exclusión</t>
  </si>
  <si>
    <t>Personas beneficiarias con derecho pendientes de resolución de PIA desde hace 6 meses o más, sin motivo de exclusión</t>
  </si>
  <si>
    <t>% sobre pers. pend. de resol.</t>
  </si>
  <si>
    <t>Personas con resol. PIA</t>
  </si>
  <si>
    <t>Personas con resol. PIA con prestación única</t>
  </si>
  <si>
    <t>*Las intensidades se asignan teniendo en cuenta diferentes variables, como la concesión de otras prestaciones complementarias. Por ello, en territorios en los que las personas con resolución de PIA tienen asignadas más de una prestación pueden tener intensidades medias inferiores a la media</t>
  </si>
  <si>
    <t>*Las cuantías se asignan teniendo en cuenta diferentes variables, como la concesión de otras prestaciones complementarias o la capacidad económica de la persona beneficiaria. Por ello, en territorios en los que las personas con resolución de PIA tienen asignadas más de una prestación pueden tener cuantías medias inferiores a la media</t>
  </si>
  <si>
    <t>ÍNDICE (1/2)</t>
  </si>
  <si>
    <t xml:space="preserve">INFORMACIÓN INCORPORADA AL SISAAD SOBRE EXPEDIENTES EN VIGOR A  </t>
  </si>
  <si>
    <t>1. EVOLUCIÓN</t>
  </si>
  <si>
    <t>1.1. EVOLUCIÓN DE LAS PRINCIPALES VARIABLES.</t>
  </si>
  <si>
    <t>1.2. EVOLUCIÓN DE LAS SOLICITUDES POR COMUNIDADES AUTÓNOMAS.</t>
  </si>
  <si>
    <t>1.3. EVOLUCIÓN DE LAS RESOLUCIONES DE GRADO POR COMUNIDADES AUTÓNOMAS.</t>
  </si>
  <si>
    <t>1.4. EVOLUCIÓN DE LAS PERSONAS CON DERECHO A PRESTACIÓN POR COMUNIDADES AUTÓNOMAS.</t>
  </si>
  <si>
    <t>1.5. EVOLUCIÓN DE LAS RESOLUCIONES DE PIA POR COMUNIDADES AUTÓNOMAS.</t>
  </si>
  <si>
    <t>1.6. EVOLUCIÓN DE LAS PERSONAS CON DERECHO A PRESTACIÓN PENDIENTES DE PIA POR COMUNIDADES AUTÓNOMAS.</t>
  </si>
  <si>
    <t>1.7. EVOLUCIÓN DE LAS PRESTACIONES POR COMUNIDADES AUTÓNOMAS.</t>
  </si>
  <si>
    <t>2. POBLACIÓN Y SOLICITUDES</t>
  </si>
  <si>
    <t>2.0. POBLACIÓN DE LAS COMUNIDADES AUTÓNOMAS POR SEXO Y TRAMOS DE EDAD</t>
  </si>
  <si>
    <t>2.1. SOLICITUDES.</t>
  </si>
  <si>
    <t>2.2. SOLICITUDES EN RELACIÓN A LA POBLACIÓN POTENCIALMENTE DEPENDIENTE DE LAS COMUNIDADES AUTÓNOMAS.</t>
  </si>
  <si>
    <t>2.3. SOLICITUDES DE LAS COMUNIDADES AUTÓNOMAS POR SEXO Y TRAMOS DE EDAD</t>
  </si>
  <si>
    <t>2.4.a., 2.4.b. SOLICITUDES EN RELACIÓN A LA POBLACIÓN DE LAS COMUNIDADES AUTÓNOMAS POR TRAMOS DE EDAD. GRÁFICO</t>
  </si>
  <si>
    <t xml:space="preserve">2.5. ALTAS Y BAJAS DE SOLICITUDES EN EL ÚLTIMO MES </t>
  </si>
  <si>
    <t xml:space="preserve">2.6. PERFIL DE LA PERSONA SOLICITANTE: SEXO Y EDAD. </t>
  </si>
  <si>
    <t>3. RESOLUCIONES DE GRADO</t>
  </si>
  <si>
    <t>3.1., 3.1.a., 3.1.b. RESOLUCIONES DE GRADO. GRÁFICO DE RESOLUCIONES DE GRADO Y PERSONAS BENEFICIARIAS CON DERECHO POR GRADO</t>
  </si>
  <si>
    <t>3.2. RESOLUCIONES DE GRADO EN RELACIÓN A LA POBLACIÓN POTENCIALMENTE DEPENDIENTE DE LAS COMUNIDAES AUTÓNOMAS.</t>
  </si>
  <si>
    <t>3.3., 3.3.a.-3.3.d. RESOLUCIONES DE GRADO DE LAS COMUNIDADES AUTÓNOMAS POR SEXO, TRAMOS DE EDAD Y GRADO</t>
  </si>
  <si>
    <t>3.4.a., 3.4.b. RESOLUCIONES DE GRADO EN RELACIÓN A LA POBLACIÓN DE LAS COMUNIDADES AUTÓNOMAS POR TRAMOS DE EDAD. GRÁFICO</t>
  </si>
  <si>
    <t xml:space="preserve">3.5. ALTAS Y BAJAS DE RESOLUCIONES DE GRADO EN EL ÚLTIMO MES </t>
  </si>
  <si>
    <t>3.6., 3.6.a., 3.6.b. PERFIL DE LA PERSONA CON RESOLUCIÓN DE GRADO: SEXO Y EDAD. GRÁFICO</t>
  </si>
  <si>
    <t>ÍNDICE (2/2)</t>
  </si>
  <si>
    <t>4. PERSONAS CON RESOLUCIÓN DE PIA</t>
  </si>
  <si>
    <t>4.1., 4.1.1.-4.1.3./4.1.a, 4.1.1.a.-4.1.3.a. PERSONAS CON RESOLUCIÓN DE PIA Y PRESTACIONES TOTALES. POR GRADO. GRÁFICOS</t>
  </si>
  <si>
    <t>4.2. PERSONAS CON RESOLUCIÓN DE PIA EN RELACIÓN A LA POBLACIÓN POTENCIALMENTE DEPENDIENTE DE LAS CCAA.</t>
  </si>
  <si>
    <t>4.3., 4.3.1.-4.3.2. PERSONAS CON RESOLUCIÓN DE PIA POR CCAA, SEXO, TRAMOS DE EDAD Y GRADO</t>
  </si>
  <si>
    <t>4.4.a, 4.4.b. PERSONAS CON RESOLUCIÓN DE PIA EN RELACIÓN A LA POBLACIÓN DE LAS CCAA POR TRAMOS DE EDAD. GRÁFICO</t>
  </si>
  <si>
    <t xml:space="preserve">4.5. ALTAS Y BAJAS DE RESOLUCIONES DE PIA EN EL ÚLTIMO MES </t>
  </si>
  <si>
    <t>4.6., 4.6.a. PERFIL DE LA PERSONA CON RESOLUCIÓN DE PIA POR GRADO: SEXO Y EDAD. GRÁFICO</t>
  </si>
  <si>
    <t>5. PRESTACIONES</t>
  </si>
  <si>
    <t>5.1. PRESTACIONES Y RESOLUCIONES DE PIA POR GRADO</t>
  </si>
  <si>
    <t>5.1.a.-5.1.h. PRESTACIONES POR TIPO DE PRESTACIÓN, COMUNIDAD AUTÓNOMA Y POR GRADO.</t>
  </si>
  <si>
    <t>5.2., 5.2.1., 5.2.2. y 5.2.3. SUBTIPO DE PRESTACIÓN ECONÓMICA VINCULADA AL SERVICIO. POR GRADO</t>
  </si>
  <si>
    <t>6. PERFIL DEL CUIDADOR</t>
  </si>
  <si>
    <t>6., 6.1. - 6.3. PERFIL DEL CUIDADOR TOTAL Y POR CCAA</t>
  </si>
  <si>
    <t>7. INTENSIDAD DE LA AYUDA A DOMICILIO</t>
  </si>
  <si>
    <t>7.1., 7.1.a.-7.1.b. INTENSIDAD DE LA AYUDA A DOMICILIO POR CCAA Y TIPO DE PRESTACIÓN</t>
  </si>
  <si>
    <t>8. CUANTÍA DE LAS PRESTACIONES ECONÓMICAS</t>
  </si>
  <si>
    <t>8.1.a.-8.1.g. CUANTÍA DE LAS PRESTACIONES POR CCAA Y TIPO DE PRESTACIÓN</t>
  </si>
  <si>
    <t>GESTIÓN</t>
  </si>
  <si>
    <t>9. TIEMPO MEDIO DE RESOLUCIÓN POR CCAA</t>
  </si>
  <si>
    <t>10.1., 10.2., 10.3. PERSONAS PENDIENTES DE RESOLUCIÓN DE GRADO O PENDIENTES DE RESOLUCIÓN DE PIA</t>
  </si>
  <si>
    <t>11., 11.1.-11.3. PERSONAS BENEFICIARIAS CON DERECHO Y RESOLUCIONES DE PIA POR CCAA Y GRADO</t>
  </si>
  <si>
    <t>12. PERSONAS CON RESOLUCIÓN DE PIA Y PRESTACIÓN EFECTIVA O NO EFECTIVA</t>
  </si>
  <si>
    <t>1.1. EVOLUCIÓN DE LAS PRINCIPALES VARIABLES</t>
  </si>
  <si>
    <t>Total nacional</t>
  </si>
  <si>
    <t>Tasas de variación anual</t>
  </si>
  <si>
    <t>Num</t>
  </si>
  <si>
    <t xml:space="preserve">   Sin grado</t>
  </si>
  <si>
    <t xml:space="preserve">   Personas con derecho a prestación</t>
  </si>
  <si>
    <t xml:space="preserve">      Grado I</t>
  </si>
  <si>
    <t xml:space="preserve">      Grado II</t>
  </si>
  <si>
    <t xml:space="preserve">      Grado III</t>
  </si>
  <si>
    <t>Resoluciones de PIA</t>
  </si>
  <si>
    <t>Pers. con derecho a prest. sin resol. de PIA</t>
  </si>
  <si>
    <t xml:space="preserve">   Preven. Dep. y Promo. A.Personal</t>
  </si>
  <si>
    <t xml:space="preserve">   Teleasistencia</t>
  </si>
  <si>
    <t xml:space="preserve">   Ayuda a Domicilio</t>
  </si>
  <si>
    <t xml:space="preserve">   Centros Día/Noche</t>
  </si>
  <si>
    <t xml:space="preserve">   Atención Residencial</t>
  </si>
  <si>
    <t xml:space="preserve">   PE Vinculada al Servicio</t>
  </si>
  <si>
    <t xml:space="preserve">             PEV al Serv. P.A.P.D</t>
  </si>
  <si>
    <t xml:space="preserve">             PEV al Servicio de Teleasistencia</t>
  </si>
  <si>
    <t xml:space="preserve">             PEV al Servicio de Ayuda a domicilio</t>
  </si>
  <si>
    <t xml:space="preserve">             PEV al Servicio de Centros Día/Noche</t>
  </si>
  <si>
    <t xml:space="preserve">             PEV al Serv. de Atención residencial</t>
  </si>
  <si>
    <t xml:space="preserve">             PEV a Servicio no identificado</t>
  </si>
  <si>
    <t xml:space="preserve">   PE Cuidados Familiares</t>
  </si>
  <si>
    <t xml:space="preserve">   PE Asistencia Personal</t>
  </si>
  <si>
    <t>Nº de prestaciones por beneficiario</t>
  </si>
  <si>
    <t>-</t>
  </si>
  <si>
    <t>1.2. EVOLUCIÓN DE LAS SOLICITUDES POR CCAA</t>
  </si>
  <si>
    <t>Número</t>
  </si>
  <si>
    <t>1.3. EVOLUCIÓN DE LAS RESOLUCIONES DE GRADO POR CCAA</t>
  </si>
  <si>
    <t>1.4. EVOLUCIÓN DE LAS PERSONAS CON DERECHO A PRESTACIÓN POR CCAA</t>
  </si>
  <si>
    <t>1.5. EVOLUCIÓN DE LAS RESOLUCIONES DE PIA POR CCAA</t>
  </si>
  <si>
    <t>1.6. EVOLUCIÓN DE LAS PERSONAS CON DERECHO A PRESTACIÓN SIN RESOLUCIONES DE PIA POR CCAA</t>
  </si>
  <si>
    <t>1.7. EVOLUCIÓN DE LAS PRESTACIONES POR CCAA</t>
  </si>
  <si>
    <t>Motivo de la baja</t>
  </si>
  <si>
    <t>Fallecimiento</t>
  </si>
  <si>
    <t>Traslado</t>
  </si>
  <si>
    <t>Fin de prestación</t>
  </si>
  <si>
    <t>Desistimiento/ Renuncia</t>
  </si>
  <si>
    <t>Caducidad</t>
  </si>
  <si>
    <t>Otros motivos*</t>
  </si>
  <si>
    <t>% s/bajas CCAA</t>
  </si>
  <si>
    <t>Altas Solicitudes</t>
  </si>
  <si>
    <t>Bajas Solicitudes</t>
  </si>
  <si>
    <t>*Otros motivos de baja de solicitudes incluye: Imposibilidad de proceder con el PIA, no aprobación PIA, denegada solicitud prestación, incumplimiento de requisitos, denegada solicitud, inadmitida solicitud, desestimada/desistida solicitud, por varación de circunstancias, ingreso en institución sanitaria o convivencia con familiar, pérdida de condición de residente, no acreditar periodos residencia, duplicidad, archivo expediente o error</t>
  </si>
  <si>
    <t>Altas de resoluciones de grado</t>
  </si>
  <si>
    <t>Bajas de resoluciones de grado</t>
  </si>
  <si>
    <t>Altas Grado</t>
  </si>
  <si>
    <t>Bajas Grado</t>
  </si>
  <si>
    <t>*Otros motivos de baja de resoluciones de grado incluye: Imposibilidad de proceder con el PIA, no aprobación PIA, denegada solicitud prestación, incumplimiento de requisitos, denegada solicitud, inadmitida solicitud, por varación de circunstancias, ingreso en institución sanitaria o convivencia con familiar, pérdida de condición de residente, duplicidad o archivo expediente</t>
  </si>
  <si>
    <t>Altas resoluciones PIA</t>
  </si>
  <si>
    <t>Bajas resoluciones PIA</t>
  </si>
  <si>
    <t>*Otros motivos de baja de resoluciones de PIA incluye: Imposibilidad de proceder con el PIA, no aprobación PIA, denegada solicitud prestación, incumplimiento de requisitos, por varación de circunstancias, ingreso en institución sanitaria o convivencia con familiar, pérdida de condición de residente, duplicidad o archivo expediente</t>
  </si>
  <si>
    <t>2.0. POBLACIÓN POR SEXO Y TRAMOS DE EDAD</t>
  </si>
  <si>
    <t>2.1. SOLICITUDES</t>
  </si>
  <si>
    <t>2.2. SOLICITUDES EN RELACIÓN A LA POBLACIÓN POTENCIALMENTE DEPENDIENTE</t>
  </si>
  <si>
    <t>2.3. SOLICITUDES POR SEXO Y TRAMOS DE EDAD</t>
  </si>
  <si>
    <t>2.4.a SOLICITUDES EN RELACIÓN A LA POBLACIÓN POR TRAMOS DE EDAD</t>
  </si>
  <si>
    <t>2.4.b. SOLICITUDES EN RELACIÓN A LA POBLACIÓN POR TRAMOS DE EDAD. GRÁFICOS</t>
  </si>
  <si>
    <t>2.5. ALTAS Y BAJAS DE SOLICITUDES RESPECTO AL MES ANTERIOR</t>
  </si>
  <si>
    <t>2.6. PERFIL DE LA PERSONA SOLICITANTE: SEXO Y EDAD</t>
  </si>
  <si>
    <t>3.1.  RESOLUCIONES DE GRADO</t>
  </si>
  <si>
    <t>3.1.a.  RESOLUCIONES DE GRADO SEGÚN EL GRADO DE DEPENDENCIA RECONOCIDO Y CCAA. GRÁFICO</t>
  </si>
  <si>
    <t>3.1.b.  BENEFICIARIOS CON DERECHO POR GRADO Y CCAA. GRÁFICO</t>
  </si>
  <si>
    <t>3.2. RESOLUCIONES DE GRADO EN RELACIÓN A LA POBLACIÓN POTENCIALMENTE DEPENDIENTE</t>
  </si>
  <si>
    <t>3.3. RESOLUCIONES DE GRADO POR SEXO Y TRAMOS DE EDAD. TODOS LOS GRADOS</t>
  </si>
  <si>
    <t>3.3.a. RESOLUCIONES DE GRADO III POR SEXO Y TRAMOS DE EDAD</t>
  </si>
  <si>
    <t>3.3.b. RESOLUCIONES DE GRADO II POR SEXO Y TRAMOS DE EDAD</t>
  </si>
  <si>
    <t>3.3.c. RESOLUCIONES DE GRADO I POR SEXO Y TRAMOS DE EDAD</t>
  </si>
  <si>
    <t>3.3.d. RESOLUCIONES DE GRADO "SIN GRADO" POR SEXO Y TRAMOS DE EDAD</t>
  </si>
  <si>
    <t>3.4.a RESOLUCIONES DE GRADO EN RELACIÓN A LA POBLACIÓN POR TRAMOS DE EDAD</t>
  </si>
  <si>
    <t>3.4.b. RESOLUCIONES DE GRADO EN RELACIÓN A LA POBLACIÓN POR TRAMOS DE EDAD. GRÁFICOS</t>
  </si>
  <si>
    <t>3.6. PERFIL DE LA PERSONA CON RESOLUCIÓN DE GRADO: SEXO Y EDAD</t>
  </si>
  <si>
    <t>3.6.a. PERFIL DE LA PERSONA CON RESOLUCIÓN DE GRADO. GRÁFICO</t>
  </si>
  <si>
    <t>3.6.b. PERFIL DE LA PERSONA BENEFICIARIA CON DERECHO A PRESTACIÓN. GRÁFICO</t>
  </si>
  <si>
    <t>4.1. PERSONAS CON RESOLUCIÓN DE PIA Y PRESTACIONES. TODOS LOS GRADOS</t>
  </si>
  <si>
    <t>4.1.a. DISTRIBUCIÓN DE LAS PRESTACIONES POR TIPO DE PRESTACIÓN EN CADA CCAA</t>
  </si>
  <si>
    <t>4.1.1. PERSONAS DE GRADO III CON RESOLUCIÓN DE PIA Y PRESTACIONES</t>
  </si>
  <si>
    <t>4.1.3.a DISTRIBUCIÓN DE LAS PRESTACIONES DE GRADO I POR TIPO DE PRESTACIÓN EN CADA CCAA</t>
  </si>
  <si>
    <t>4.1.3. PERSONAS DE GRADO I CON RESOLUCIÓN DE PIA Y PRESTACIONES</t>
  </si>
  <si>
    <t>4.1.2.a DISTRIBUCIÓN DE LAS PRESTACIONES DE GRADO II POR TIPO DE PRESTACIÓN EN CADA CCAA</t>
  </si>
  <si>
    <t>4.1.2. PERSONAS DE GRADO II CON RESOLUCIÓN DE PIA Y PRESTACIONES</t>
  </si>
  <si>
    <t>4.1.1.a DISTRIBUCIÓN DE LAS PRESTACIONES DE GRADO III POR TIPO DE PRESTACIÓN EN CADA CCAA</t>
  </si>
  <si>
    <t>4.2. PERSONAS CON RESOLUCIÓN DE PIA EN RELACIÓN A LA POBLACIÓN POTENCIALMENTE DEPENDIENTE DE LAS CCAA</t>
  </si>
  <si>
    <t>4.3.3. PERSONAS DE GRADO I CON RESOLUCIÓN DE PIA POR SEXO Y TRAMOS DE EDAD</t>
  </si>
  <si>
    <t>4.3.2. PERSONAS DE GRADO II CON RESOLUCIÓN DE PIA POR SEXO Y TRAMOS DE EDAD</t>
  </si>
  <si>
    <t>4.3.1. PERSONAS DE GRADO III CON RESOLUCIÓN DE PIA POR SEXO Y TRAMOS DE EDAD</t>
  </si>
  <si>
    <t>4.3. PERSONAS CON RESOLUCIÓN DE PIA POR SEXO Y TRAMOS DE EDAD. TODOS LOS GRADOS</t>
  </si>
  <si>
    <t>4.4.b. PERSONAS CON RESOLUCIÓN DE PIA EN RELACIÓN A LA POBLACIÓN POR TRAMOS DE EDAD. GRÁFICOS</t>
  </si>
  <si>
    <t>4.4.a PERSONAS CON RESOLUCIÓN DE PIA EN RELACIÓN A LA POBLACIÓN POR TRAMOS DE EDAD</t>
  </si>
  <si>
    <t>4.5. ALTAS Y BAJAS DE RESOLUCIONES DE PIA RESPECTO AL MES ANTERIOR</t>
  </si>
  <si>
    <t>4.6. PERFIL DE LA PERSONA CON RESOLUCIÓN DE PIA POR GRADO: SEXO Y EDAD</t>
  </si>
  <si>
    <t>4.6.a. PERFIL DE LA PERSONA CON RESOLUCIÓN DE PIA. GRÁFICO</t>
  </si>
  <si>
    <t>5.1.h. PE ASISTENCIA PERSONAL POR GRADO</t>
  </si>
  <si>
    <t>5.1.g. PE CUIDADOS FAMILIARES POR GRADO</t>
  </si>
  <si>
    <t>5.1.f. PE VINCULADAS AL SERVICIO POR GRADO</t>
  </si>
  <si>
    <t>5.1.e.  PRESTACIONES ATENCIÓN RESIDENCIAL POR GRADO</t>
  </si>
  <si>
    <t>5.1.d.  PRESTACIONES CENTROS DE DÍA/NOCHE POR GRADO</t>
  </si>
  <si>
    <t>5.1.c. PRESTACIONES AYUDA A DOMICILIO POR GRADO</t>
  </si>
  <si>
    <t>5.1.b.  PRESTACIONES TELEASISTENCIA POR GRADO</t>
  </si>
  <si>
    <t>5.1.a.  PRESTACIONES PAPD POR GRADO</t>
  </si>
  <si>
    <t>5.1.  PRESTACIONES Y PERSONAS CON RESOLUCIÓN DE PIA POR GRADO</t>
  </si>
  <si>
    <t>5.2. SUBTIPO DE P.E. VINCULADA AL SERVICIO. TODOS LOS GRADOS</t>
  </si>
  <si>
    <t>5.2.3. SUBTIPO DE P.E. VINCULADA AL SERVICIO. GRADO I</t>
  </si>
  <si>
    <t>5.2.2. SUBTIPO DE P.E. VINCULADA AL SERVICIO. GRADO II</t>
  </si>
  <si>
    <t>5.2.1. SUBTIPO DE P.E. VINCULADA AL SERVICIO. GRADO III</t>
  </si>
  <si>
    <t>6. PERFIL DE CUIDADOR. TOTAL DE CCAA</t>
  </si>
  <si>
    <t>6.3. PERFIL DEL CUIDADOR POR CCAA. PARENTESCO</t>
  </si>
  <si>
    <t>6.2. PERFIL DEL CUIDADOR POR CCAA. EDAD</t>
  </si>
  <si>
    <t>6.1. PERFIL DEL CUIDADOR POR CCAA. SEXO</t>
  </si>
  <si>
    <t>7.1.b. INTENSIDAD DE LA AYUDA A DOMICILIO POR CCAA. PRESTACIÓN ECONÓMICA VINCULADA A LA AYUDA A DOMICILIO</t>
  </si>
  <si>
    <t>7.1.a. INTENSIDAD DE LA AYUDA A DOMICILIO POR CCAA. PRESTACIÓN SAD</t>
  </si>
  <si>
    <t>7.1. INTENSIDAD DE LA AYUDA A DOMICILIO POR CCAA. TOTAL DE PRESTACIONES</t>
  </si>
  <si>
    <t>8. CUANTÍA DE LAS PRESTACIONES (Euros)</t>
  </si>
  <si>
    <t>8.1.g. CUANTÍA DE LAS PRESTACIONES POR CCAA. PRESTACIONES VINCULADAS AL SERVICIO DE TELEASISTENCIA</t>
  </si>
  <si>
    <t>8.1.f. CUANTÍA DE LAS PRESTACIONES POR CCAA. PRESTACIONES VINCULADAS AL SERVICIO PAPD</t>
  </si>
  <si>
    <t>8.1.e. CUANTÍA DE LAS PRESTACIONES POR CCAA. PRESTACIONES VINCULADAS AL SERVICIO DE CENTRO DE DÍA/NOCHE</t>
  </si>
  <si>
    <t>8.1.d. CUANTÍA DE LAS PRESTACIONES POR CCAA. PRESTACIONES VINCULADAS AL SERVICIO DE ATENCIÓN RESIDENCIAL</t>
  </si>
  <si>
    <t>8.1.c. CUANTÍA DE LAS PRESTACIONES POR CCAA. PRESTACIONES VINCULADAS AL SERVICIO DE AYUDA A DOMICILIO</t>
  </si>
  <si>
    <t>8.1.b. CUANTÍA DE LAS PRESTACIONES POR CCAA. PRESTACIONES DE ASISTENCIA PERSONAL</t>
  </si>
  <si>
    <t>8.1.a. CUANTÍA DE LAS PRESTACIONES POR CCAA. PRESTACIONES DE CUIDADOS FAMILIARES</t>
  </si>
  <si>
    <t>10.1. PERSONAS SOLICITANTES PENDIENTES DE RESOLUCIÓN DE GRADO</t>
  </si>
  <si>
    <t>10.2. PERSONAS BENEFICIARIAS CON DERECHO A PRESTACIÓN PENDIENTES DE RESOLUCIÓN DE PIA</t>
  </si>
  <si>
    <t>10.3. PERSONAS PENDIENTES DE RESOLUCIÓN DE GRADO O PENDIENTES DE RESOLUCIÓN DE PIA</t>
  </si>
  <si>
    <t>11. PERSONAS BENEFICIARIAS CON DERECHO Y RESOLUCIONES DE PIA POR CCAA. TODOS LOS GRADOS</t>
  </si>
  <si>
    <t>11.1. PERSONAS BENEFICIARIAS CON DERECHO Y RESOLUCIONES DE PIA POR CCAA. GRADO III</t>
  </si>
  <si>
    <t>11.2. PERSONAS BENEFICIARIAS CON DERECHO Y RESOLUCIONES DE PIA POR CCAA. GRADO II</t>
  </si>
  <si>
    <t>11.3. PERSONAS BENEFICIARIAS CON DERECHO Y RESOLUCIONES DE PIA POR CCAA. GRADO I</t>
  </si>
  <si>
    <t>PERSONAS BENEFICIARIAS CON PRESTACIÓN EFECTIVA</t>
  </si>
  <si>
    <t>**No se dispone de información completa de todas las CCAA relativa a las solicitudes que hay en tramitación</t>
  </si>
  <si>
    <t>Castilla y León, la Comunidad de Madrid y el País Vasco tienen un procedimiento de gestión en el que la mayoría de Resoluciones de Grado y Resoluciones de Prestación se realizan de manera conjunta</t>
  </si>
  <si>
    <t>Menos de 6 meses pendientes de efectividad</t>
  </si>
  <si>
    <t>6 meses o más pendientes de efectividad</t>
  </si>
  <si>
    <t>% sobre pers. con resol. De PIA sin recibir prest.</t>
  </si>
  <si>
    <t>3.5. ALTAS Y BAJAS DE RESOLUCIONES DE GRADO RESPECTO AL MES ANTERIOR</t>
  </si>
  <si>
    <t xml:space="preserve">(1) Cifras INE de población referidas al 01/01/2023. Publicado Censo de Población Anual el 13/12/2023 </t>
  </si>
  <si>
    <t>(1) Cifras INE de población referidas al 01/01/2023. Real Decreto 1085/2023, de 5 de diciembre BOE 23.12.22.</t>
  </si>
  <si>
    <r>
      <t xml:space="preserve">Población por CCAA </t>
    </r>
    <r>
      <rPr>
        <b/>
        <vertAlign val="superscript"/>
        <sz val="11"/>
        <color rgb="FF7030A0"/>
        <rFont val="Arial"/>
        <family val="2"/>
      </rPr>
      <t>(1)</t>
    </r>
  </si>
  <si>
    <r>
      <t xml:space="preserve">Población por CCAA </t>
    </r>
    <r>
      <rPr>
        <b/>
        <vertAlign val="subscript"/>
        <sz val="10"/>
        <color theme="4" tint="-0.249977111117893"/>
        <rFont val="Arial"/>
        <family val="2"/>
      </rPr>
      <t>(1)</t>
    </r>
  </si>
  <si>
    <r>
      <t xml:space="preserve">Pobl. Potencialmente Dependiente por CCAA </t>
    </r>
    <r>
      <rPr>
        <b/>
        <vertAlign val="subscript"/>
        <sz val="10"/>
        <color theme="4" tint="-0.249977111117893"/>
        <rFont val="Arial"/>
        <family val="2"/>
      </rPr>
      <t>(2)</t>
    </r>
  </si>
  <si>
    <r>
      <t xml:space="preserve">% </t>
    </r>
    <r>
      <rPr>
        <b/>
        <sz val="7"/>
        <color theme="4" tint="-0.249977111117893"/>
        <rFont val="Arial"/>
        <family val="2"/>
      </rPr>
      <t>s/total nacional</t>
    </r>
  </si>
  <si>
    <r>
      <t xml:space="preserve">% </t>
    </r>
    <r>
      <rPr>
        <b/>
        <sz val="7"/>
        <color theme="4" tint="-0.249977111117893"/>
        <rFont val="Arial"/>
        <family val="2"/>
      </rPr>
      <t>sobre solicitudes</t>
    </r>
  </si>
  <si>
    <r>
      <t xml:space="preserve">% </t>
    </r>
    <r>
      <rPr>
        <b/>
        <sz val="7"/>
        <color theme="4" tint="-0.249977111117893"/>
        <rFont val="Arial"/>
        <family val="2"/>
      </rPr>
      <t>sobre resolu-ciones</t>
    </r>
  </si>
  <si>
    <r>
      <t xml:space="preserve">Población Potencialmente Dependiente por CCAA </t>
    </r>
    <r>
      <rPr>
        <b/>
        <vertAlign val="subscript"/>
        <sz val="10"/>
        <color theme="4" tint="-0.249977111117893"/>
        <rFont val="Arial"/>
        <family val="2"/>
      </rPr>
      <t>(2)</t>
    </r>
  </si>
  <si>
    <r>
      <t xml:space="preserve">6 meses o más pendientes de resolución de grado </t>
    </r>
    <r>
      <rPr>
        <b/>
        <vertAlign val="superscript"/>
        <sz val="10"/>
        <color theme="4" tint="-0.249977111117893"/>
        <rFont val="Arial"/>
        <family val="2"/>
      </rPr>
      <t>(1)</t>
    </r>
  </si>
  <si>
    <r>
      <rPr>
        <i/>
        <vertAlign val="superscript"/>
        <sz val="8"/>
        <color theme="4" tint="-0.249977111117893"/>
        <rFont val="Arial"/>
        <family val="2"/>
      </rPr>
      <t xml:space="preserve">(1) </t>
    </r>
    <r>
      <rPr>
        <i/>
        <sz val="8"/>
        <color theme="4" tint="-0.249977111117893"/>
        <rFont val="Arial"/>
        <family val="2"/>
      </rPr>
      <t>El cómputo de tiempo se efectúa desde la fecha de presentación de la solicitud, sin descontar los periodos de suspensión del plazo de tramitación.</t>
    </r>
  </si>
  <si>
    <t>Situación a 29 de febrero de 2024</t>
  </si>
  <si>
    <t>Tiempo de resolución calculado sobre las Resoluciones realizadas entre el 1 de marzo de 2023 y el 29 de febrero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</si>
</sst>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_-;\-* #,##0.00\ _€_-;_-* &quot;-&quot;??\ _€_-;_-@_-"/>
    <numFmt numFmtId="165" formatCode="#,##0.00_ ;\-#,##0.00\ "/>
    <numFmt numFmtId="166" formatCode="#,##0.0"/>
    <numFmt numFmtId="167" formatCode="0.0%"/>
    <numFmt numFmtId="168" formatCode="0.0"/>
    <numFmt numFmtId="169" formatCode="_(* #,##0.00_);_(* \(#,##0.00\);_(* &quot;-&quot;??_);_(@_)"/>
  </numFmts>
  <fonts count="243"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color indexed="18"/>
      <name val="Verdana"/>
      <family val="2"/>
    </font>
    <font>
      <sz val="12"/>
      <color indexed="17"/>
      <name val="Verdana"/>
      <family val="2"/>
    </font>
    <font>
      <sz val="14"/>
      <color indexed="17"/>
      <name val="Verdana"/>
      <family val="2"/>
    </font>
    <font>
      <sz val="11"/>
      <name val="Arial"/>
      <family val="2"/>
    </font>
    <font>
      <sz val="12"/>
      <color indexed="9"/>
      <name val="Verdana"/>
      <family val="2"/>
    </font>
    <font>
      <b/>
      <sz val="16"/>
      <color indexed="17"/>
      <name val="Verdana"/>
      <family val="2"/>
    </font>
    <font>
      <b/>
      <sz val="12"/>
      <color indexed="17"/>
      <name val="Verdana"/>
      <family val="2"/>
    </font>
    <font>
      <sz val="10"/>
      <color indexed="17"/>
      <name val="Arial"/>
      <family val="2"/>
    </font>
    <font>
      <sz val="12"/>
      <color indexed="20"/>
      <name val="Verdana"/>
      <family val="2"/>
    </font>
    <font>
      <sz val="8"/>
      <color indexed="17"/>
      <name val="Verdana"/>
      <family val="2"/>
    </font>
    <font>
      <b/>
      <sz val="11"/>
      <color indexed="17"/>
      <name val="Arial"/>
      <family val="2"/>
    </font>
    <font>
      <sz val="11"/>
      <color indexed="20"/>
      <name val="Verdana"/>
      <family val="2"/>
    </font>
    <font>
      <b/>
      <sz val="11"/>
      <color indexed="20"/>
      <name val="Arial"/>
      <family val="2"/>
    </font>
    <font>
      <sz val="11"/>
      <color indexed="20"/>
      <name val="Arial"/>
      <family val="2"/>
    </font>
    <font>
      <sz val="11"/>
      <color indexed="8"/>
      <name val="Verdana"/>
      <family val="2"/>
    </font>
    <font>
      <sz val="10"/>
      <color indexed="8"/>
      <name val="Arial"/>
      <family val="2"/>
    </font>
    <font>
      <b/>
      <sz val="10"/>
      <color indexed="8"/>
      <name val="Arial"/>
      <family val="2"/>
    </font>
    <font>
      <sz val="11"/>
      <color indexed="18"/>
      <name val="Verdana"/>
      <family val="2"/>
    </font>
    <font>
      <b/>
      <sz val="8"/>
      <color indexed="17"/>
      <name val="Verdana"/>
      <family val="2"/>
    </font>
    <font>
      <b/>
      <sz val="8"/>
      <color indexed="17"/>
      <name val="Arial"/>
      <family val="2"/>
    </font>
    <font>
      <b/>
      <sz val="11"/>
      <color indexed="17"/>
      <name val="Verdana"/>
      <family val="2"/>
    </font>
    <font>
      <b/>
      <sz val="10"/>
      <color indexed="18"/>
      <name val="Verdana"/>
      <family val="2"/>
    </font>
    <font>
      <b/>
      <sz val="10"/>
      <color indexed="20"/>
      <name val="Verdana"/>
      <family val="2"/>
    </font>
    <font>
      <sz val="12"/>
      <color indexed="10"/>
      <name val="Verdana"/>
      <family val="2"/>
    </font>
    <font>
      <sz val="8"/>
      <color indexed="18"/>
      <name val="Verdana"/>
      <family val="2"/>
    </font>
    <font>
      <b/>
      <sz val="7"/>
      <color indexed="17"/>
      <name val="Verdana"/>
      <family val="2"/>
    </font>
    <font>
      <b/>
      <sz val="8"/>
      <color indexed="18"/>
      <name val="Verdana"/>
      <family val="2"/>
    </font>
    <font>
      <sz val="11"/>
      <color indexed="10"/>
      <name val="Verdana"/>
      <family val="2"/>
    </font>
    <font>
      <b/>
      <sz val="7"/>
      <color indexed="17"/>
      <name val="Arial"/>
      <family val="2"/>
    </font>
    <font>
      <sz val="10"/>
      <color indexed="10"/>
      <name val="Arial"/>
      <family val="2"/>
    </font>
    <font>
      <sz val="6"/>
      <color indexed="18"/>
      <name val="Verdana"/>
      <family val="2"/>
    </font>
    <font>
      <sz val="6"/>
      <color indexed="17"/>
      <name val="Verdana"/>
      <family val="2"/>
    </font>
    <font>
      <sz val="6"/>
      <color indexed="20"/>
      <name val="Verdana"/>
      <family val="2"/>
    </font>
    <font>
      <sz val="8"/>
      <color indexed="9"/>
      <name val="Verdana"/>
      <family val="2"/>
    </font>
    <font>
      <sz val="6"/>
      <color indexed="9"/>
      <name val="Verdana"/>
      <family val="2"/>
    </font>
    <font>
      <i/>
      <sz val="9"/>
      <color indexed="17"/>
      <name val="Arial"/>
      <family val="2"/>
    </font>
    <font>
      <b/>
      <sz val="9"/>
      <color indexed="17"/>
      <name val="Arial"/>
      <family val="2"/>
    </font>
    <font>
      <sz val="9"/>
      <color indexed="8"/>
      <name val="Arial"/>
      <family val="2"/>
    </font>
    <font>
      <b/>
      <i/>
      <sz val="9"/>
      <color indexed="17"/>
      <name val="Arial"/>
      <family val="2"/>
    </font>
    <font>
      <b/>
      <sz val="10"/>
      <color indexed="17"/>
      <name val="Arial"/>
      <family val="2"/>
    </font>
    <font>
      <sz val="9"/>
      <color indexed="9"/>
      <name val="Verdana"/>
      <family val="2"/>
    </font>
    <font>
      <i/>
      <sz val="9"/>
      <color indexed="8"/>
      <name val="Arial"/>
      <family val="2"/>
    </font>
    <font>
      <b/>
      <sz val="9"/>
      <color indexed="8"/>
      <name val="Arial"/>
      <family val="2"/>
    </font>
    <font>
      <sz val="9"/>
      <color indexed="20"/>
      <name val="Verdana"/>
      <family val="2"/>
    </font>
    <font>
      <b/>
      <sz val="5"/>
      <color indexed="20"/>
      <name val="Verdana"/>
      <family val="2"/>
    </font>
    <font>
      <b/>
      <sz val="8"/>
      <color indexed="20"/>
      <name val="Verdana"/>
      <family val="2"/>
    </font>
    <font>
      <sz val="8"/>
      <color indexed="20"/>
      <name val="Verdana"/>
      <family val="2"/>
    </font>
    <font>
      <b/>
      <sz val="9"/>
      <color indexed="20"/>
      <name val="Verdana"/>
      <family val="2"/>
    </font>
    <font>
      <sz val="6"/>
      <name val="Arial"/>
      <family val="2"/>
    </font>
    <font>
      <sz val="10"/>
      <color indexed="8"/>
      <name val="Verdana"/>
      <family val="2"/>
    </font>
    <font>
      <b/>
      <sz val="10"/>
      <color indexed="17"/>
      <name val="Verdana"/>
      <family val="2"/>
    </font>
    <font>
      <b/>
      <sz val="10"/>
      <name val="Arial"/>
      <family val="2"/>
    </font>
    <font>
      <b/>
      <sz val="11"/>
      <color indexed="20"/>
      <name val="Verdana"/>
      <family val="2"/>
    </font>
    <font>
      <sz val="12"/>
      <name val="Arial"/>
      <family val="2"/>
    </font>
    <font>
      <b/>
      <sz val="12"/>
      <color indexed="20"/>
      <name val="Verdana"/>
      <family val="2"/>
    </font>
    <font>
      <b/>
      <sz val="11"/>
      <color indexed="9"/>
      <name val="Verdana"/>
      <family val="2"/>
    </font>
    <font>
      <b/>
      <sz val="8"/>
      <color indexed="9"/>
      <name val="Verdana"/>
      <family val="2"/>
    </font>
    <font>
      <sz val="11"/>
      <color indexed="9"/>
      <name val="Verdana"/>
      <family val="2"/>
    </font>
    <font>
      <b/>
      <sz val="15"/>
      <color indexed="17"/>
      <name val="Verdana"/>
      <family val="2"/>
    </font>
    <font>
      <sz val="10"/>
      <color indexed="9"/>
      <name val="Verdana"/>
      <family val="2"/>
    </font>
    <font>
      <sz val="11"/>
      <color indexed="8"/>
      <name val="Arial"/>
      <family val="2"/>
    </font>
    <font>
      <sz val="9"/>
      <name val="Arial"/>
      <family val="2"/>
    </font>
    <font>
      <sz val="11"/>
      <color indexed="10"/>
      <name val="Arial"/>
      <family val="2"/>
    </font>
    <font>
      <b/>
      <sz val="7"/>
      <color indexed="20"/>
      <name val="Verdana"/>
      <family val="2"/>
    </font>
    <font>
      <i/>
      <sz val="9"/>
      <name val="Arial"/>
      <family val="2"/>
    </font>
    <font>
      <sz val="12"/>
      <name val="Verdana"/>
      <family val="2"/>
    </font>
    <font>
      <b/>
      <sz val="8"/>
      <name val="Verdana"/>
      <family val="2"/>
    </font>
    <font>
      <b/>
      <sz val="11"/>
      <name val="Verdana"/>
      <family val="2"/>
    </font>
    <font>
      <sz val="11"/>
      <name val="Verdana"/>
      <family val="2"/>
    </font>
    <font>
      <b/>
      <sz val="10"/>
      <color indexed="8"/>
      <name val="Verdana"/>
      <family val="2"/>
    </font>
    <font>
      <sz val="9"/>
      <color indexed="20"/>
      <name val="Arial"/>
      <family val="2"/>
    </font>
    <font>
      <b/>
      <sz val="9"/>
      <color indexed="20"/>
      <name val="Arial"/>
      <family val="2"/>
    </font>
    <font>
      <sz val="9"/>
      <color indexed="18"/>
      <name val="Verdana"/>
      <family val="2"/>
    </font>
    <font>
      <sz val="9"/>
      <color indexed="17"/>
      <name val="Verdana"/>
      <family val="2"/>
    </font>
    <font>
      <sz val="7"/>
      <name val="Arial"/>
      <family val="2"/>
    </font>
    <font>
      <sz val="8"/>
      <color indexed="8"/>
      <name val="Arial"/>
      <family val="2"/>
    </font>
    <font>
      <b/>
      <sz val="8"/>
      <name val="Arial"/>
      <family val="2"/>
    </font>
    <font>
      <sz val="8"/>
      <name val="Arial"/>
      <family val="2"/>
    </font>
    <font>
      <i/>
      <sz val="10"/>
      <color indexed="8"/>
      <name val="Arial"/>
      <family val="2"/>
    </font>
    <font>
      <b/>
      <i/>
      <sz val="11"/>
      <color indexed="20"/>
      <name val="Verdana"/>
      <family val="2"/>
    </font>
    <font>
      <b/>
      <i/>
      <sz val="11"/>
      <color indexed="17"/>
      <name val="Arial"/>
      <family val="2"/>
    </font>
    <font>
      <b/>
      <i/>
      <sz val="12"/>
      <color indexed="20"/>
      <name val="Verdana"/>
      <family val="2"/>
    </font>
    <font>
      <b/>
      <i/>
      <sz val="11"/>
      <color indexed="20"/>
      <name val="Arial"/>
      <family val="2"/>
    </font>
    <font>
      <i/>
      <sz val="10"/>
      <name val="Arial"/>
      <family val="2"/>
    </font>
    <font>
      <i/>
      <sz val="10"/>
      <color indexed="8"/>
      <name val="Verdana"/>
      <family val="2"/>
    </font>
    <font>
      <b/>
      <i/>
      <sz val="8"/>
      <color indexed="18"/>
      <name val="Verdana"/>
      <family val="2"/>
    </font>
    <font>
      <i/>
      <sz val="12"/>
      <color indexed="20"/>
      <name val="Verdana"/>
      <family val="2"/>
    </font>
    <font>
      <sz val="11"/>
      <color theme="0"/>
      <name val="Calibri"/>
      <family val="2"/>
      <scheme val="minor"/>
    </font>
    <font>
      <b/>
      <sz val="11"/>
      <color theme="0"/>
      <name val="Calibri"/>
      <family val="2"/>
      <scheme val="minor"/>
    </font>
    <font>
      <sz val="10"/>
      <color rgb="FF000000"/>
      <name val="Arial"/>
      <family val="2"/>
    </font>
    <font>
      <b/>
      <sz val="11"/>
      <color rgb="FF008000"/>
      <name val="Arial"/>
      <family val="2"/>
    </font>
    <font>
      <sz val="12"/>
      <color rgb="FFFF0000"/>
      <name val="Verdana"/>
      <family val="2"/>
    </font>
    <font>
      <i/>
      <sz val="8"/>
      <color theme="0" tint="-0.499984740745262"/>
      <name val="Arial"/>
      <family val="2"/>
    </font>
    <font>
      <i/>
      <sz val="8"/>
      <color theme="0"/>
      <name val="Verdana"/>
      <family val="2"/>
    </font>
    <font>
      <sz val="12"/>
      <color theme="0"/>
      <name val="Verdana"/>
      <family val="2"/>
    </font>
    <font>
      <i/>
      <sz val="8"/>
      <color theme="0"/>
      <name val="Arial"/>
      <family val="2"/>
    </font>
    <font>
      <i/>
      <sz val="8"/>
      <color theme="0"/>
      <name val="Calibri"/>
      <family val="2"/>
      <scheme val="minor"/>
    </font>
    <font>
      <i/>
      <sz val="10"/>
      <color theme="0"/>
      <name val="Calibri"/>
      <family val="2"/>
      <scheme val="minor"/>
    </font>
    <font>
      <sz val="10"/>
      <color theme="0"/>
      <name val="Arial"/>
      <family val="2"/>
    </font>
    <font>
      <sz val="8"/>
      <color theme="0"/>
      <name val="Arial"/>
      <family val="2"/>
    </font>
    <font>
      <sz val="10"/>
      <color theme="1"/>
      <name val="Arial"/>
      <family val="2"/>
    </font>
    <font>
      <sz val="11"/>
      <color theme="1"/>
      <name val="Verdana"/>
      <family val="2"/>
    </font>
    <font>
      <b/>
      <sz val="11"/>
      <color theme="1"/>
      <name val="Arial"/>
      <family val="2"/>
    </font>
    <font>
      <sz val="12"/>
      <color theme="1"/>
      <name val="Verdana"/>
      <family val="2"/>
    </font>
    <font>
      <b/>
      <sz val="16"/>
      <color theme="8" tint="-0.249977111117893"/>
      <name val="Verdana"/>
      <family val="2"/>
    </font>
    <font>
      <sz val="12"/>
      <color theme="8" tint="-0.249977111117893"/>
      <name val="Verdana"/>
      <family val="2"/>
    </font>
    <font>
      <b/>
      <sz val="16"/>
      <color rgb="FF008000"/>
      <name val="Verdana"/>
      <family val="2"/>
    </font>
    <font>
      <sz val="10"/>
      <color rgb="FF008000"/>
      <name val="Arial"/>
      <family val="2"/>
    </font>
    <font>
      <sz val="12"/>
      <color rgb="FF008000"/>
      <name val="Verdana"/>
      <family val="2"/>
    </font>
    <font>
      <b/>
      <sz val="7"/>
      <color rgb="FF008000"/>
      <name val="Arial"/>
      <family val="2"/>
    </font>
    <font>
      <b/>
      <sz val="10"/>
      <color rgb="FF008000"/>
      <name val="Arial"/>
      <family val="2"/>
    </font>
    <font>
      <b/>
      <sz val="10"/>
      <color theme="1"/>
      <name val="Arial"/>
      <family val="2"/>
    </font>
    <font>
      <i/>
      <sz val="10"/>
      <color theme="1"/>
      <name val="Arial"/>
      <family val="2"/>
    </font>
    <font>
      <b/>
      <sz val="11"/>
      <name val="Arial"/>
      <family val="2"/>
    </font>
    <font>
      <b/>
      <sz val="12"/>
      <color theme="0"/>
      <name val="Arial"/>
      <family val="2"/>
    </font>
    <font>
      <b/>
      <vertAlign val="subscript"/>
      <sz val="10"/>
      <color indexed="17"/>
      <name val="Arial"/>
      <family val="2"/>
    </font>
    <font>
      <b/>
      <i/>
      <sz val="9"/>
      <color indexed="8"/>
      <name val="Arial"/>
      <family val="2"/>
    </font>
    <font>
      <sz val="9"/>
      <color theme="0"/>
      <name val="Verdana"/>
      <family val="2"/>
    </font>
    <font>
      <sz val="11"/>
      <name val="Calibri"/>
      <family val="2"/>
      <scheme val="minor"/>
    </font>
    <font>
      <b/>
      <sz val="7"/>
      <name val="Arial"/>
      <family val="2"/>
    </font>
    <font>
      <b/>
      <sz val="16"/>
      <color theme="1"/>
      <name val="Verdana"/>
      <family val="2"/>
    </font>
    <font>
      <sz val="9"/>
      <color theme="0"/>
      <name val="Arial"/>
      <family val="2"/>
    </font>
    <font>
      <sz val="8"/>
      <color theme="0"/>
      <name val="Calibri"/>
      <family val="2"/>
      <scheme val="minor"/>
    </font>
    <font>
      <b/>
      <sz val="10"/>
      <color theme="0"/>
      <name val="Arial"/>
      <family val="2"/>
    </font>
    <font>
      <b/>
      <sz val="11"/>
      <color theme="0"/>
      <name val="Arial"/>
      <family val="2"/>
    </font>
    <font>
      <b/>
      <sz val="9"/>
      <name val="Arial"/>
      <family val="2"/>
    </font>
    <font>
      <b/>
      <sz val="8"/>
      <color theme="0"/>
      <name val="Arial"/>
      <family val="2"/>
    </font>
    <font>
      <b/>
      <sz val="9"/>
      <color theme="0"/>
      <name val="Verdana"/>
      <family val="2"/>
    </font>
    <font>
      <b/>
      <sz val="8"/>
      <color theme="0"/>
      <name val="Verdana"/>
      <family val="2"/>
    </font>
    <font>
      <sz val="8"/>
      <color theme="0"/>
      <name val="Verdana"/>
      <family val="2"/>
    </font>
    <font>
      <b/>
      <sz val="9"/>
      <color theme="0"/>
      <name val="Arial"/>
      <family val="2"/>
    </font>
    <font>
      <b/>
      <sz val="12"/>
      <color theme="0"/>
      <name val="Verdana"/>
      <family val="2"/>
    </font>
    <font>
      <b/>
      <sz val="7"/>
      <color theme="0"/>
      <name val="Arial"/>
      <family val="2"/>
    </font>
    <font>
      <b/>
      <sz val="11"/>
      <color theme="0"/>
      <name val="Verdana"/>
      <family val="2"/>
    </font>
    <font>
      <sz val="11"/>
      <color theme="0"/>
      <name val="Verdana"/>
      <family val="2"/>
    </font>
    <font>
      <b/>
      <sz val="7"/>
      <color theme="0"/>
      <name val="Verdana"/>
      <family val="2"/>
    </font>
    <font>
      <sz val="11"/>
      <color theme="0"/>
      <name val="Arial"/>
      <family val="2"/>
    </font>
    <font>
      <i/>
      <sz val="9"/>
      <color theme="0"/>
      <name val="Arial"/>
      <family val="2"/>
    </font>
    <font>
      <b/>
      <sz val="10"/>
      <color theme="0"/>
      <name val="Verdana"/>
      <family val="2"/>
    </font>
    <font>
      <b/>
      <i/>
      <sz val="9"/>
      <color theme="0"/>
      <name val="Arial"/>
      <family val="2"/>
    </font>
    <font>
      <b/>
      <vertAlign val="subscript"/>
      <sz val="10"/>
      <color theme="0"/>
      <name val="Arial"/>
      <family val="2"/>
    </font>
    <font>
      <sz val="7"/>
      <color theme="0"/>
      <name val="Arial"/>
      <family val="2"/>
    </font>
    <font>
      <i/>
      <sz val="10"/>
      <color theme="0"/>
      <name val="Arial"/>
      <family val="2"/>
    </font>
    <font>
      <b/>
      <i/>
      <sz val="11"/>
      <color theme="0"/>
      <name val="Arial"/>
      <family val="2"/>
    </font>
    <font>
      <b/>
      <sz val="12"/>
      <name val="Verdana"/>
      <family val="2"/>
    </font>
    <font>
      <sz val="12"/>
      <color theme="4" tint="-0.249977111117893"/>
      <name val="Verdana"/>
      <family val="2"/>
    </font>
    <font>
      <sz val="8"/>
      <color indexed="20"/>
      <name val="Arial"/>
      <family val="2"/>
    </font>
    <font>
      <sz val="8"/>
      <name val="Calibri"/>
      <family val="2"/>
      <scheme val="minor"/>
    </font>
    <font>
      <sz val="10"/>
      <color rgb="FFFF0000"/>
      <name val="Arial"/>
      <family val="2"/>
    </font>
    <font>
      <b/>
      <vertAlign val="subscript"/>
      <sz val="10"/>
      <name val="Arial"/>
      <family val="2"/>
    </font>
    <font>
      <b/>
      <i/>
      <sz val="11"/>
      <name val="Arial"/>
      <family val="2"/>
    </font>
    <font>
      <sz val="8"/>
      <name val="Verdana"/>
      <family val="2"/>
    </font>
    <font>
      <b/>
      <sz val="11"/>
      <name val="Calibri"/>
      <family val="2"/>
      <scheme val="minor"/>
    </font>
    <font>
      <sz val="9"/>
      <color theme="1"/>
      <name val="Arial"/>
      <family val="2"/>
    </font>
    <font>
      <b/>
      <sz val="8"/>
      <color theme="1"/>
      <name val="Verdana"/>
      <family val="2"/>
    </font>
    <font>
      <sz val="8"/>
      <color theme="1"/>
      <name val="Verdana"/>
      <family val="2"/>
    </font>
    <font>
      <i/>
      <sz val="8"/>
      <name val="Arial"/>
      <family val="2"/>
    </font>
    <font>
      <b/>
      <sz val="7"/>
      <name val="Verdana"/>
      <family val="2"/>
    </font>
    <font>
      <u/>
      <sz val="10"/>
      <color theme="10"/>
      <name val="Arial"/>
      <family val="2"/>
    </font>
    <font>
      <i/>
      <sz val="8"/>
      <color rgb="FF006600"/>
      <name val="Arial"/>
      <family val="2"/>
    </font>
    <font>
      <sz val="11"/>
      <color theme="1"/>
      <name val="Arial"/>
      <family val="2"/>
    </font>
    <font>
      <sz val="10"/>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name val="Arial"/>
      <family val="2"/>
    </font>
    <font>
      <u/>
      <sz val="10"/>
      <color rgb="FF0000FF"/>
      <name val="Arial"/>
      <family val="2"/>
    </font>
    <font>
      <u/>
      <sz val="10"/>
      <color rgb="FF800080"/>
      <name val="Arial"/>
      <family val="2"/>
    </font>
    <font>
      <sz val="10"/>
      <color rgb="FF000000"/>
      <name val="Arial"/>
      <family val="2"/>
    </font>
    <font>
      <sz val="10"/>
      <name val="Arial"/>
      <family val="2"/>
    </font>
    <font>
      <u/>
      <sz val="10"/>
      <color rgb="FF0000FF"/>
      <name val="Arial"/>
      <family val="2"/>
    </font>
    <font>
      <u/>
      <sz val="10"/>
      <color rgb="FF800080"/>
      <name val="Arial"/>
      <family val="2"/>
    </font>
    <font>
      <sz val="10"/>
      <color rgb="FF000000"/>
      <name val="Arial"/>
      <family val="2"/>
    </font>
    <font>
      <sz val="7"/>
      <color rgb="FFFF0000"/>
      <name val="Arial"/>
      <family val="2"/>
    </font>
    <font>
      <sz val="11"/>
      <color rgb="FFFF0000"/>
      <name val="Verdana"/>
      <family val="2"/>
    </font>
    <font>
      <b/>
      <sz val="18"/>
      <color rgb="FF7030A0"/>
      <name val="Verdana"/>
      <family val="2"/>
    </font>
    <font>
      <sz val="10"/>
      <color rgb="FF7030A0"/>
      <name val="Arial"/>
      <family val="2"/>
    </font>
    <font>
      <sz val="12"/>
      <color rgb="FF7030A0"/>
      <name val="Verdana"/>
      <family val="2"/>
    </font>
    <font>
      <b/>
      <sz val="12"/>
      <color rgb="FF7030A0"/>
      <name val="Verdana"/>
      <family val="2"/>
    </font>
    <font>
      <b/>
      <sz val="10"/>
      <color rgb="FF7030A0"/>
      <name val="Verdana"/>
      <family val="2"/>
    </font>
    <font>
      <sz val="10"/>
      <color rgb="FF7030A0"/>
      <name val="Verdana"/>
      <family val="2"/>
    </font>
    <font>
      <b/>
      <sz val="16"/>
      <color rgb="FF7030A0"/>
      <name val="Verdana"/>
      <family val="2"/>
    </font>
    <font>
      <b/>
      <sz val="10"/>
      <color rgb="FF7030A0"/>
      <name val="Arial"/>
      <family val="2"/>
    </font>
    <font>
      <sz val="11"/>
      <color rgb="FF7030A0"/>
      <name val="Arial"/>
      <family val="2"/>
    </font>
    <font>
      <b/>
      <sz val="11"/>
      <color rgb="FF7030A0"/>
      <name val="Arial"/>
      <family val="2"/>
    </font>
    <font>
      <b/>
      <vertAlign val="superscript"/>
      <sz val="11"/>
      <color rgb="FF7030A0"/>
      <name val="Arial"/>
      <family val="2"/>
    </font>
    <font>
      <b/>
      <sz val="8"/>
      <color rgb="FF7030A0"/>
      <name val="Arial"/>
      <family val="2"/>
    </font>
    <font>
      <b/>
      <sz val="9"/>
      <color rgb="FF7030A0"/>
      <name val="Arial"/>
      <family val="2"/>
    </font>
    <font>
      <b/>
      <i/>
      <sz val="11"/>
      <color rgb="FF7030A0"/>
      <name val="Arial"/>
      <family val="2"/>
    </font>
    <font>
      <sz val="8"/>
      <color rgb="FF7030A0"/>
      <name val="Verdana"/>
      <family val="2"/>
    </font>
    <font>
      <b/>
      <sz val="11"/>
      <color rgb="FF7030A0"/>
      <name val="Verdana"/>
      <family val="2"/>
    </font>
    <font>
      <b/>
      <sz val="8"/>
      <color rgb="FF7030A0"/>
      <name val="Verdana"/>
      <family val="2"/>
    </font>
    <font>
      <sz val="11"/>
      <color rgb="FF7030A0"/>
      <name val="Verdana"/>
      <family val="2"/>
    </font>
    <font>
      <b/>
      <sz val="16"/>
      <color theme="4" tint="-0.249977111117893"/>
      <name val="Verdana"/>
      <family val="2"/>
    </font>
    <font>
      <b/>
      <sz val="11"/>
      <color theme="4" tint="-0.249977111117893"/>
      <name val="Arial"/>
      <family val="2"/>
    </font>
    <font>
      <b/>
      <sz val="10"/>
      <color theme="4" tint="-0.249977111117893"/>
      <name val="Arial"/>
      <family val="2"/>
    </font>
    <font>
      <b/>
      <vertAlign val="subscript"/>
      <sz val="10"/>
      <color theme="4" tint="-0.249977111117893"/>
      <name val="Arial"/>
      <family val="2"/>
    </font>
    <font>
      <b/>
      <sz val="8"/>
      <color theme="4" tint="-0.249977111117893"/>
      <name val="Arial"/>
      <family val="2"/>
    </font>
    <font>
      <b/>
      <i/>
      <sz val="11"/>
      <color theme="4" tint="-0.249977111117893"/>
      <name val="Arial"/>
      <family val="2"/>
    </font>
    <font>
      <sz val="8"/>
      <color theme="4" tint="-0.249977111117893"/>
      <name val="Verdana"/>
      <family val="2"/>
    </font>
    <font>
      <b/>
      <sz val="11"/>
      <color theme="4" tint="-0.249977111117893"/>
      <name val="Verdana"/>
      <family val="2"/>
    </font>
    <font>
      <b/>
      <sz val="9"/>
      <color theme="4" tint="-0.249977111117893"/>
      <name val="Arial"/>
      <family val="2"/>
    </font>
    <font>
      <b/>
      <sz val="8"/>
      <color theme="4" tint="-0.249977111117893"/>
      <name val="Verdana"/>
      <family val="2"/>
    </font>
    <font>
      <b/>
      <sz val="7"/>
      <color theme="4" tint="-0.249977111117893"/>
      <name val="Arial"/>
      <family val="2"/>
    </font>
    <font>
      <sz val="7"/>
      <color theme="4" tint="-0.249977111117893"/>
      <name val="Arial"/>
      <family val="2"/>
    </font>
    <font>
      <sz val="10"/>
      <color theme="4" tint="-0.249977111117893"/>
      <name val="Arial"/>
      <family val="2"/>
    </font>
    <font>
      <i/>
      <sz val="8"/>
      <color theme="4" tint="-0.249977111117893"/>
      <name val="Arial"/>
      <family val="2"/>
    </font>
    <font>
      <b/>
      <sz val="7"/>
      <color theme="4" tint="-0.249977111117893"/>
      <name val="Verdana"/>
      <family val="2"/>
    </font>
    <font>
      <b/>
      <i/>
      <sz val="10"/>
      <color theme="4" tint="-0.249977111117893"/>
      <name val="Arial"/>
      <family val="2"/>
    </font>
    <font>
      <sz val="6"/>
      <color theme="4" tint="-0.249977111117893"/>
      <name val="Verdana"/>
      <family val="2"/>
    </font>
    <font>
      <sz val="9"/>
      <color theme="4" tint="-0.249977111117893"/>
      <name val="Arial"/>
      <family val="2"/>
    </font>
    <font>
      <b/>
      <i/>
      <sz val="9"/>
      <color theme="4" tint="-0.249977111117893"/>
      <name val="Arial"/>
      <family val="2"/>
    </font>
    <font>
      <i/>
      <sz val="9"/>
      <color theme="4" tint="-0.249977111117893"/>
      <name val="Arial"/>
      <family val="2"/>
    </font>
    <font>
      <sz val="14"/>
      <color theme="4" tint="-0.249977111117893"/>
      <name val="Verdana"/>
      <family val="2"/>
    </font>
    <font>
      <b/>
      <sz val="12"/>
      <color theme="4" tint="-0.249977111117893"/>
      <name val="Arial"/>
      <family val="2"/>
    </font>
    <font>
      <b/>
      <sz val="15"/>
      <color theme="4" tint="-0.249977111117893"/>
      <name val="Verdana"/>
      <family val="2"/>
    </font>
    <font>
      <sz val="11"/>
      <color theme="4" tint="-0.249977111117893"/>
      <name val="Arial"/>
      <family val="2"/>
    </font>
    <font>
      <sz val="11"/>
      <color theme="4" tint="-0.249977111117893"/>
      <name val="Verdana"/>
      <family val="2"/>
    </font>
    <font>
      <b/>
      <sz val="10"/>
      <color theme="4" tint="-0.249977111117893"/>
      <name val="Verdana"/>
      <family val="2"/>
    </font>
    <font>
      <sz val="8"/>
      <color theme="4" tint="-0.249977111117893"/>
      <name val="Arial"/>
      <family val="2"/>
    </font>
    <font>
      <b/>
      <sz val="12"/>
      <color theme="4" tint="-0.249977111117893"/>
      <name val="Verdana"/>
      <family val="2"/>
    </font>
    <font>
      <b/>
      <vertAlign val="superscript"/>
      <sz val="10"/>
      <color theme="4" tint="-0.249977111117893"/>
      <name val="Arial"/>
      <family val="2"/>
    </font>
    <font>
      <i/>
      <vertAlign val="superscript"/>
      <sz val="8"/>
      <color theme="4" tint="-0.249977111117893"/>
      <name val="Arial"/>
      <family val="2"/>
    </font>
    <font>
      <sz val="12"/>
      <color theme="4"/>
      <name val="Verdana"/>
      <family val="2"/>
    </font>
    <font>
      <sz val="8"/>
      <color theme="4"/>
      <name val="Calibri"/>
      <family val="2"/>
      <scheme val="minor"/>
    </font>
  </fonts>
  <fills count="38">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0"/>
        <bgColor indexed="64"/>
      </patternFill>
    </fill>
    <fill>
      <patternFill patternType="solid">
        <fgColor theme="0"/>
        <bgColor theme="4" tint="0.79998168889431442"/>
      </patternFill>
    </fill>
    <fill>
      <patternFill patternType="solid">
        <fgColor theme="0"/>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5">
    <border>
      <left/>
      <right/>
      <top/>
      <bottom/>
      <diagonal/>
    </border>
    <border>
      <left style="thin">
        <color indexed="17"/>
      </left>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style="thin">
        <color indexed="17"/>
      </left>
      <right style="thin">
        <color indexed="17"/>
      </right>
      <top/>
      <bottom style="thin">
        <color indexed="17"/>
      </bottom>
      <diagonal/>
    </border>
    <border>
      <left style="thin">
        <color indexed="17"/>
      </left>
      <right style="thin">
        <color indexed="17"/>
      </right>
      <top/>
      <bottom/>
      <diagonal/>
    </border>
    <border>
      <left style="thin">
        <color indexed="17"/>
      </left>
      <right style="thin">
        <color indexed="17"/>
      </right>
      <top style="thin">
        <color indexed="17"/>
      </top>
      <bottom/>
      <diagonal/>
    </border>
    <border>
      <left/>
      <right style="thin">
        <color indexed="17"/>
      </right>
      <top/>
      <bottom style="thin">
        <color indexed="17"/>
      </bottom>
      <diagonal/>
    </border>
    <border>
      <left style="thin">
        <color indexed="17"/>
      </left>
      <right/>
      <top/>
      <bottom style="thin">
        <color indexed="17"/>
      </bottom>
      <diagonal/>
    </border>
    <border>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style="thin">
        <color indexed="17"/>
      </top>
      <bottom/>
      <diagonal/>
    </border>
    <border>
      <left/>
      <right style="thin">
        <color indexed="17"/>
      </right>
      <top/>
      <bottom/>
      <diagonal/>
    </border>
    <border>
      <left style="thin">
        <color indexed="17"/>
      </left>
      <right/>
      <top/>
      <bottom/>
      <diagonal/>
    </border>
    <border>
      <left/>
      <right/>
      <top style="thin">
        <color indexed="17"/>
      </top>
      <bottom/>
      <diagonal/>
    </border>
    <border>
      <left/>
      <right/>
      <top/>
      <bottom style="thin">
        <color indexed="17"/>
      </bottom>
      <diagonal/>
    </border>
    <border>
      <left style="thin">
        <color rgb="FF008000"/>
      </left>
      <right/>
      <top/>
      <bottom style="thin">
        <color rgb="FF008000"/>
      </bottom>
      <diagonal/>
    </border>
    <border>
      <left style="thin">
        <color rgb="FF008000"/>
      </left>
      <right/>
      <top/>
      <bottom/>
      <diagonal/>
    </border>
    <border>
      <left/>
      <right style="thin">
        <color rgb="FF008000"/>
      </right>
      <top/>
      <bottom/>
      <diagonal/>
    </border>
    <border>
      <left/>
      <right/>
      <top style="thin">
        <color rgb="FF008000"/>
      </top>
      <bottom style="thin">
        <color rgb="FF008000"/>
      </bottom>
      <diagonal/>
    </border>
    <border>
      <left/>
      <right/>
      <top/>
      <bottom style="thin">
        <color rgb="FF008000"/>
      </bottom>
      <diagonal/>
    </border>
    <border>
      <left/>
      <right style="thin">
        <color theme="9" tint="0.59996337778862885"/>
      </right>
      <top/>
      <bottom/>
      <diagonal/>
    </border>
    <border>
      <left style="thin">
        <color theme="9" tint="0.59996337778862885"/>
      </left>
      <right/>
      <top style="thin">
        <color theme="9" tint="0.59996337778862885"/>
      </top>
      <bottom/>
      <diagonal/>
    </border>
    <border>
      <left/>
      <right/>
      <top style="thin">
        <color theme="9" tint="0.59996337778862885"/>
      </top>
      <bottom/>
      <diagonal/>
    </border>
    <border>
      <left/>
      <right style="thin">
        <color rgb="FF006600"/>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030A0"/>
      </left>
      <right style="thin">
        <color rgb="FF7030A0"/>
      </right>
      <top style="thin">
        <color rgb="FF7030A0"/>
      </top>
      <bottom style="thin">
        <color rgb="FF7030A0"/>
      </bottom>
      <diagonal/>
    </border>
    <border>
      <left style="thin">
        <color rgb="FF7030A0"/>
      </left>
      <right style="thin">
        <color rgb="FF7030A0"/>
      </right>
      <top style="thin">
        <color rgb="FF7030A0"/>
      </top>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style="thin">
        <color rgb="FF008000"/>
      </left>
      <right/>
      <top style="thin">
        <color rgb="FF7030A0"/>
      </top>
      <bottom style="thin">
        <color rgb="FF7030A0"/>
      </bottom>
      <diagonal/>
    </border>
    <border>
      <left/>
      <right style="thin">
        <color rgb="FF008000"/>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style="thin">
        <color rgb="FF7030A0"/>
      </left>
      <right style="thin">
        <color rgb="FF7030A0"/>
      </right>
      <top/>
      <bottom/>
      <diagonal/>
    </border>
    <border>
      <left style="thin">
        <color rgb="FF7030A0"/>
      </left>
      <right style="thin">
        <color rgb="FF7030A0"/>
      </right>
      <top/>
      <bottom style="thin">
        <color rgb="FF008000"/>
      </bottom>
      <diagonal/>
    </border>
    <border>
      <left style="thin">
        <color rgb="FF7030A0"/>
      </left>
      <right style="thin">
        <color rgb="FF7030A0"/>
      </right>
      <top style="thin">
        <color rgb="FF008000"/>
      </top>
      <bottom style="thin">
        <color rgb="FF7030A0"/>
      </bottom>
      <diagonal/>
    </border>
    <border>
      <left style="thin">
        <color rgb="FF7030A0"/>
      </left>
      <right style="thin">
        <color rgb="FF7030A0"/>
      </right>
      <top/>
      <bottom style="thin">
        <color rgb="FF7030A0"/>
      </bottom>
      <diagonal/>
    </border>
    <border>
      <left style="thin">
        <color rgb="FF7030A0"/>
      </left>
      <right style="thin">
        <color theme="9" tint="0.59996337778862885"/>
      </right>
      <top/>
      <bottom/>
      <diagonal/>
    </border>
    <border>
      <left/>
      <right style="thin">
        <color rgb="FF7030A0"/>
      </right>
      <top style="thin">
        <color theme="9" tint="0.59996337778862885"/>
      </top>
      <bottom/>
      <diagonal/>
    </border>
    <border>
      <left style="thin">
        <color rgb="FF7030A0"/>
      </left>
      <right style="thin">
        <color theme="9" tint="0.59996337778862885"/>
      </right>
      <top/>
      <bottom style="thin">
        <color rgb="FF7030A0"/>
      </bottom>
      <diagonal/>
    </border>
    <border>
      <left/>
      <right style="thin">
        <color theme="9" tint="0.59996337778862885"/>
      </right>
      <top/>
      <bottom style="thin">
        <color rgb="FF7030A0"/>
      </bottom>
      <diagonal/>
    </border>
    <border>
      <left style="thin">
        <color rgb="FF7030A0"/>
      </left>
      <right style="thin">
        <color theme="9" tint="0.59996337778862885"/>
      </right>
      <top style="thin">
        <color rgb="FF7030A0"/>
      </top>
      <bottom/>
      <diagonal/>
    </border>
    <border>
      <left/>
      <right style="thin">
        <color theme="9" tint="0.59996337778862885"/>
      </right>
      <top style="thin">
        <color rgb="FF7030A0"/>
      </top>
      <bottom/>
      <diagonal/>
    </border>
    <border>
      <left style="thin">
        <color rgb="FF7030A0"/>
      </left>
      <right style="thin">
        <color theme="9" tint="0.59996337778862885"/>
      </right>
      <top style="thin">
        <color rgb="FF7030A0"/>
      </top>
      <bottom style="thin">
        <color rgb="FF7030A0"/>
      </bottom>
      <diagonal/>
    </border>
    <border>
      <left/>
      <right style="thin">
        <color theme="9" tint="0.59996337778862885"/>
      </right>
      <top style="thin">
        <color rgb="FF7030A0"/>
      </top>
      <bottom style="thin">
        <color rgb="FF7030A0"/>
      </bottom>
      <diagonal/>
    </border>
    <border>
      <left style="thin">
        <color rgb="FF7030A0"/>
      </left>
      <right style="thin">
        <color indexed="17"/>
      </right>
      <top/>
      <bottom/>
      <diagonal/>
    </border>
    <border>
      <left style="thin">
        <color indexed="22"/>
      </left>
      <right style="thin">
        <color rgb="FF7030A0"/>
      </right>
      <top/>
      <bottom style="thin">
        <color rgb="FF7030A0"/>
      </bottom>
      <diagonal/>
    </border>
    <border>
      <left style="thin">
        <color rgb="FF7030A0"/>
      </left>
      <right style="thin">
        <color indexed="22"/>
      </right>
      <top/>
      <bottom style="thin">
        <color rgb="FF7030A0"/>
      </bottom>
      <diagonal/>
    </border>
    <border>
      <left style="thin">
        <color theme="4"/>
      </left>
      <right style="thin">
        <color theme="4"/>
      </right>
      <top style="thin">
        <color theme="4"/>
      </top>
      <bottom style="thin">
        <color theme="4"/>
      </bottom>
      <diagonal/>
    </border>
    <border>
      <left style="thin">
        <color theme="4"/>
      </left>
      <right style="thin">
        <color theme="4"/>
      </right>
      <top style="thin">
        <color theme="4"/>
      </top>
      <bottom/>
      <diagonal/>
    </border>
    <border>
      <left style="thin">
        <color theme="4"/>
      </left>
      <right style="thin">
        <color theme="4"/>
      </right>
      <top/>
      <bottom style="thin">
        <color theme="4"/>
      </bottom>
      <diagonal/>
    </border>
    <border>
      <left style="thin">
        <color theme="4"/>
      </left>
      <right/>
      <top style="thin">
        <color theme="4"/>
      </top>
      <bottom/>
      <diagonal/>
    </border>
    <border>
      <left/>
      <right style="thin">
        <color theme="4"/>
      </right>
      <top style="thin">
        <color theme="4"/>
      </top>
      <bottom/>
      <diagonal/>
    </border>
    <border>
      <left style="thin">
        <color theme="4"/>
      </left>
      <right/>
      <top/>
      <bottom style="thin">
        <color theme="4"/>
      </bottom>
      <diagonal/>
    </border>
    <border>
      <left/>
      <right style="thin">
        <color theme="4"/>
      </right>
      <top/>
      <bottom style="thin">
        <color theme="4"/>
      </bottom>
      <diagonal/>
    </border>
    <border>
      <left style="thin">
        <color theme="4"/>
      </left>
      <right/>
      <top/>
      <bottom/>
      <diagonal/>
    </border>
    <border>
      <left/>
      <right style="thin">
        <color theme="4"/>
      </right>
      <top/>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4"/>
      </right>
      <top/>
      <bottom/>
      <diagonal/>
    </border>
    <border>
      <left/>
      <right/>
      <top style="thin">
        <color theme="4"/>
      </top>
      <bottom/>
      <diagonal/>
    </border>
    <border>
      <left/>
      <right/>
      <top/>
      <bottom style="thin">
        <color theme="4"/>
      </bottom>
      <diagonal/>
    </border>
    <border>
      <left/>
      <right/>
      <top style="thin">
        <color theme="4"/>
      </top>
      <bottom style="thin">
        <color theme="4"/>
      </bottom>
      <diagonal/>
    </border>
    <border>
      <left style="thin">
        <color theme="4"/>
      </left>
      <right style="thin">
        <color theme="9" tint="0.59996337778862885"/>
      </right>
      <top/>
      <bottom/>
      <diagonal/>
    </border>
    <border>
      <left/>
      <right style="thin">
        <color theme="4"/>
      </right>
      <top style="thin">
        <color theme="9" tint="0.59996337778862885"/>
      </top>
      <bottom/>
      <diagonal/>
    </border>
    <border>
      <left style="thin">
        <color theme="4"/>
      </left>
      <right style="thin">
        <color theme="9" tint="0.59996337778862885"/>
      </right>
      <top/>
      <bottom style="thin">
        <color theme="4"/>
      </bottom>
      <diagonal/>
    </border>
    <border>
      <left/>
      <right style="thin">
        <color theme="9" tint="0.59996337778862885"/>
      </right>
      <top/>
      <bottom style="thin">
        <color theme="4"/>
      </bottom>
      <diagonal/>
    </border>
    <border>
      <left style="thin">
        <color theme="4"/>
      </left>
      <right style="thin">
        <color theme="9" tint="0.59996337778862885"/>
      </right>
      <top style="thin">
        <color theme="4"/>
      </top>
      <bottom/>
      <diagonal/>
    </border>
    <border>
      <left/>
      <right style="thin">
        <color theme="9" tint="0.59996337778862885"/>
      </right>
      <top style="thin">
        <color theme="4"/>
      </top>
      <bottom/>
      <diagonal/>
    </border>
    <border>
      <left/>
      <right style="thin">
        <color theme="9" tint="0.59996337778862885"/>
      </right>
      <top style="thin">
        <color theme="4"/>
      </top>
      <bottom style="thin">
        <color theme="4"/>
      </bottom>
      <diagonal/>
    </border>
    <border>
      <left style="thin">
        <color theme="4"/>
      </left>
      <right style="thin">
        <color theme="9" tint="0.59996337778862885"/>
      </right>
      <top style="thin">
        <color theme="4"/>
      </top>
      <bottom style="thin">
        <color theme="4"/>
      </bottom>
      <diagonal/>
    </border>
    <border>
      <left style="thin">
        <color theme="4"/>
      </left>
      <right style="thin">
        <color indexed="17"/>
      </right>
      <top style="thin">
        <color theme="4"/>
      </top>
      <bottom/>
      <diagonal/>
    </border>
    <border>
      <left style="thin">
        <color theme="4"/>
      </left>
      <right style="thin">
        <color indexed="17"/>
      </right>
      <top/>
      <bottom/>
      <diagonal/>
    </border>
    <border>
      <left style="thin">
        <color theme="4"/>
      </left>
      <right style="thin">
        <color indexed="17"/>
      </right>
      <top/>
      <bottom style="thin">
        <color theme="4"/>
      </bottom>
      <diagonal/>
    </border>
    <border>
      <left style="thin">
        <color indexed="22"/>
      </left>
      <right style="thin">
        <color theme="4"/>
      </right>
      <top/>
      <bottom style="thin">
        <color theme="4"/>
      </bottom>
      <diagonal/>
    </border>
    <border>
      <left style="thin">
        <color theme="4"/>
      </left>
      <right style="thin">
        <color indexed="22"/>
      </right>
      <top/>
      <bottom style="thin">
        <color theme="4"/>
      </bottom>
      <diagonal/>
    </border>
    <border>
      <left style="thin">
        <color indexed="17"/>
      </left>
      <right style="thin">
        <color theme="4"/>
      </right>
      <top style="thin">
        <color theme="4"/>
      </top>
      <bottom style="thin">
        <color indexed="17"/>
      </bottom>
      <diagonal/>
    </border>
    <border>
      <left style="thin">
        <color theme="4"/>
      </left>
      <right/>
      <top style="thin">
        <color theme="0"/>
      </top>
      <bottom style="thin">
        <color theme="4"/>
      </bottom>
      <diagonal/>
    </border>
    <border>
      <left style="thin">
        <color theme="0"/>
      </left>
      <right/>
      <top/>
      <bottom/>
      <diagonal/>
    </border>
    <border>
      <left style="thin">
        <color theme="4"/>
      </left>
      <right style="thin">
        <color theme="4"/>
      </right>
      <top style="thin">
        <color theme="4"/>
      </top>
      <bottom style="thin">
        <color theme="0"/>
      </bottom>
      <diagonal/>
    </border>
    <border>
      <left style="thin">
        <color theme="4"/>
      </left>
      <right style="thin">
        <color theme="4"/>
      </right>
      <top style="thin">
        <color theme="0"/>
      </top>
      <bottom style="thin">
        <color theme="4"/>
      </bottom>
      <diagonal/>
    </border>
    <border>
      <left style="thin">
        <color theme="4"/>
      </left>
      <right/>
      <top style="thin">
        <color theme="4"/>
      </top>
      <bottom style="thin">
        <color theme="0"/>
      </bottom>
      <diagonal/>
    </border>
    <border>
      <left style="thin">
        <color theme="4"/>
      </left>
      <right/>
      <top style="thin">
        <color theme="0"/>
      </top>
      <bottom style="thin">
        <color theme="0"/>
      </bottom>
      <diagonal/>
    </border>
    <border>
      <left style="thin">
        <color theme="4"/>
      </left>
      <right style="thin">
        <color theme="0"/>
      </right>
      <top/>
      <bottom style="thin">
        <color theme="4"/>
      </bottom>
      <diagonal/>
    </border>
    <border>
      <left style="thin">
        <color theme="0"/>
      </left>
      <right/>
      <top/>
      <bottom style="thin">
        <color theme="4"/>
      </bottom>
      <diagonal/>
    </border>
    <border>
      <left style="thin">
        <color rgb="FF008000"/>
      </left>
      <right style="thin">
        <color theme="4"/>
      </right>
      <top/>
      <bottom style="thin">
        <color theme="4"/>
      </bottom>
      <diagonal/>
    </border>
    <border>
      <left style="thin">
        <color theme="0"/>
      </left>
      <right style="thin">
        <color theme="4"/>
      </right>
      <top/>
      <bottom style="thin">
        <color theme="4"/>
      </bottom>
      <diagonal/>
    </border>
    <border>
      <left style="thin">
        <color theme="4"/>
      </left>
      <right style="thin">
        <color rgb="FF008000"/>
      </right>
      <top style="thin">
        <color theme="4"/>
      </top>
      <bottom style="thin">
        <color theme="4"/>
      </bottom>
      <diagonal/>
    </border>
    <border>
      <left style="thin">
        <color rgb="FF008000"/>
      </left>
      <right/>
      <top style="thin">
        <color theme="4"/>
      </top>
      <bottom style="thin">
        <color theme="4"/>
      </bottom>
      <diagonal/>
    </border>
    <border>
      <left style="thin">
        <color rgb="FF008000"/>
      </left>
      <right style="thin">
        <color rgb="FF008000"/>
      </right>
      <top style="thin">
        <color theme="4"/>
      </top>
      <bottom style="thin">
        <color theme="4"/>
      </bottom>
      <diagonal/>
    </border>
    <border>
      <left style="thin">
        <color rgb="FF008000"/>
      </left>
      <right style="thin">
        <color theme="4"/>
      </right>
      <top style="thin">
        <color theme="4"/>
      </top>
      <bottom style="thin">
        <color theme="4"/>
      </bottom>
      <diagonal/>
    </border>
    <border>
      <left style="thin">
        <color rgb="FF008000"/>
      </left>
      <right/>
      <top style="thin">
        <color theme="4"/>
      </top>
      <bottom/>
      <diagonal/>
    </border>
    <border>
      <left style="thin">
        <color rgb="FF008000"/>
      </left>
      <right style="thin">
        <color theme="0"/>
      </right>
      <top/>
      <bottom style="thin">
        <color theme="4"/>
      </bottom>
      <diagonal/>
    </border>
    <border>
      <left/>
      <right style="thin">
        <color theme="0"/>
      </right>
      <top/>
      <bottom style="thin">
        <color theme="4"/>
      </bottom>
      <diagonal/>
    </border>
    <border>
      <left style="thin">
        <color theme="4"/>
      </left>
      <right style="thin">
        <color rgb="FF008000"/>
      </right>
      <top style="thin">
        <color theme="4"/>
      </top>
      <bottom/>
      <diagonal/>
    </border>
    <border>
      <left style="thin">
        <color rgb="FF008000"/>
      </left>
      <right style="thin">
        <color theme="4"/>
      </right>
      <top style="thin">
        <color theme="4"/>
      </top>
      <bottom/>
      <diagonal/>
    </border>
    <border>
      <left style="thin">
        <color theme="4"/>
      </left>
      <right style="thin">
        <color rgb="FF008000"/>
      </right>
      <top/>
      <bottom style="thin">
        <color theme="4"/>
      </bottom>
      <diagonal/>
    </border>
    <border>
      <left style="thin">
        <color theme="4"/>
      </left>
      <right style="thin">
        <color theme="4"/>
      </right>
      <top style="thin">
        <color rgb="FF008000"/>
      </top>
      <bottom/>
      <diagonal/>
    </border>
    <border>
      <left style="thin">
        <color rgb="FF7030A0"/>
      </left>
      <right style="thin">
        <color theme="4" tint="-0.499984740745262"/>
      </right>
      <top style="thin">
        <color rgb="FF7030A0"/>
      </top>
      <bottom style="thin">
        <color rgb="FF7030A0"/>
      </bottom>
      <diagonal/>
    </border>
    <border>
      <left style="thin">
        <color rgb="FF7030A0"/>
      </left>
      <right style="thin">
        <color theme="4" tint="-0.499984740745262"/>
      </right>
      <top style="thin">
        <color rgb="FF7030A0"/>
      </top>
      <bottom/>
      <diagonal/>
    </border>
    <border>
      <left style="thin">
        <color rgb="FF7030A0"/>
      </left>
      <right style="thin">
        <color theme="4" tint="-0.499984740745262"/>
      </right>
      <top/>
      <bottom/>
      <diagonal/>
    </border>
    <border>
      <left style="thin">
        <color rgb="FF7030A0"/>
      </left>
      <right style="thin">
        <color theme="4" tint="-0.499984740745262"/>
      </right>
      <top/>
      <bottom style="thin">
        <color rgb="FF7030A0"/>
      </bottom>
      <diagonal/>
    </border>
    <border>
      <left/>
      <right style="thin">
        <color theme="4" tint="-0.499984740745262"/>
      </right>
      <top style="thin">
        <color rgb="FF7030A0"/>
      </top>
      <bottom style="thin">
        <color rgb="FF7030A0"/>
      </bottom>
      <diagonal/>
    </border>
    <border>
      <left/>
      <right style="thin">
        <color theme="4" tint="-0.499984740745262"/>
      </right>
      <top style="thin">
        <color rgb="FF7030A0"/>
      </top>
      <bottom/>
      <diagonal/>
    </border>
    <border>
      <left/>
      <right style="thin">
        <color theme="4" tint="-0.499984740745262"/>
      </right>
      <top/>
      <bottom/>
      <diagonal/>
    </border>
    <border>
      <left/>
      <right style="thin">
        <color theme="4" tint="-0.499984740745262"/>
      </right>
      <top/>
      <bottom style="thin">
        <color rgb="FF7030A0"/>
      </bottom>
      <diagonal/>
    </border>
    <border>
      <left style="thin">
        <color theme="4" tint="-0.499984740745262"/>
      </left>
      <right style="thin">
        <color rgb="FF7030A0"/>
      </right>
      <top/>
      <bottom/>
      <diagonal/>
    </border>
    <border>
      <left style="thin">
        <color theme="4" tint="-0.499984740745262"/>
      </left>
      <right style="thin">
        <color rgb="FF7030A0"/>
      </right>
      <top/>
      <bottom style="thin">
        <color rgb="FF7030A0"/>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9" tint="0.59996337778862885"/>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right style="thin">
        <color theme="9" tint="0.59996337778862885"/>
      </right>
      <top style="thin">
        <color theme="4" tint="-0.499984740745262"/>
      </top>
      <bottom style="thin">
        <color theme="4" tint="-0.499984740745262"/>
      </bottom>
      <diagonal/>
    </border>
    <border>
      <left style="thin">
        <color theme="4" tint="-0.499984740745262"/>
      </left>
      <right/>
      <top style="thin">
        <color rgb="FF7030A0"/>
      </top>
      <bottom/>
      <diagonal/>
    </border>
    <border>
      <left style="thin">
        <color rgb="FF7030A0"/>
      </left>
      <right style="thin">
        <color theme="4" tint="-0.499984740745262"/>
      </right>
      <top/>
      <bottom style="hair">
        <color theme="4" tint="-0.499984740745262"/>
      </bottom>
      <diagonal/>
    </border>
    <border>
      <left/>
      <right/>
      <top/>
      <bottom style="hair">
        <color theme="4" tint="-0.499984740745262"/>
      </bottom>
      <diagonal/>
    </border>
    <border>
      <left/>
      <right style="thin">
        <color theme="4" tint="-0.499984740745262"/>
      </right>
      <top/>
      <bottom style="hair">
        <color theme="4" tint="-0.499984740745262"/>
      </bottom>
      <diagonal/>
    </border>
    <border>
      <left style="thin">
        <color rgb="FF7030A0"/>
      </left>
      <right/>
      <top/>
      <bottom style="hair">
        <color theme="4" tint="-0.499984740745262"/>
      </bottom>
      <diagonal/>
    </border>
    <border>
      <left/>
      <right style="thin">
        <color rgb="FF7030A0"/>
      </right>
      <top/>
      <bottom style="hair">
        <color theme="4" tint="-0.499984740745262"/>
      </bottom>
      <diagonal/>
    </border>
  </borders>
  <cellStyleXfs count="91">
    <xf numFmtId="0" fontId="0" fillId="0" borderId="0" applyBorder="0"/>
    <xf numFmtId="164" fontId="6" fillId="0" borderId="0" applyFont="0" applyFill="0" applyBorder="0" applyAlignment="0" applyProtection="0"/>
    <xf numFmtId="0" fontId="96" fillId="0" borderId="0"/>
    <xf numFmtId="0" fontId="6" fillId="0" borderId="0"/>
    <xf numFmtId="0" fontId="6" fillId="0" borderId="0"/>
    <xf numFmtId="0" fontId="6" fillId="0" borderId="0"/>
    <xf numFmtId="0" fontId="6" fillId="0" borderId="0" applyBorder="0"/>
    <xf numFmtId="0" fontId="6" fillId="0" borderId="0" applyBorder="0"/>
    <xf numFmtId="9" fontId="6" fillId="0" borderId="0" applyFont="0" applyFill="0" applyBorder="0" applyAlignment="0" applyProtection="0"/>
    <xf numFmtId="9" fontId="6" fillId="0" borderId="0" applyFont="0" applyFill="0" applyBorder="0" applyAlignment="0" applyProtection="0"/>
    <xf numFmtId="0" fontId="6" fillId="0" borderId="0"/>
    <xf numFmtId="9" fontId="5"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0" fontId="5" fillId="0" borderId="0"/>
    <xf numFmtId="9" fontId="4" fillId="0" borderId="0" applyFont="0" applyFill="0" applyBorder="0" applyAlignment="0" applyProtection="0"/>
    <xf numFmtId="0" fontId="6" fillId="0" borderId="0" applyBorder="0"/>
    <xf numFmtId="0" fontId="4" fillId="0" borderId="0"/>
    <xf numFmtId="0" fontId="165" fillId="0" borderId="0" applyNumberFormat="0" applyFill="0" applyBorder="0" applyAlignment="0" applyProtection="0"/>
    <xf numFmtId="0" fontId="3" fillId="0" borderId="0"/>
    <xf numFmtId="9" fontId="3" fillId="0" borderId="0" applyFont="0" applyFill="0" applyBorder="0" applyAlignment="0" applyProtection="0"/>
    <xf numFmtId="169" fontId="6" fillId="0" borderId="0" applyFont="0" applyFill="0" applyBorder="0" applyAlignment="0" applyProtection="0"/>
    <xf numFmtId="0" fontId="168" fillId="0" borderId="0"/>
    <xf numFmtId="0" fontId="169" fillId="0" borderId="0" applyNumberFormat="0" applyFill="0" applyBorder="0" applyAlignment="0" applyProtection="0"/>
    <xf numFmtId="0" fontId="170" fillId="0" borderId="24" applyNumberFormat="0" applyFill="0" applyAlignment="0" applyProtection="0"/>
    <xf numFmtId="0" fontId="171" fillId="0" borderId="25" applyNumberFormat="0" applyFill="0" applyAlignment="0" applyProtection="0"/>
    <xf numFmtId="0" fontId="172" fillId="0" borderId="26" applyNumberFormat="0" applyFill="0" applyAlignment="0" applyProtection="0"/>
    <xf numFmtId="0" fontId="172" fillId="0" borderId="0" applyNumberFormat="0" applyFill="0" applyBorder="0" applyAlignment="0" applyProtection="0"/>
    <xf numFmtId="0" fontId="173" fillId="7" borderId="0" applyNumberFormat="0" applyBorder="0" applyAlignment="0" applyProtection="0"/>
    <xf numFmtId="0" fontId="174" fillId="8" borderId="0" applyNumberFormat="0" applyBorder="0" applyAlignment="0" applyProtection="0"/>
    <xf numFmtId="0" fontId="175" fillId="9" borderId="0" applyNumberFormat="0" applyBorder="0" applyAlignment="0" applyProtection="0"/>
    <xf numFmtId="0" fontId="176" fillId="10" borderId="27" applyNumberFormat="0" applyAlignment="0" applyProtection="0"/>
    <xf numFmtId="0" fontId="177" fillId="11" borderId="28" applyNumberFormat="0" applyAlignment="0" applyProtection="0"/>
    <xf numFmtId="0" fontId="178" fillId="11" borderId="27" applyNumberFormat="0" applyAlignment="0" applyProtection="0"/>
    <xf numFmtId="0" fontId="179" fillId="0" borderId="29" applyNumberFormat="0" applyFill="0" applyAlignment="0" applyProtection="0"/>
    <xf numFmtId="0" fontId="95" fillId="12" borderId="30" applyNumberFormat="0" applyAlignment="0" applyProtection="0"/>
    <xf numFmtId="0" fontId="180" fillId="0" borderId="0" applyNumberFormat="0" applyFill="0" applyBorder="0" applyAlignment="0" applyProtection="0"/>
    <xf numFmtId="0" fontId="181" fillId="0" borderId="0" applyNumberFormat="0" applyFill="0" applyBorder="0" applyAlignment="0" applyProtection="0"/>
    <xf numFmtId="0" fontId="182" fillId="0" borderId="32" applyNumberFormat="0" applyFill="0" applyAlignment="0" applyProtection="0"/>
    <xf numFmtId="0" fontId="9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94"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94"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94"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94"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94"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183" fillId="0" borderId="0"/>
    <xf numFmtId="0" fontId="2" fillId="13" borderId="31" applyNumberFormat="0" applyFont="0" applyAlignment="0" applyProtection="0"/>
    <xf numFmtId="0" fontId="184" fillId="0" borderId="0" applyNumberFormat="0" applyFill="0" applyBorder="0" applyAlignment="0" applyProtection="0"/>
    <xf numFmtId="0" fontId="185" fillId="0" borderId="0" applyNumberFormat="0" applyFill="0" applyBorder="0" applyAlignment="0" applyProtection="0"/>
    <xf numFmtId="0" fontId="186" fillId="0" borderId="0"/>
    <xf numFmtId="0" fontId="187" fillId="0" borderId="0"/>
    <xf numFmtId="0" fontId="1" fillId="13" borderId="31"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88" fillId="0" borderId="0" applyNumberFormat="0" applyFill="0" applyBorder="0" applyAlignment="0" applyProtection="0"/>
    <xf numFmtId="0" fontId="189" fillId="0" borderId="0" applyNumberFormat="0" applyFill="0" applyBorder="0" applyAlignment="0" applyProtection="0"/>
    <xf numFmtId="0" fontId="190" fillId="0" borderId="0"/>
  </cellStyleXfs>
  <cellXfs count="1560">
    <xf numFmtId="0" fontId="0" fillId="0" borderId="0" xfId="0"/>
    <xf numFmtId="0" fontId="7" fillId="0" borderId="0" xfId="0" applyFont="1" applyAlignment="1">
      <alignment vertical="center" wrapText="1"/>
    </xf>
    <xf numFmtId="0" fontId="0" fillId="0" borderId="0" xfId="0" applyAlignment="1">
      <alignment vertical="center"/>
    </xf>
    <xf numFmtId="0" fontId="8" fillId="0" borderId="0" xfId="0" applyFont="1" applyAlignment="1">
      <alignment vertical="center" wrapText="1"/>
    </xf>
    <xf numFmtId="0" fontId="8" fillId="0" borderId="0" xfId="0" applyFont="1" applyAlignment="1">
      <alignment horizontal="left" vertical="center"/>
    </xf>
    <xf numFmtId="0" fontId="8" fillId="0" borderId="0" xfId="0" applyFont="1" applyAlignment="1">
      <alignment vertical="center"/>
    </xf>
    <xf numFmtId="0" fontId="10" fillId="0" borderId="0" xfId="0" applyFont="1" applyAlignment="1">
      <alignment vertical="center"/>
    </xf>
    <xf numFmtId="0" fontId="12" fillId="0" borderId="0" xfId="0" applyFont="1" applyAlignment="1">
      <alignment vertical="center"/>
    </xf>
    <xf numFmtId="3" fontId="7" fillId="0" borderId="0" xfId="0" applyNumberFormat="1" applyFont="1" applyAlignment="1">
      <alignment vertical="center" wrapText="1"/>
    </xf>
    <xf numFmtId="0" fontId="15" fillId="0" borderId="0" xfId="0" applyFont="1" applyBorder="1" applyAlignment="1">
      <alignment vertical="center" wrapText="1"/>
    </xf>
    <xf numFmtId="0" fontId="8" fillId="0" borderId="0" xfId="0" applyFont="1" applyBorder="1" applyAlignment="1">
      <alignment vertical="center" wrapText="1"/>
    </xf>
    <xf numFmtId="0" fontId="17" fillId="0" borderId="0" xfId="0" applyFont="1" applyBorder="1" applyAlignment="1">
      <alignment vertical="center" wrapText="1"/>
    </xf>
    <xf numFmtId="0" fontId="18" fillId="0" borderId="0" xfId="0" applyFont="1" applyBorder="1" applyAlignment="1">
      <alignment vertical="center" wrapText="1"/>
    </xf>
    <xf numFmtId="0" fontId="20" fillId="0" borderId="0" xfId="0" applyFont="1" applyBorder="1" applyAlignment="1">
      <alignment vertical="center" wrapText="1"/>
    </xf>
    <xf numFmtId="0" fontId="21" fillId="0" borderId="0" xfId="0" applyFont="1" applyAlignment="1">
      <alignment vertical="center" wrapText="1"/>
    </xf>
    <xf numFmtId="0" fontId="25" fillId="0" borderId="0" xfId="0" applyFont="1" applyAlignment="1">
      <alignment vertical="center" wrapText="1"/>
    </xf>
    <xf numFmtId="0" fontId="26" fillId="0" borderId="0" xfId="0" applyFont="1" applyAlignment="1">
      <alignment vertical="center" wrapText="1"/>
    </xf>
    <xf numFmtId="0" fontId="17" fillId="0" borderId="0" xfId="0" applyFont="1" applyBorder="1" applyAlignment="1">
      <alignment horizontal="center" vertical="center" wrapText="1"/>
    </xf>
    <xf numFmtId="0" fontId="7" fillId="0" borderId="0" xfId="0" applyFont="1" applyAlignment="1">
      <alignment horizontal="left" vertical="center"/>
    </xf>
    <xf numFmtId="0" fontId="28" fillId="0" borderId="0" xfId="0" applyFont="1" applyAlignment="1">
      <alignment horizontal="center"/>
    </xf>
    <xf numFmtId="0" fontId="29" fillId="0" borderId="0" xfId="0" applyFont="1" applyAlignment="1">
      <alignment horizontal="right" vertical="center"/>
    </xf>
    <xf numFmtId="0" fontId="31" fillId="0" borderId="0" xfId="0" applyFont="1" applyAlignment="1">
      <alignment vertical="center" wrapText="1"/>
    </xf>
    <xf numFmtId="2" fontId="33" fillId="0" borderId="0" xfId="0" applyNumberFormat="1" applyFont="1" applyAlignment="1">
      <alignment horizontal="left" vertical="center" wrapText="1"/>
    </xf>
    <xf numFmtId="0" fontId="18" fillId="0" borderId="0" xfId="0" applyFont="1" applyBorder="1" applyAlignment="1">
      <alignment horizontal="center" vertical="center" wrapText="1"/>
    </xf>
    <xf numFmtId="0" fontId="37" fillId="0" borderId="0" xfId="0" applyFont="1" applyAlignment="1">
      <alignment vertical="center" wrapText="1"/>
    </xf>
    <xf numFmtId="0" fontId="38" fillId="0" borderId="0" xfId="0" applyFont="1" applyAlignment="1">
      <alignment vertical="center" wrapText="1"/>
    </xf>
    <xf numFmtId="0" fontId="38" fillId="0" borderId="0" xfId="0" applyFont="1" applyBorder="1" applyAlignment="1">
      <alignment vertical="center" wrapText="1"/>
    </xf>
    <xf numFmtId="0" fontId="39" fillId="0" borderId="0" xfId="0" applyFont="1" applyBorder="1" applyAlignment="1">
      <alignment vertical="center" wrapText="1"/>
    </xf>
    <xf numFmtId="0" fontId="40" fillId="0" borderId="0" xfId="0" applyFont="1" applyBorder="1" applyAlignment="1">
      <alignment vertical="center" wrapText="1"/>
    </xf>
    <xf numFmtId="0" fontId="41" fillId="0" borderId="0" xfId="0" applyFont="1" applyBorder="1" applyAlignment="1">
      <alignment vertical="center" wrapText="1"/>
    </xf>
    <xf numFmtId="3" fontId="40" fillId="0" borderId="0" xfId="0" applyNumberFormat="1" applyFont="1" applyAlignment="1">
      <alignment horizontal="left" vertical="center" wrapText="1"/>
    </xf>
    <xf numFmtId="0" fontId="40" fillId="0" borderId="0" xfId="0" applyFont="1" applyAlignment="1">
      <alignment horizontal="left" vertical="center" wrapText="1"/>
    </xf>
    <xf numFmtId="2" fontId="40" fillId="0" borderId="0" xfId="0" applyNumberFormat="1" applyFont="1" applyAlignment="1">
      <alignment horizontal="left" vertical="center" wrapText="1"/>
    </xf>
    <xf numFmtId="2" fontId="33" fillId="0" borderId="0" xfId="0" applyNumberFormat="1" applyFont="1" applyAlignment="1">
      <alignment vertical="center" wrapText="1"/>
    </xf>
    <xf numFmtId="0" fontId="14" fillId="0" borderId="0" xfId="0" applyFont="1" applyBorder="1" applyAlignment="1">
      <alignment vertical="center" wrapText="1"/>
    </xf>
    <xf numFmtId="10" fontId="44" fillId="0" borderId="0" xfId="6" applyNumberFormat="1" applyFont="1" applyAlignment="1">
      <alignment vertical="center" wrapText="1"/>
    </xf>
    <xf numFmtId="0" fontId="46" fillId="0" borderId="0" xfId="0" applyFont="1" applyBorder="1" applyAlignment="1">
      <alignment vertical="center" wrapText="1"/>
    </xf>
    <xf numFmtId="0" fontId="47" fillId="0" borderId="0" xfId="0" applyFont="1" applyBorder="1" applyAlignment="1">
      <alignment vertical="center" wrapText="1"/>
    </xf>
    <xf numFmtId="0" fontId="44" fillId="0" borderId="0" xfId="0" applyFont="1" applyAlignment="1">
      <alignment vertical="center" wrapText="1"/>
    </xf>
    <xf numFmtId="10" fontId="44" fillId="0" borderId="0" xfId="7" applyNumberFormat="1" applyFont="1" applyAlignment="1">
      <alignment vertical="center" wrapText="1"/>
    </xf>
    <xf numFmtId="0" fontId="50" fillId="0" borderId="0" xfId="0" applyFont="1" applyBorder="1" applyAlignment="1">
      <alignment vertical="center" wrapText="1"/>
    </xf>
    <xf numFmtId="0" fontId="51" fillId="0" borderId="0" xfId="0" applyFont="1" applyBorder="1" applyAlignment="1">
      <alignment horizontal="center" vertical="center" wrapText="1"/>
    </xf>
    <xf numFmtId="0" fontId="52" fillId="0" borderId="0" xfId="0" applyFont="1" applyBorder="1" applyAlignment="1">
      <alignment horizontal="center" vertical="center" wrapText="1"/>
    </xf>
    <xf numFmtId="0" fontId="53" fillId="0" borderId="0" xfId="0" applyFont="1" applyBorder="1" applyAlignment="1">
      <alignment vertical="center" wrapText="1"/>
    </xf>
    <xf numFmtId="0" fontId="54" fillId="0" borderId="0" xfId="0" applyFont="1" applyBorder="1" applyAlignment="1">
      <alignment horizontal="center" vertical="center" wrapText="1"/>
    </xf>
    <xf numFmtId="0" fontId="46" fillId="0" borderId="0" xfId="0" applyFont="1" applyAlignment="1">
      <alignment vertical="center" wrapText="1"/>
    </xf>
    <xf numFmtId="0" fontId="38" fillId="0" borderId="0" xfId="0" applyFont="1" applyAlignment="1">
      <alignment horizontal="left" vertical="center"/>
    </xf>
    <xf numFmtId="3" fontId="8" fillId="0" borderId="0" xfId="0" applyNumberFormat="1" applyFont="1" applyAlignment="1">
      <alignment horizontal="left" vertical="center"/>
    </xf>
    <xf numFmtId="3" fontId="37" fillId="0" borderId="0" xfId="0" applyNumberFormat="1" applyFont="1" applyAlignment="1">
      <alignment horizontal="left" vertical="center"/>
    </xf>
    <xf numFmtId="3" fontId="7" fillId="0" borderId="0" xfId="0" applyNumberFormat="1" applyFont="1" applyAlignment="1">
      <alignment horizontal="left" vertical="center"/>
    </xf>
    <xf numFmtId="0" fontId="55" fillId="0" borderId="0" xfId="0" applyFont="1" applyAlignment="1">
      <alignment vertical="center"/>
    </xf>
    <xf numFmtId="0" fontId="8" fillId="2" borderId="0" xfId="5" applyFont="1" applyFill="1" applyAlignment="1">
      <alignment vertical="center"/>
    </xf>
    <xf numFmtId="0" fontId="7" fillId="0" borderId="0" xfId="0" applyFont="1" applyBorder="1" applyAlignment="1">
      <alignment horizontal="left" vertical="center"/>
    </xf>
    <xf numFmtId="0" fontId="59" fillId="0" borderId="0" xfId="0" applyFont="1" applyBorder="1" applyAlignment="1">
      <alignment horizontal="center" vertical="center" wrapText="1"/>
    </xf>
    <xf numFmtId="0" fontId="0" fillId="0" borderId="0" xfId="0" applyBorder="1"/>
    <xf numFmtId="0" fontId="22" fillId="0" borderId="0" xfId="0" applyFont="1" applyAlignment="1">
      <alignment horizontal="center" vertical="center" wrapText="1"/>
    </xf>
    <xf numFmtId="0" fontId="22" fillId="0" borderId="0" xfId="0" applyFont="1" applyAlignment="1">
      <alignment vertical="center" wrapText="1"/>
    </xf>
    <xf numFmtId="0" fontId="22" fillId="0" borderId="0" xfId="0" applyFont="1" applyAlignment="1">
      <alignment horizontal="center" vertical="center"/>
    </xf>
    <xf numFmtId="4" fontId="22" fillId="0" borderId="0" xfId="0" applyNumberFormat="1" applyFont="1" applyBorder="1" applyAlignment="1">
      <alignment horizontal="center" vertical="center"/>
    </xf>
    <xf numFmtId="10" fontId="22" fillId="0" borderId="0" xfId="0" applyNumberFormat="1" applyFont="1" applyBorder="1" applyAlignment="1">
      <alignment horizontal="center" vertical="center"/>
    </xf>
    <xf numFmtId="2" fontId="22" fillId="0" borderId="0" xfId="0" applyNumberFormat="1" applyFont="1" applyBorder="1" applyAlignment="1" applyProtection="1">
      <alignment horizontal="center" vertical="center"/>
      <protection locked="0"/>
    </xf>
    <xf numFmtId="10" fontId="22" fillId="0" borderId="0" xfId="0" applyNumberFormat="1" applyFont="1" applyAlignment="1">
      <alignment vertical="center" wrapText="1"/>
    </xf>
    <xf numFmtId="4" fontId="22" fillId="0" borderId="0" xfId="0" applyNumberFormat="1" applyFont="1" applyBorder="1" applyAlignment="1">
      <alignment horizontal="center" vertical="center" wrapText="1"/>
    </xf>
    <xf numFmtId="0" fontId="60" fillId="0" borderId="0" xfId="0" applyFont="1"/>
    <xf numFmtId="3" fontId="60" fillId="0" borderId="0" xfId="0" applyNumberFormat="1" applyFont="1" applyBorder="1"/>
    <xf numFmtId="2" fontId="60" fillId="0" borderId="0" xfId="0" applyNumberFormat="1" applyFont="1" applyBorder="1"/>
    <xf numFmtId="2" fontId="61" fillId="0" borderId="0" xfId="0" applyNumberFormat="1" applyFont="1" applyBorder="1" applyAlignment="1">
      <alignment horizontal="center" vertical="center" wrapText="1"/>
    </xf>
    <xf numFmtId="0" fontId="17" fillId="0" borderId="0" xfId="0" applyFont="1" applyAlignment="1">
      <alignment horizontal="center" vertical="center"/>
    </xf>
    <xf numFmtId="0" fontId="28" fillId="0" borderId="0" xfId="0" applyFont="1"/>
    <xf numFmtId="0" fontId="27" fillId="0" borderId="0" xfId="0" applyFont="1" applyBorder="1" applyAlignment="1">
      <alignment vertical="center" wrapText="1"/>
    </xf>
    <xf numFmtId="0" fontId="43" fillId="0" borderId="0" xfId="0" applyFont="1" applyAlignment="1">
      <alignment vertical="center" wrapText="1"/>
    </xf>
    <xf numFmtId="0" fontId="67" fillId="0" borderId="0" xfId="0" applyFont="1" applyAlignment="1">
      <alignment vertical="center" wrapText="1"/>
    </xf>
    <xf numFmtId="0" fontId="69" fillId="0" borderId="0" xfId="0" applyFont="1" applyAlignment="1">
      <alignment vertical="center" wrapText="1"/>
    </xf>
    <xf numFmtId="0" fontId="34" fillId="0" borderId="0" xfId="0" applyFont="1" applyAlignment="1">
      <alignment vertical="center" wrapText="1"/>
    </xf>
    <xf numFmtId="0" fontId="46" fillId="0" borderId="0" xfId="0" applyFont="1" applyBorder="1" applyAlignment="1">
      <alignment horizontal="left" vertical="center" wrapText="1"/>
    </xf>
    <xf numFmtId="0" fontId="8" fillId="0" borderId="0" xfId="0" applyFont="1" applyAlignment="1">
      <alignment horizontal="center" vertical="center"/>
    </xf>
    <xf numFmtId="0" fontId="8" fillId="0" borderId="0" xfId="0" applyFont="1" applyBorder="1" applyAlignment="1">
      <alignment horizontal="center" vertical="center"/>
    </xf>
    <xf numFmtId="0" fontId="13" fillId="0" borderId="0" xfId="0" applyFont="1" applyBorder="1" applyAlignment="1">
      <alignment horizontal="center" vertical="center"/>
    </xf>
    <xf numFmtId="0" fontId="70" fillId="0" borderId="0" xfId="0" applyFont="1" applyBorder="1" applyAlignment="1">
      <alignment horizontal="center" vertical="center" wrapText="1"/>
    </xf>
    <xf numFmtId="0" fontId="72" fillId="0" borderId="0" xfId="0" applyFont="1" applyBorder="1" applyAlignment="1">
      <alignment vertical="center" wrapText="1"/>
    </xf>
    <xf numFmtId="0" fontId="7" fillId="0" borderId="0" xfId="0" applyFont="1" applyBorder="1" applyAlignment="1">
      <alignment vertical="center" wrapText="1"/>
    </xf>
    <xf numFmtId="0" fontId="99" fillId="0" borderId="0" xfId="0" applyFont="1" applyAlignment="1">
      <alignment vertical="center"/>
    </xf>
    <xf numFmtId="0" fontId="100" fillId="4" borderId="0" xfId="0" applyFont="1" applyFill="1" applyAlignment="1">
      <alignment vertical="center" wrapText="1"/>
    </xf>
    <xf numFmtId="0" fontId="101" fillId="4" borderId="0" xfId="0" applyFont="1" applyFill="1" applyAlignment="1">
      <alignment vertical="center" wrapText="1"/>
    </xf>
    <xf numFmtId="0" fontId="0" fillId="0" borderId="0" xfId="0" applyBorder="1" applyAlignment="1">
      <alignment vertical="center"/>
    </xf>
    <xf numFmtId="4" fontId="44" fillId="0" borderId="0" xfId="0" applyNumberFormat="1" applyFont="1" applyBorder="1" applyAlignment="1">
      <alignment horizontal="center" vertical="center"/>
    </xf>
    <xf numFmtId="0" fontId="10" fillId="0" borderId="0" xfId="0" applyFont="1" applyAlignment="1">
      <alignment vertical="center" wrapText="1"/>
    </xf>
    <xf numFmtId="4" fontId="68" fillId="0" borderId="0" xfId="0" applyNumberFormat="1" applyFont="1" applyBorder="1" applyAlignment="1">
      <alignment horizontal="center" vertical="center"/>
    </xf>
    <xf numFmtId="3" fontId="77" fillId="0" borderId="0" xfId="0" applyNumberFormat="1" applyFont="1" applyBorder="1" applyAlignment="1">
      <alignment vertical="center" wrapText="1"/>
    </xf>
    <xf numFmtId="0" fontId="78" fillId="0" borderId="0" xfId="0" applyFont="1" applyBorder="1" applyAlignment="1">
      <alignment horizontal="center" vertical="center" wrapText="1"/>
    </xf>
    <xf numFmtId="3" fontId="78" fillId="0" borderId="0" xfId="0" applyNumberFormat="1" applyFont="1" applyBorder="1" applyAlignment="1">
      <alignment horizontal="center" vertical="center" wrapText="1"/>
    </xf>
    <xf numFmtId="4" fontId="43" fillId="0" borderId="0" xfId="0" applyNumberFormat="1" applyFont="1" applyBorder="1" applyAlignment="1">
      <alignment horizontal="center" vertical="center" wrapText="1"/>
    </xf>
    <xf numFmtId="3" fontId="43" fillId="0" borderId="0" xfId="0" applyNumberFormat="1" applyFont="1" applyBorder="1" applyAlignment="1">
      <alignment horizontal="center" vertical="center" wrapText="1"/>
    </xf>
    <xf numFmtId="0" fontId="79" fillId="0" borderId="0" xfId="0" applyFont="1" applyAlignment="1">
      <alignment vertical="center" wrapText="1"/>
    </xf>
    <xf numFmtId="0" fontId="102" fillId="0" borderId="0" xfId="0" applyFont="1" applyAlignment="1">
      <alignment vertical="center"/>
    </xf>
    <xf numFmtId="2" fontId="103" fillId="0" borderId="0" xfId="0" applyNumberFormat="1" applyFont="1" applyAlignment="1">
      <alignment vertical="center" wrapText="1"/>
    </xf>
    <xf numFmtId="0" fontId="104" fillId="0" borderId="0" xfId="0" applyFont="1"/>
    <xf numFmtId="0" fontId="102" fillId="0" borderId="0" xfId="0" applyFont="1"/>
    <xf numFmtId="4" fontId="85" fillId="0" borderId="9" xfId="0" applyNumberFormat="1" applyFont="1" applyBorder="1" applyAlignment="1">
      <alignment horizontal="center" vertical="center"/>
    </xf>
    <xf numFmtId="4" fontId="85" fillId="0" borderId="11" xfId="0" applyNumberFormat="1" applyFont="1" applyBorder="1" applyAlignment="1">
      <alignment horizontal="center" vertical="center"/>
    </xf>
    <xf numFmtId="4" fontId="85" fillId="0" borderId="11" xfId="0" applyNumberFormat="1" applyFont="1" applyBorder="1" applyAlignment="1">
      <alignment horizontal="center" vertical="center" wrapText="1"/>
    </xf>
    <xf numFmtId="4" fontId="85" fillId="0" borderId="6" xfId="0" applyNumberFormat="1" applyFont="1" applyBorder="1" applyAlignment="1">
      <alignment horizontal="center" vertical="center" wrapText="1"/>
    </xf>
    <xf numFmtId="0" fontId="86" fillId="0" borderId="0" xfId="0" applyFont="1" applyBorder="1" applyAlignment="1">
      <alignment horizontal="center" vertical="center" wrapText="1"/>
    </xf>
    <xf numFmtId="2" fontId="88" fillId="0" borderId="0" xfId="0" applyNumberFormat="1" applyFont="1" applyBorder="1" applyAlignment="1">
      <alignment horizontal="center" vertical="center" wrapText="1"/>
    </xf>
    <xf numFmtId="0" fontId="96" fillId="0" borderId="0" xfId="2" applyAlignment="1">
      <alignment vertical="center"/>
    </xf>
    <xf numFmtId="0" fontId="10" fillId="0" borderId="0" xfId="2" applyFont="1" applyAlignment="1">
      <alignment vertical="center"/>
    </xf>
    <xf numFmtId="0" fontId="29" fillId="0" borderId="0" xfId="2" applyFont="1" applyAlignment="1">
      <alignment horizontal="right" vertical="center"/>
    </xf>
    <xf numFmtId="0" fontId="36" fillId="0" borderId="0" xfId="2" applyFont="1" applyAlignment="1">
      <alignment vertical="center"/>
    </xf>
    <xf numFmtId="0" fontId="7" fillId="0" borderId="0" xfId="2" applyFont="1" applyAlignment="1">
      <alignment horizontal="left" vertical="center"/>
    </xf>
    <xf numFmtId="0" fontId="28" fillId="0" borderId="0" xfId="2" applyFont="1" applyAlignment="1">
      <alignment horizontal="center"/>
    </xf>
    <xf numFmtId="0" fontId="30" fillId="0" borderId="0" xfId="2" applyFont="1" applyAlignment="1">
      <alignment horizontal="left" vertical="center"/>
    </xf>
    <xf numFmtId="0" fontId="8" fillId="0" borderId="0" xfId="2" applyFont="1" applyAlignment="1">
      <alignment horizontal="left" vertical="center"/>
    </xf>
    <xf numFmtId="0" fontId="27" fillId="0" borderId="0" xfId="2" applyFont="1" applyAlignment="1">
      <alignment horizontal="center" vertical="center" wrapText="1"/>
    </xf>
    <xf numFmtId="0" fontId="17" fillId="0" borderId="0" xfId="2" applyFont="1" applyAlignment="1">
      <alignment vertical="center" wrapText="1"/>
    </xf>
    <xf numFmtId="0" fontId="17" fillId="0" borderId="0" xfId="2" applyFont="1" applyAlignment="1">
      <alignment horizontal="center" vertical="center" wrapText="1"/>
    </xf>
    <xf numFmtId="0" fontId="27" fillId="0" borderId="0" xfId="2" applyFont="1" applyAlignment="1">
      <alignment vertical="center" wrapText="1"/>
    </xf>
    <xf numFmtId="0" fontId="25" fillId="0" borderId="0" xfId="2" applyFont="1" applyAlignment="1">
      <alignment horizontal="center" vertical="center" wrapText="1"/>
    </xf>
    <xf numFmtId="0" fontId="26" fillId="0" borderId="0" xfId="2" applyFont="1" applyAlignment="1">
      <alignment vertical="center" wrapText="1"/>
    </xf>
    <xf numFmtId="0" fontId="26" fillId="0" borderId="7" xfId="2" applyFont="1" applyBorder="1" applyAlignment="1">
      <alignment horizontal="center" vertical="center" wrapText="1"/>
    </xf>
    <xf numFmtId="0" fontId="26" fillId="0" borderId="6" xfId="2" applyFont="1" applyBorder="1" applyAlignment="1">
      <alignment horizontal="center" vertical="center" wrapText="1"/>
    </xf>
    <xf numFmtId="0" fontId="25" fillId="0" borderId="0" xfId="2" applyFont="1" applyAlignment="1">
      <alignment vertical="center" wrapText="1"/>
    </xf>
    <xf numFmtId="0" fontId="18" fillId="0" borderId="0" xfId="2" applyFont="1" applyAlignment="1">
      <alignment horizontal="center" vertical="center" wrapText="1"/>
    </xf>
    <xf numFmtId="0" fontId="19" fillId="0" borderId="0" xfId="2" applyFont="1" applyAlignment="1">
      <alignment horizontal="center" vertical="center" wrapText="1"/>
    </xf>
    <xf numFmtId="0" fontId="20" fillId="0" borderId="0" xfId="2" applyFont="1" applyAlignment="1">
      <alignment vertical="center" wrapText="1"/>
    </xf>
    <xf numFmtId="0" fontId="18" fillId="0" borderId="0" xfId="2" applyFont="1" applyAlignment="1">
      <alignment vertical="center" wrapText="1"/>
    </xf>
    <xf numFmtId="0" fontId="21" fillId="0" borderId="0" xfId="2" applyFont="1" applyAlignment="1">
      <alignment horizontal="center" vertical="center" wrapText="1"/>
    </xf>
    <xf numFmtId="0" fontId="23" fillId="0" borderId="5" xfId="2" applyFont="1" applyBorder="1" applyAlignment="1">
      <alignment horizontal="left" vertical="center" wrapText="1"/>
    </xf>
    <xf numFmtId="3" fontId="22" fillId="0" borderId="0" xfId="2" applyNumberFormat="1" applyFont="1" applyAlignment="1">
      <alignment vertical="center" wrapText="1"/>
    </xf>
    <xf numFmtId="3" fontId="22" fillId="0" borderId="10" xfId="2" applyNumberFormat="1" applyFont="1" applyBorder="1" applyAlignment="1" applyProtection="1">
      <alignment horizontal="center" vertical="center"/>
      <protection locked="0"/>
    </xf>
    <xf numFmtId="4" fontId="85" fillId="0" borderId="9" xfId="2" applyNumberFormat="1" applyFont="1" applyBorder="1" applyAlignment="1">
      <alignment horizontal="center" vertical="center"/>
    </xf>
    <xf numFmtId="3" fontId="22" fillId="3" borderId="10" xfId="2" applyNumberFormat="1" applyFont="1" applyFill="1" applyBorder="1" applyAlignment="1" applyProtection="1">
      <alignment horizontal="center" vertical="center"/>
      <protection locked="0"/>
    </xf>
    <xf numFmtId="165" fontId="85" fillId="0" borderId="9" xfId="1" applyNumberFormat="1" applyFont="1" applyBorder="1" applyAlignment="1">
      <alignment horizontal="center" vertical="center"/>
    </xf>
    <xf numFmtId="0" fontId="75" fillId="0" borderId="0" xfId="2" applyFont="1" applyAlignment="1">
      <alignment vertical="center" wrapText="1"/>
    </xf>
    <xf numFmtId="0" fontId="21" fillId="0" borderId="0" xfId="2" applyFont="1" applyAlignment="1">
      <alignment vertical="center" wrapText="1"/>
    </xf>
    <xf numFmtId="0" fontId="23" fillId="0" borderId="4" xfId="2" applyFont="1" applyBorder="1" applyAlignment="1">
      <alignment horizontal="left" vertical="center" wrapText="1"/>
    </xf>
    <xf numFmtId="3" fontId="22" fillId="0" borderId="12" xfId="2" applyNumberFormat="1" applyFont="1" applyBorder="1" applyAlignment="1" applyProtection="1">
      <alignment horizontal="center" vertical="center"/>
      <protection locked="0"/>
    </xf>
    <xf numFmtId="4" fontId="85" fillId="0" borderId="11" xfId="2" applyNumberFormat="1" applyFont="1" applyBorder="1" applyAlignment="1">
      <alignment horizontal="center" vertical="center"/>
    </xf>
    <xf numFmtId="3" fontId="22" fillId="3" borderId="12" xfId="2" applyNumberFormat="1" applyFont="1" applyFill="1" applyBorder="1" applyAlignment="1" applyProtection="1">
      <alignment horizontal="center" vertical="center"/>
      <protection locked="0"/>
    </xf>
    <xf numFmtId="165" fontId="85" fillId="0" borderId="11" xfId="1" applyNumberFormat="1" applyFont="1" applyBorder="1" applyAlignment="1">
      <alignment horizontal="center" vertical="center"/>
    </xf>
    <xf numFmtId="3" fontId="22" fillId="0" borderId="12" xfId="2" applyNumberFormat="1" applyFont="1" applyBorder="1" applyAlignment="1" applyProtection="1">
      <alignment horizontal="center" vertical="center" wrapText="1"/>
      <protection locked="0"/>
    </xf>
    <xf numFmtId="0" fontId="24" fillId="0" borderId="0" xfId="2" applyFont="1" applyAlignment="1">
      <alignment horizontal="center" vertical="center" wrapText="1"/>
    </xf>
    <xf numFmtId="0" fontId="24" fillId="0" borderId="0" xfId="2" applyFont="1" applyAlignment="1">
      <alignment vertical="center" wrapText="1"/>
    </xf>
    <xf numFmtId="3" fontId="22" fillId="3" borderId="12" xfId="2" applyNumberFormat="1" applyFont="1" applyFill="1" applyBorder="1" applyAlignment="1" applyProtection="1">
      <alignment horizontal="center" vertical="center" wrapText="1"/>
      <protection locked="0"/>
    </xf>
    <xf numFmtId="4" fontId="85" fillId="0" borderId="11" xfId="2" applyNumberFormat="1" applyFont="1" applyBorder="1" applyAlignment="1">
      <alignment horizontal="center" vertical="center" wrapText="1"/>
    </xf>
    <xf numFmtId="165" fontId="85" fillId="0" borderId="11" xfId="1" applyNumberFormat="1" applyFont="1" applyBorder="1" applyAlignment="1">
      <alignment horizontal="center" vertical="center" wrapText="1"/>
    </xf>
    <xf numFmtId="0" fontId="23" fillId="0" borderId="3" xfId="2" applyFont="1" applyBorder="1" applyAlignment="1">
      <alignment horizontal="left" vertical="center" wrapText="1"/>
    </xf>
    <xf numFmtId="3" fontId="22" fillId="0" borderId="7" xfId="2" applyNumberFormat="1" applyFont="1" applyBorder="1" applyAlignment="1" applyProtection="1">
      <alignment horizontal="center" vertical="center" wrapText="1"/>
      <protection locked="0"/>
    </xf>
    <xf numFmtId="4" fontId="85" fillId="0" borderId="6" xfId="2" applyNumberFormat="1" applyFont="1" applyBorder="1" applyAlignment="1">
      <alignment horizontal="center" vertical="center" wrapText="1"/>
    </xf>
    <xf numFmtId="3" fontId="22" fillId="3" borderId="7" xfId="2" applyNumberFormat="1" applyFont="1" applyFill="1" applyBorder="1" applyAlignment="1" applyProtection="1">
      <alignment horizontal="center" vertical="center" wrapText="1"/>
      <protection locked="0"/>
    </xf>
    <xf numFmtId="165" fontId="85" fillId="0" borderId="6" xfId="1" applyNumberFormat="1" applyFont="1" applyBorder="1" applyAlignment="1">
      <alignment horizontal="center" vertical="center" wrapText="1"/>
    </xf>
    <xf numFmtId="0" fontId="89" fillId="0" borderId="0" xfId="2" applyFont="1" applyAlignment="1">
      <alignment horizontal="center" vertical="center" wrapText="1"/>
    </xf>
    <xf numFmtId="165" fontId="89" fillId="0" borderId="0" xfId="1" applyNumberFormat="1" applyFont="1" applyBorder="1" applyAlignment="1">
      <alignment horizontal="center" vertical="center" wrapText="1"/>
    </xf>
    <xf numFmtId="0" fontId="8" fillId="0" borderId="0" xfId="2" applyFont="1" applyAlignment="1">
      <alignment vertical="center" wrapText="1"/>
    </xf>
    <xf numFmtId="0" fontId="17" fillId="0" borderId="2" xfId="2" applyFont="1" applyBorder="1" applyAlignment="1">
      <alignment horizontal="left" vertical="center" wrapText="1"/>
    </xf>
    <xf numFmtId="3" fontId="17" fillId="0" borderId="1" xfId="2" applyNumberFormat="1" applyFont="1" applyBorder="1" applyAlignment="1">
      <alignment horizontal="center" vertical="center" wrapText="1"/>
    </xf>
    <xf numFmtId="4" fontId="87" fillId="0" borderId="8" xfId="2" applyNumberFormat="1" applyFont="1" applyBorder="1" applyAlignment="1">
      <alignment horizontal="center" vertical="center" wrapText="1"/>
    </xf>
    <xf numFmtId="165" fontId="87" fillId="0" borderId="8" xfId="1" applyNumberFormat="1" applyFont="1" applyBorder="1" applyAlignment="1">
      <alignment horizontal="center" vertical="center" wrapText="1"/>
    </xf>
    <xf numFmtId="0" fontId="15" fillId="0" borderId="0" xfId="2" applyFont="1" applyAlignment="1">
      <alignment vertical="center" wrapText="1"/>
    </xf>
    <xf numFmtId="0" fontId="102" fillId="0" borderId="0" xfId="2" applyFont="1" applyAlignment="1">
      <alignment vertical="center" wrapText="1"/>
    </xf>
    <xf numFmtId="2" fontId="33" fillId="0" borderId="0" xfId="2" applyNumberFormat="1" applyFont="1" applyAlignment="1">
      <alignment vertical="center" wrapText="1"/>
    </xf>
    <xf numFmtId="0" fontId="30" fillId="0" borderId="0" xfId="2" applyFont="1" applyAlignment="1">
      <alignment vertical="center" wrapText="1"/>
    </xf>
    <xf numFmtId="2" fontId="32" fillId="0" borderId="0" xfId="2" applyNumberFormat="1" applyFont="1" applyAlignment="1">
      <alignment vertical="center" wrapText="1"/>
    </xf>
    <xf numFmtId="0" fontId="7" fillId="0" borderId="0" xfId="2" applyFont="1" applyAlignment="1">
      <alignment vertical="center" wrapText="1"/>
    </xf>
    <xf numFmtId="0" fontId="31" fillId="0" borderId="0" xfId="2" applyFont="1" applyAlignment="1">
      <alignment vertical="center" wrapText="1"/>
    </xf>
    <xf numFmtId="10" fontId="7" fillId="0" borderId="0" xfId="2" applyNumberFormat="1" applyFont="1" applyAlignment="1">
      <alignment vertical="center" wrapText="1"/>
    </xf>
    <xf numFmtId="0" fontId="96" fillId="0" borderId="0" xfId="2"/>
    <xf numFmtId="0" fontId="28" fillId="0" borderId="0" xfId="2" applyFont="1"/>
    <xf numFmtId="0" fontId="65" fillId="0" borderId="0" xfId="2" applyFont="1" applyAlignment="1">
      <alignment vertical="center" wrapText="1"/>
    </xf>
    <xf numFmtId="0" fontId="11" fillId="3" borderId="0" xfId="2" applyFont="1" applyFill="1" applyAlignment="1">
      <alignment horizontal="left" vertical="center"/>
    </xf>
    <xf numFmtId="0" fontId="62" fillId="3" borderId="0" xfId="2" applyFont="1" applyFill="1" applyAlignment="1">
      <alignment vertical="center" wrapText="1"/>
    </xf>
    <xf numFmtId="0" fontId="63" fillId="3" borderId="0" xfId="2" applyFont="1" applyFill="1" applyAlignment="1">
      <alignment vertical="center" wrapText="1"/>
    </xf>
    <xf numFmtId="0" fontId="43" fillId="0" borderId="0" xfId="2" applyFont="1" applyAlignment="1">
      <alignment vertical="center" wrapText="1"/>
    </xf>
    <xf numFmtId="0" fontId="35" fillId="0" borderId="6" xfId="2" applyFont="1" applyBorder="1" applyAlignment="1">
      <alignment horizontal="center" vertical="center" wrapText="1"/>
    </xf>
    <xf numFmtId="0" fontId="64" fillId="3" borderId="0" xfId="2" applyFont="1" applyFill="1" applyAlignment="1">
      <alignment vertical="center" wrapText="1"/>
    </xf>
    <xf numFmtId="0" fontId="83" fillId="0" borderId="0" xfId="2" applyFont="1" applyAlignment="1">
      <alignment horizontal="left" vertical="center" wrapText="1"/>
    </xf>
    <xf numFmtId="2" fontId="84" fillId="3" borderId="0" xfId="2" applyNumberFormat="1" applyFont="1" applyFill="1" applyAlignment="1">
      <alignment vertical="center" wrapText="1"/>
    </xf>
    <xf numFmtId="0" fontId="22" fillId="0" borderId="0" xfId="2" applyFont="1" applyAlignment="1">
      <alignment vertical="center" wrapText="1"/>
    </xf>
    <xf numFmtId="3" fontId="66" fillId="0" borderId="0" xfId="2" applyNumberFormat="1" applyFont="1" applyAlignment="1">
      <alignment vertical="center" wrapText="1"/>
    </xf>
    <xf numFmtId="0" fontId="106" fillId="0" borderId="0" xfId="2" applyFont="1" applyAlignment="1">
      <alignment vertical="center" wrapText="1"/>
    </xf>
    <xf numFmtId="0" fontId="106" fillId="0" borderId="0" xfId="2" applyFont="1" applyAlignment="1">
      <alignment horizontal="left" vertical="center" wrapText="1"/>
    </xf>
    <xf numFmtId="4" fontId="106" fillId="0" borderId="0" xfId="2" applyNumberFormat="1" applyFont="1" applyAlignment="1">
      <alignment horizontal="center" vertical="center"/>
    </xf>
    <xf numFmtId="0" fontId="67" fillId="0" borderId="0" xfId="2" applyFont="1" applyAlignment="1">
      <alignment vertical="center" wrapText="1"/>
    </xf>
    <xf numFmtId="4" fontId="106" fillId="0" borderId="0" xfId="2" applyNumberFormat="1" applyFont="1" applyAlignment="1">
      <alignment horizontal="center" vertical="center" wrapText="1"/>
    </xf>
    <xf numFmtId="0" fontId="69" fillId="0" borderId="0" xfId="2" applyFont="1" applyAlignment="1">
      <alignment vertical="center" wrapText="1"/>
    </xf>
    <xf numFmtId="0" fontId="36" fillId="0" borderId="0" xfId="2" applyFont="1" applyAlignment="1">
      <alignment vertical="center" wrapText="1"/>
    </xf>
    <xf numFmtId="2" fontId="33" fillId="0" borderId="0" xfId="2" applyNumberFormat="1" applyFont="1" applyAlignment="1">
      <alignment horizontal="left" vertical="center" wrapText="1"/>
    </xf>
    <xf numFmtId="2" fontId="92" fillId="0" borderId="0" xfId="2" applyNumberFormat="1" applyFont="1" applyAlignment="1">
      <alignment horizontal="left" vertical="center" wrapText="1"/>
    </xf>
    <xf numFmtId="0" fontId="93" fillId="0" borderId="0" xfId="2" applyFont="1" applyAlignment="1">
      <alignment vertical="center" wrapText="1"/>
    </xf>
    <xf numFmtId="0" fontId="101" fillId="3" borderId="0" xfId="2" applyFont="1" applyFill="1" applyAlignment="1">
      <alignment vertical="center" wrapText="1"/>
    </xf>
    <xf numFmtId="0" fontId="101" fillId="0" borderId="0" xfId="2" applyFont="1" applyAlignment="1">
      <alignment vertical="center" wrapText="1"/>
    </xf>
    <xf numFmtId="0" fontId="57" fillId="0" borderId="0" xfId="2" applyFont="1" applyAlignment="1">
      <alignment vertical="center" wrapText="1"/>
    </xf>
    <xf numFmtId="0" fontId="46" fillId="0" borderId="0" xfId="2" applyFont="1" applyAlignment="1">
      <alignment horizontal="left" vertical="center" wrapText="1"/>
    </xf>
    <xf numFmtId="3" fontId="17" fillId="0" borderId="0" xfId="2" applyNumberFormat="1" applyFont="1" applyAlignment="1">
      <alignment horizontal="center" vertical="center" wrapText="1"/>
    </xf>
    <xf numFmtId="4" fontId="17" fillId="0" borderId="0" xfId="2" applyNumberFormat="1" applyFont="1" applyAlignment="1">
      <alignment horizontal="center" vertical="center" wrapText="1"/>
    </xf>
    <xf numFmtId="0" fontId="11" fillId="0" borderId="0" xfId="2" applyFont="1" applyAlignment="1">
      <alignment vertical="center" wrapText="1"/>
    </xf>
    <xf numFmtId="1" fontId="6" fillId="0" borderId="0" xfId="1" applyNumberFormat="1" applyFont="1" applyBorder="1" applyAlignment="1">
      <alignment horizontal="center" vertical="center"/>
    </xf>
    <xf numFmtId="0" fontId="81" fillId="0" borderId="0" xfId="2" applyFont="1"/>
    <xf numFmtId="0" fontId="81" fillId="0" borderId="0" xfId="2" applyFont="1" applyAlignment="1">
      <alignment horizontal="left" vertical="center" wrapText="1"/>
    </xf>
    <xf numFmtId="165" fontId="81" fillId="0" borderId="0" xfId="1" applyNumberFormat="1" applyFont="1" applyBorder="1" applyAlignment="1">
      <alignment horizontal="center" vertical="center"/>
    </xf>
    <xf numFmtId="165" fontId="81" fillId="0" borderId="0" xfId="1" applyNumberFormat="1" applyFont="1" applyBorder="1" applyAlignment="1">
      <alignment horizontal="center" vertical="center" wrapText="1"/>
    </xf>
    <xf numFmtId="0" fontId="81" fillId="0" borderId="0" xfId="2" applyFont="1" applyAlignment="1">
      <alignment vertical="center" wrapText="1"/>
    </xf>
    <xf numFmtId="0" fontId="107" fillId="0" borderId="0" xfId="2" applyFont="1" applyAlignment="1">
      <alignment vertical="center" wrapText="1"/>
    </xf>
    <xf numFmtId="0" fontId="108" fillId="0" borderId="0" xfId="2" applyFont="1" applyAlignment="1">
      <alignment vertical="center" wrapText="1"/>
    </xf>
    <xf numFmtId="0" fontId="109" fillId="0" borderId="0" xfId="2" applyFont="1" applyAlignment="1">
      <alignment horizontal="center" vertical="center" wrapText="1"/>
    </xf>
    <xf numFmtId="0" fontId="110" fillId="0" borderId="0" xfId="2" applyFont="1" applyAlignment="1">
      <alignment vertical="center" wrapText="1"/>
    </xf>
    <xf numFmtId="0" fontId="111" fillId="0" borderId="0" xfId="2" applyFont="1" applyAlignment="1">
      <alignment vertical="center"/>
    </xf>
    <xf numFmtId="0" fontId="9" fillId="0" borderId="0" xfId="2" applyFont="1" applyAlignment="1">
      <alignment horizontal="left" vertical="center"/>
    </xf>
    <xf numFmtId="0" fontId="112" fillId="2" borderId="0" xfId="5" applyFont="1" applyFill="1" applyAlignment="1">
      <alignment vertical="center"/>
    </xf>
    <xf numFmtId="0" fontId="26" fillId="0" borderId="0" xfId="2" applyFont="1" applyAlignment="1">
      <alignment horizontal="center" vertical="center" wrapText="1"/>
    </xf>
    <xf numFmtId="0" fontId="22" fillId="0" borderId="0" xfId="2" applyFont="1" applyAlignment="1">
      <alignment horizontal="center" vertical="center" wrapText="1"/>
    </xf>
    <xf numFmtId="3" fontId="96" fillId="0" borderId="0" xfId="2" applyNumberFormat="1"/>
    <xf numFmtId="3" fontId="97" fillId="4" borderId="0" xfId="3" applyNumberFormat="1" applyFont="1" applyFill="1" applyAlignment="1">
      <alignment horizontal="center" vertical="center" wrapText="1"/>
    </xf>
    <xf numFmtId="3" fontId="116" fillId="4" borderId="0" xfId="3" applyNumberFormat="1" applyFont="1" applyFill="1" applyAlignment="1">
      <alignment horizontal="center" vertical="center" wrapText="1"/>
    </xf>
    <xf numFmtId="0" fontId="105" fillId="4" borderId="0" xfId="0" applyFont="1" applyFill="1"/>
    <xf numFmtId="0" fontId="114" fillId="4" borderId="0" xfId="0" applyFont="1" applyFill="1" applyBorder="1"/>
    <xf numFmtId="0" fontId="0" fillId="4" borderId="0" xfId="0" applyFill="1" applyBorder="1"/>
    <xf numFmtId="0" fontId="105" fillId="0" borderId="0" xfId="0" applyFont="1"/>
    <xf numFmtId="0" fontId="111" fillId="0" borderId="0" xfId="0" applyFont="1" applyAlignment="1">
      <alignment vertical="center"/>
    </xf>
    <xf numFmtId="0" fontId="112" fillId="0" borderId="0" xfId="0" applyFont="1" applyAlignment="1" applyProtection="1">
      <alignment vertical="center" wrapText="1"/>
      <protection locked="0"/>
    </xf>
    <xf numFmtId="0" fontId="115" fillId="0" borderId="0" xfId="0" applyFont="1" applyAlignment="1">
      <alignment horizontal="left" vertical="center"/>
    </xf>
    <xf numFmtId="0" fontId="114" fillId="0" borderId="0" xfId="0" applyFont="1"/>
    <xf numFmtId="0" fontId="114" fillId="0" borderId="0" xfId="0" applyFont="1" applyBorder="1"/>
    <xf numFmtId="167" fontId="0" fillId="4" borderId="0" xfId="0" applyNumberFormat="1" applyFill="1" applyBorder="1" applyAlignment="1">
      <alignment horizontal="center"/>
    </xf>
    <xf numFmtId="167" fontId="0" fillId="4" borderId="17" xfId="0" applyNumberFormat="1" applyFill="1" applyBorder="1" applyAlignment="1">
      <alignment horizontal="center"/>
    </xf>
    <xf numFmtId="167" fontId="0" fillId="5" borderId="0" xfId="0" applyNumberFormat="1" applyFill="1" applyBorder="1" applyAlignment="1">
      <alignment horizontal="center"/>
    </xf>
    <xf numFmtId="167" fontId="0" fillId="5" borderId="17" xfId="0" applyNumberFormat="1" applyFill="1" applyBorder="1" applyAlignment="1">
      <alignment horizontal="center"/>
    </xf>
    <xf numFmtId="0" fontId="113" fillId="0" borderId="0" xfId="0" applyFont="1" applyAlignment="1">
      <alignment vertical="center"/>
    </xf>
    <xf numFmtId="0" fontId="105" fillId="4" borderId="0" xfId="0" applyFont="1" applyFill="1" applyBorder="1"/>
    <xf numFmtId="0" fontId="94" fillId="4" borderId="0" xfId="0" applyFont="1" applyFill="1" applyBorder="1"/>
    <xf numFmtId="3" fontId="105" fillId="4" borderId="0" xfId="0" applyNumberFormat="1" applyFont="1" applyFill="1" applyBorder="1"/>
    <xf numFmtId="10" fontId="105" fillId="4" borderId="0" xfId="0" applyNumberFormat="1" applyFont="1" applyFill="1" applyBorder="1"/>
    <xf numFmtId="0" fontId="95" fillId="4" borderId="0" xfId="0" applyFont="1" applyFill="1" applyBorder="1"/>
    <xf numFmtId="3" fontId="95" fillId="4" borderId="0" xfId="0" applyNumberFormat="1" applyFont="1" applyFill="1" applyBorder="1"/>
    <xf numFmtId="10" fontId="95" fillId="4" borderId="0" xfId="0" applyNumberFormat="1" applyFont="1" applyFill="1" applyBorder="1"/>
    <xf numFmtId="0" fontId="58" fillId="4" borderId="16" xfId="0" applyFont="1" applyFill="1" applyBorder="1"/>
    <xf numFmtId="0" fontId="58" fillId="5" borderId="16" xfId="0" applyFont="1" applyFill="1" applyBorder="1"/>
    <xf numFmtId="0" fontId="115" fillId="0" borderId="0" xfId="0" applyFont="1" applyAlignment="1" applyProtection="1">
      <alignment vertical="center" wrapText="1"/>
      <protection locked="0"/>
    </xf>
    <xf numFmtId="0" fontId="8" fillId="2" borderId="0" xfId="5" applyFont="1" applyFill="1" applyAlignment="1">
      <alignment horizontal="center" vertical="center"/>
    </xf>
    <xf numFmtId="0" fontId="16" fillId="0" borderId="0" xfId="0" applyFont="1" applyBorder="1" applyAlignment="1">
      <alignment horizontal="left" vertical="center" wrapText="1"/>
    </xf>
    <xf numFmtId="3" fontId="22" fillId="0" borderId="10" xfId="0" applyNumberFormat="1" applyFont="1" applyBorder="1" applyAlignment="1" applyProtection="1">
      <alignment horizontal="center" vertical="center"/>
      <protection locked="0"/>
    </xf>
    <xf numFmtId="3" fontId="22" fillId="0" borderId="12" xfId="0" applyNumberFormat="1" applyFont="1" applyBorder="1" applyAlignment="1" applyProtection="1">
      <alignment horizontal="center" vertical="center"/>
      <protection locked="0"/>
    </xf>
    <xf numFmtId="3" fontId="22" fillId="0" borderId="12" xfId="0" applyNumberFormat="1" applyFont="1" applyBorder="1" applyAlignment="1" applyProtection="1">
      <alignment horizontal="center" vertical="center" wrapText="1"/>
      <protection locked="0"/>
    </xf>
    <xf numFmtId="3" fontId="22" fillId="0" borderId="7" xfId="0" applyNumberFormat="1" applyFont="1" applyBorder="1" applyAlignment="1" applyProtection="1">
      <alignment horizontal="center" vertical="center" wrapText="1"/>
      <protection locked="0"/>
    </xf>
    <xf numFmtId="4" fontId="85" fillId="0" borderId="0" xfId="2" applyNumberFormat="1" applyFont="1" applyAlignment="1">
      <alignment horizontal="center" vertical="center" wrapText="1"/>
    </xf>
    <xf numFmtId="4" fontId="90" fillId="0" borderId="0" xfId="2" applyNumberFormat="1" applyFont="1" applyAlignment="1">
      <alignment horizontal="center" vertical="center" wrapText="1"/>
    </xf>
    <xf numFmtId="3" fontId="44" fillId="0" borderId="12" xfId="7" applyNumberFormat="1" applyFont="1" applyBorder="1" applyAlignment="1" applyProtection="1">
      <alignment horizontal="center" vertical="center"/>
      <protection locked="0"/>
    </xf>
    <xf numFmtId="4" fontId="48" fillId="0" borderId="11" xfId="7" applyNumberFormat="1" applyFont="1" applyBorder="1" applyAlignment="1">
      <alignment horizontal="center" vertical="center"/>
    </xf>
    <xf numFmtId="9" fontId="44" fillId="0" borderId="0" xfId="8" applyFont="1" applyAlignment="1">
      <alignment vertical="center" wrapText="1"/>
    </xf>
    <xf numFmtId="0" fontId="72" fillId="0" borderId="0" xfId="0" applyFont="1" applyAlignment="1">
      <alignment horizontal="left" vertical="center"/>
    </xf>
    <xf numFmtId="0" fontId="125" fillId="4" borderId="0" xfId="0" applyFont="1" applyFill="1" applyBorder="1"/>
    <xf numFmtId="3" fontId="0" fillId="4" borderId="0" xfId="0" applyNumberFormat="1" applyFill="1" applyBorder="1"/>
    <xf numFmtId="10" fontId="0" fillId="4" borderId="0" xfId="0" applyNumberFormat="1" applyFill="1" applyBorder="1"/>
    <xf numFmtId="0" fontId="120" fillId="0" borderId="0" xfId="2" applyFont="1" applyAlignment="1">
      <alignment horizontal="center" vertical="center" wrapText="1"/>
    </xf>
    <xf numFmtId="0" fontId="74" fillId="0" borderId="0" xfId="2" applyFont="1" applyAlignment="1">
      <alignment vertical="center" wrapText="1"/>
    </xf>
    <xf numFmtId="3" fontId="74" fillId="0" borderId="0" xfId="2" applyNumberFormat="1" applyFont="1" applyAlignment="1">
      <alignment vertical="center" wrapText="1"/>
    </xf>
    <xf numFmtId="0" fontId="126" fillId="0" borderId="0" xfId="2" applyFont="1" applyAlignment="1">
      <alignment horizontal="center" vertical="center" wrapText="1"/>
    </xf>
    <xf numFmtId="0" fontId="81" fillId="0" borderId="0" xfId="2" applyFont="1" applyAlignment="1">
      <alignment horizontal="center" vertical="center" wrapText="1"/>
    </xf>
    <xf numFmtId="0" fontId="73" fillId="0" borderId="0" xfId="2" applyFont="1" applyAlignment="1">
      <alignment vertical="center" wrapText="1"/>
    </xf>
    <xf numFmtId="2" fontId="81" fillId="0" borderId="0" xfId="1" applyNumberFormat="1" applyFont="1" applyBorder="1" applyAlignment="1">
      <alignment horizontal="center" vertical="center"/>
    </xf>
    <xf numFmtId="2" fontId="81" fillId="0" borderId="0" xfId="1" applyNumberFormat="1" applyFont="1" applyBorder="1" applyAlignment="1">
      <alignment horizontal="center" vertical="center" wrapText="1"/>
    </xf>
    <xf numFmtId="2" fontId="81" fillId="0" borderId="0" xfId="2" applyNumberFormat="1" applyFont="1" applyAlignment="1">
      <alignment vertical="center" wrapText="1"/>
    </xf>
    <xf numFmtId="0" fontId="72" fillId="0" borderId="0" xfId="2" applyFont="1" applyAlignment="1">
      <alignment vertical="center" wrapText="1"/>
    </xf>
    <xf numFmtId="0" fontId="105" fillId="0" borderId="0" xfId="3" applyFont="1"/>
    <xf numFmtId="0" fontId="115" fillId="0" borderId="0" xfId="3" applyFont="1" applyAlignment="1">
      <alignment horizontal="left" vertical="center"/>
    </xf>
    <xf numFmtId="0" fontId="113" fillId="0" borderId="0" xfId="3" applyFont="1" applyAlignment="1">
      <alignment vertical="center"/>
    </xf>
    <xf numFmtId="0" fontId="111" fillId="0" borderId="0" xfId="3" applyFont="1" applyAlignment="1">
      <alignment vertical="center"/>
    </xf>
    <xf numFmtId="0" fontId="8" fillId="0" borderId="0" xfId="3" applyFont="1" applyAlignment="1">
      <alignment horizontal="left" vertical="center"/>
    </xf>
    <xf numFmtId="0" fontId="115" fillId="0" borderId="0" xfId="3" applyFont="1" applyAlignment="1" applyProtection="1">
      <alignment vertical="center" wrapText="1"/>
      <protection locked="0"/>
    </xf>
    <xf numFmtId="0" fontId="112" fillId="0" borderId="0" xfId="3" applyFont="1" applyAlignment="1" applyProtection="1">
      <alignment vertical="center" wrapText="1"/>
      <protection locked="0"/>
    </xf>
    <xf numFmtId="0" fontId="6" fillId="0" borderId="0" xfId="3"/>
    <xf numFmtId="0" fontId="117" fillId="0" borderId="0" xfId="3" applyFont="1" applyAlignment="1">
      <alignment vertical="center" wrapText="1"/>
    </xf>
    <xf numFmtId="0" fontId="6" fillId="4" borderId="0" xfId="16" applyFill="1" applyAlignment="1">
      <alignment vertical="center"/>
    </xf>
    <xf numFmtId="0" fontId="10" fillId="4" borderId="0" xfId="16" applyFont="1" applyFill="1" applyAlignment="1">
      <alignment vertical="center"/>
    </xf>
    <xf numFmtId="0" fontId="29" fillId="4" borderId="0" xfId="16" applyFont="1" applyFill="1" applyAlignment="1">
      <alignment horizontal="right" vertical="center"/>
    </xf>
    <xf numFmtId="0" fontId="7" fillId="4" borderId="0" xfId="16" applyFont="1" applyFill="1" applyAlignment="1">
      <alignment horizontal="left" vertical="center"/>
    </xf>
    <xf numFmtId="0" fontId="28" fillId="4" borderId="0" xfId="16" applyFont="1" applyFill="1" applyAlignment="1">
      <alignment horizontal="center"/>
    </xf>
    <xf numFmtId="3" fontId="7" fillId="4" borderId="0" xfId="16" applyNumberFormat="1" applyFont="1" applyFill="1" applyAlignment="1">
      <alignment horizontal="left" vertical="center"/>
    </xf>
    <xf numFmtId="0" fontId="110" fillId="4" borderId="0" xfId="16" applyFont="1" applyFill="1" applyAlignment="1">
      <alignment horizontal="left" vertical="center"/>
    </xf>
    <xf numFmtId="0" fontId="8" fillId="4" borderId="0" xfId="16" applyFont="1" applyFill="1" applyAlignment="1">
      <alignment horizontal="left" vertical="center"/>
    </xf>
    <xf numFmtId="0" fontId="12" fillId="4" borderId="0" xfId="16" applyFont="1" applyFill="1" applyAlignment="1">
      <alignment vertical="center"/>
    </xf>
    <xf numFmtId="0" fontId="127" fillId="4" borderId="0" xfId="16" applyFont="1" applyFill="1" applyAlignment="1">
      <alignment vertical="center"/>
    </xf>
    <xf numFmtId="0" fontId="101" fillId="4" borderId="0" xfId="16" applyFont="1" applyFill="1" applyAlignment="1">
      <alignment horizontal="left" vertical="center"/>
    </xf>
    <xf numFmtId="0" fontId="12" fillId="4" borderId="0" xfId="16" applyFont="1" applyFill="1" applyAlignment="1">
      <alignment vertical="center" wrapText="1"/>
    </xf>
    <xf numFmtId="0" fontId="101" fillId="0" borderId="0" xfId="5" applyFont="1" applyAlignment="1">
      <alignment vertical="center"/>
    </xf>
    <xf numFmtId="0" fontId="101" fillId="0" borderId="0" xfId="16" applyFont="1" applyAlignment="1">
      <alignment horizontal="left" vertical="center"/>
    </xf>
    <xf numFmtId="0" fontId="94" fillId="4" borderId="0" xfId="16" applyFont="1" applyFill="1" applyBorder="1"/>
    <xf numFmtId="0" fontId="4" fillId="0" borderId="0" xfId="16" applyFont="1" applyBorder="1"/>
    <xf numFmtId="0" fontId="125" fillId="0" borderId="0" xfId="16" applyFont="1" applyBorder="1"/>
    <xf numFmtId="0" fontId="94" fillId="0" borderId="0" xfId="16" applyFont="1" applyBorder="1"/>
    <xf numFmtId="0" fontId="4" fillId="4" borderId="0" xfId="16" applyFont="1" applyFill="1" applyBorder="1"/>
    <xf numFmtId="4" fontId="68" fillId="0" borderId="0" xfId="16" applyNumberFormat="1" applyFont="1" applyBorder="1" applyAlignment="1">
      <alignment horizontal="center" vertical="center"/>
    </xf>
    <xf numFmtId="167" fontId="68" fillId="0" borderId="0" xfId="16" applyNumberFormat="1" applyFont="1" applyBorder="1" applyAlignment="1">
      <alignment horizontal="center" vertical="center"/>
    </xf>
    <xf numFmtId="0" fontId="6" fillId="0" borderId="0" xfId="16"/>
    <xf numFmtId="167" fontId="105" fillId="4" borderId="0" xfId="0" applyNumberFormat="1" applyFont="1" applyFill="1" applyBorder="1"/>
    <xf numFmtId="167" fontId="94" fillId="4" borderId="0" xfId="0" applyNumberFormat="1" applyFont="1" applyFill="1" applyBorder="1"/>
    <xf numFmtId="167" fontId="130" fillId="4" borderId="0" xfId="0" applyNumberFormat="1" applyFont="1" applyFill="1" applyBorder="1"/>
    <xf numFmtId="0" fontId="105" fillId="0" borderId="0" xfId="0" applyFont="1" applyBorder="1"/>
    <xf numFmtId="0" fontId="17" fillId="0" borderId="4" xfId="2" applyFont="1" applyBorder="1" applyAlignment="1">
      <alignment vertical="center" wrapText="1"/>
    </xf>
    <xf numFmtId="3" fontId="87" fillId="0" borderId="8" xfId="2" applyNumberFormat="1" applyFont="1" applyBorder="1" applyAlignment="1">
      <alignment horizontal="center" vertical="center" wrapText="1"/>
    </xf>
    <xf numFmtId="0" fontId="73" fillId="3" borderId="0" xfId="2" applyFont="1" applyFill="1" applyAlignment="1">
      <alignment vertical="center" wrapText="1"/>
    </xf>
    <xf numFmtId="0" fontId="83" fillId="0" borderId="0" xfId="2" applyFont="1" applyAlignment="1">
      <alignment vertical="center" wrapText="1"/>
    </xf>
    <xf numFmtId="0" fontId="72" fillId="0" borderId="0" xfId="2" applyFont="1" applyAlignment="1">
      <alignment horizontal="left" vertical="center"/>
    </xf>
    <xf numFmtId="0" fontId="75" fillId="3" borderId="0" xfId="2" applyFont="1" applyFill="1" applyAlignment="1">
      <alignment vertical="center" wrapText="1"/>
    </xf>
    <xf numFmtId="0" fontId="132" fillId="0" borderId="0" xfId="2" applyFont="1" applyAlignment="1">
      <alignment vertical="center" wrapText="1"/>
    </xf>
    <xf numFmtId="0" fontId="6" fillId="0" borderId="0" xfId="2" applyFont="1" applyAlignment="1">
      <alignment vertical="center" wrapText="1"/>
    </xf>
    <xf numFmtId="0" fontId="84" fillId="0" borderId="0" xfId="2" applyFont="1" applyAlignment="1">
      <alignment vertical="center" wrapText="1"/>
    </xf>
    <xf numFmtId="0" fontId="84" fillId="0" borderId="0" xfId="2" applyFont="1" applyAlignment="1">
      <alignment horizontal="left" vertical="center" wrapText="1"/>
    </xf>
    <xf numFmtId="0" fontId="10" fillId="0" borderId="0" xfId="2" applyFont="1" applyAlignment="1">
      <alignment vertical="center" wrapText="1"/>
    </xf>
    <xf numFmtId="0" fontId="72" fillId="3" borderId="0" xfId="2" applyFont="1" applyFill="1" applyAlignment="1">
      <alignment vertical="center" wrapText="1"/>
    </xf>
    <xf numFmtId="3" fontId="84" fillId="0" borderId="0" xfId="2" applyNumberFormat="1" applyFont="1" applyAlignment="1">
      <alignment horizontal="center" vertical="center"/>
    </xf>
    <xf numFmtId="3" fontId="84" fillId="0" borderId="0" xfId="2" applyNumberFormat="1" applyFont="1" applyAlignment="1">
      <alignment horizontal="center" vertical="center" wrapText="1"/>
    </xf>
    <xf numFmtId="0" fontId="72" fillId="0" borderId="0" xfId="0" applyFont="1" applyBorder="1" applyAlignment="1">
      <alignment horizontal="left" vertical="center"/>
    </xf>
    <xf numFmtId="0" fontId="101" fillId="0" borderId="0" xfId="0" applyFont="1" applyBorder="1" applyAlignment="1">
      <alignment horizontal="left" vertical="center"/>
    </xf>
    <xf numFmtId="0" fontId="130" fillId="0" borderId="0" xfId="0" applyFont="1" applyBorder="1" applyAlignment="1">
      <alignment vertical="center" wrapText="1"/>
    </xf>
    <xf numFmtId="0" fontId="133" fillId="0" borderId="0" xfId="0" applyFont="1" applyBorder="1" applyAlignment="1">
      <alignment horizontal="center" vertical="center" wrapText="1"/>
    </xf>
    <xf numFmtId="0" fontId="124" fillId="0" borderId="0" xfId="0" applyFont="1" applyBorder="1" applyAlignment="1">
      <alignment vertical="center" wrapText="1"/>
    </xf>
    <xf numFmtId="0" fontId="134" fillId="0" borderId="0" xfId="0" applyFont="1" applyBorder="1" applyAlignment="1">
      <alignment horizontal="center" vertical="center" wrapText="1"/>
    </xf>
    <xf numFmtId="0" fontId="135" fillId="0" borderId="0" xfId="0" applyFont="1" applyBorder="1" applyAlignment="1">
      <alignment horizontal="center" vertical="center" wrapText="1"/>
    </xf>
    <xf numFmtId="0" fontId="136" fillId="0" borderId="0" xfId="0" applyFont="1" applyBorder="1" applyAlignment="1">
      <alignment vertical="center" wrapText="1"/>
    </xf>
    <xf numFmtId="0" fontId="128" fillId="0" borderId="0" xfId="0" applyFont="1" applyBorder="1" applyAlignment="1">
      <alignment vertical="center" wrapText="1"/>
    </xf>
    <xf numFmtId="10" fontId="128" fillId="0" borderId="0" xfId="7" applyNumberFormat="1" applyFont="1" applyBorder="1" applyAlignment="1">
      <alignment vertical="center" wrapText="1"/>
    </xf>
    <xf numFmtId="3" fontId="128" fillId="0" borderId="0" xfId="7" applyNumberFormat="1" applyFont="1" applyBorder="1" applyAlignment="1" applyProtection="1">
      <alignment horizontal="center" vertical="center"/>
      <protection locked="0"/>
    </xf>
    <xf numFmtId="10" fontId="128" fillId="0" borderId="0" xfId="6" applyNumberFormat="1" applyFont="1" applyBorder="1" applyAlignment="1">
      <alignment vertical="center" wrapText="1"/>
    </xf>
    <xf numFmtId="9" fontId="128" fillId="0" borderId="0" xfId="8" applyFont="1" applyBorder="1" applyAlignment="1">
      <alignment vertical="center" wrapText="1"/>
    </xf>
    <xf numFmtId="10" fontId="137" fillId="0" borderId="0" xfId="7" applyNumberFormat="1" applyFont="1" applyBorder="1" applyAlignment="1">
      <alignment vertical="center" wrapText="1"/>
    </xf>
    <xf numFmtId="0" fontId="130" fillId="0" borderId="0" xfId="0" applyFont="1" applyBorder="1" applyAlignment="1">
      <alignment horizontal="left" vertical="center" wrapText="1"/>
    </xf>
    <xf numFmtId="3" fontId="137" fillId="0" borderId="0" xfId="0" applyNumberFormat="1" applyFont="1" applyBorder="1" applyAlignment="1">
      <alignment horizontal="center" vertical="center" wrapText="1"/>
    </xf>
    <xf numFmtId="0" fontId="105" fillId="0" borderId="0" xfId="0" applyFont="1" applyBorder="1" applyAlignment="1">
      <alignment vertical="center" wrapText="1"/>
    </xf>
    <xf numFmtId="2" fontId="135" fillId="0" borderId="0" xfId="0" applyNumberFormat="1" applyFont="1" applyBorder="1" applyAlignment="1">
      <alignment vertical="center" wrapText="1"/>
    </xf>
    <xf numFmtId="2" fontId="135" fillId="0" borderId="0" xfId="0" applyNumberFormat="1" applyFont="1" applyBorder="1" applyAlignment="1">
      <alignment horizontal="left" vertical="center" wrapText="1"/>
    </xf>
    <xf numFmtId="0" fontId="101" fillId="0" borderId="0" xfId="0" applyFont="1" applyBorder="1" applyAlignment="1">
      <alignment vertical="center" wrapText="1"/>
    </xf>
    <xf numFmtId="2" fontId="73" fillId="0" borderId="0" xfId="0" applyNumberFormat="1" applyFont="1" applyAlignment="1">
      <alignment horizontal="left" vertical="center" wrapText="1"/>
    </xf>
    <xf numFmtId="2" fontId="135" fillId="0" borderId="0" xfId="0" applyNumberFormat="1" applyFont="1" applyAlignment="1">
      <alignment horizontal="left" vertical="center" wrapText="1"/>
    </xf>
    <xf numFmtId="2" fontId="136" fillId="0" borderId="0" xfId="0" applyNumberFormat="1" applyFont="1" applyAlignment="1">
      <alignment horizontal="left" vertical="center" wrapText="1"/>
    </xf>
    <xf numFmtId="2" fontId="103" fillId="0" borderId="0" xfId="0" applyNumberFormat="1" applyFont="1" applyBorder="1" applyAlignment="1">
      <alignment vertical="center" wrapText="1"/>
    </xf>
    <xf numFmtId="0" fontId="138" fillId="0" borderId="0" xfId="0" applyFont="1" applyBorder="1" applyAlignment="1">
      <alignment horizontal="center" vertical="center"/>
    </xf>
    <xf numFmtId="0" fontId="137" fillId="0" borderId="0" xfId="0" applyFont="1" applyBorder="1" applyAlignment="1">
      <alignment vertical="center" wrapText="1"/>
    </xf>
    <xf numFmtId="0" fontId="139" fillId="0" borderId="0" xfId="0" applyFont="1" applyBorder="1" applyAlignment="1">
      <alignment horizontal="center" vertical="center" wrapText="1"/>
    </xf>
    <xf numFmtId="0" fontId="133" fillId="0" borderId="0" xfId="0" applyFont="1" applyBorder="1" applyAlignment="1">
      <alignment vertical="center" wrapText="1"/>
    </xf>
    <xf numFmtId="0" fontId="140" fillId="0" borderId="0" xfId="0" applyFont="1" applyBorder="1" applyAlignment="1">
      <alignment horizontal="center" vertical="center" wrapText="1"/>
    </xf>
    <xf numFmtId="0" fontId="141" fillId="0" borderId="0" xfId="0" applyFont="1" applyBorder="1" applyAlignment="1">
      <alignment vertical="center" wrapText="1"/>
    </xf>
    <xf numFmtId="0" fontId="135" fillId="0" borderId="0" xfId="0" applyFont="1" applyBorder="1" applyAlignment="1">
      <alignment vertical="center" wrapText="1"/>
    </xf>
    <xf numFmtId="0" fontId="142" fillId="0" borderId="0" xfId="0" applyFont="1" applyBorder="1" applyAlignment="1">
      <alignment horizontal="center" vertical="center" wrapText="1"/>
    </xf>
    <xf numFmtId="0" fontId="143" fillId="0" borderId="0" xfId="0" applyFont="1" applyBorder="1" applyAlignment="1">
      <alignment vertical="center" wrapText="1"/>
    </xf>
    <xf numFmtId="3" fontId="128" fillId="0" borderId="0" xfId="0" applyNumberFormat="1" applyFont="1" applyBorder="1" applyAlignment="1">
      <alignment horizontal="center" vertical="center" wrapText="1"/>
    </xf>
    <xf numFmtId="3" fontId="128" fillId="0" borderId="0" xfId="0" applyNumberFormat="1" applyFont="1" applyBorder="1" applyAlignment="1">
      <alignment horizontal="center" vertical="center"/>
    </xf>
    <xf numFmtId="4" fontId="144" fillId="0" borderId="0" xfId="0" applyNumberFormat="1" applyFont="1" applyBorder="1" applyAlignment="1">
      <alignment horizontal="center" vertical="center"/>
    </xf>
    <xf numFmtId="4" fontId="128" fillId="0" borderId="0" xfId="0" applyNumberFormat="1" applyFont="1" applyBorder="1" applyAlignment="1">
      <alignment horizontal="center" vertical="center"/>
    </xf>
    <xf numFmtId="4" fontId="144" fillId="0" borderId="0" xfId="0" applyNumberFormat="1" applyFont="1" applyBorder="1" applyAlignment="1">
      <alignment horizontal="center" vertical="center" wrapText="1"/>
    </xf>
    <xf numFmtId="0" fontId="145" fillId="0" borderId="0" xfId="0" applyFont="1" applyBorder="1" applyAlignment="1">
      <alignment horizontal="left" vertical="center" wrapText="1"/>
    </xf>
    <xf numFmtId="0" fontId="128" fillId="0" borderId="0" xfId="0" applyFont="1" applyBorder="1" applyAlignment="1">
      <alignment horizontal="center" vertical="center" wrapText="1"/>
    </xf>
    <xf numFmtId="4" fontId="128" fillId="0" borderId="0" xfId="0" applyNumberFormat="1" applyFont="1" applyBorder="1" applyAlignment="1">
      <alignment horizontal="center" vertical="center" wrapText="1"/>
    </xf>
    <xf numFmtId="3" fontId="128" fillId="0" borderId="0" xfId="0" applyNumberFormat="1" applyFont="1" applyBorder="1" applyAlignment="1">
      <alignment vertical="center" wrapText="1"/>
    </xf>
    <xf numFmtId="0" fontId="137" fillId="0" borderId="0" xfId="0" applyFont="1" applyBorder="1" applyAlignment="1">
      <alignment horizontal="center" vertical="center" wrapText="1"/>
    </xf>
    <xf numFmtId="0" fontId="140" fillId="0" borderId="0" xfId="0" applyFont="1" applyBorder="1" applyAlignment="1">
      <alignment vertical="center" wrapText="1"/>
    </xf>
    <xf numFmtId="0" fontId="131" fillId="0" borderId="0" xfId="0" applyFont="1" applyBorder="1" applyAlignment="1">
      <alignment vertical="center" wrapText="1"/>
    </xf>
    <xf numFmtId="4" fontId="146" fillId="0" borderId="0" xfId="0" applyNumberFormat="1" applyFont="1" applyBorder="1" applyAlignment="1">
      <alignment horizontal="center" vertical="center" wrapText="1"/>
    </xf>
    <xf numFmtId="4" fontId="137" fillId="0" borderId="0" xfId="0" applyNumberFormat="1" applyFont="1" applyBorder="1" applyAlignment="1">
      <alignment horizontal="center" vertical="center" wrapText="1"/>
    </xf>
    <xf numFmtId="2" fontId="136" fillId="0" borderId="0" xfId="0" applyNumberFormat="1" applyFont="1" applyBorder="1" applyAlignment="1">
      <alignment vertical="center" wrapText="1"/>
    </xf>
    <xf numFmtId="0" fontId="101" fillId="0" borderId="0" xfId="0" applyFont="1" applyAlignment="1">
      <alignment horizontal="left" vertical="center"/>
    </xf>
    <xf numFmtId="0" fontId="101" fillId="0" borderId="0" xfId="0" applyFont="1" applyAlignment="1">
      <alignment horizontal="center" vertical="center"/>
    </xf>
    <xf numFmtId="0" fontId="101" fillId="0" borderId="0" xfId="0" applyFont="1" applyBorder="1" applyAlignment="1">
      <alignment horizontal="center" vertical="center"/>
    </xf>
    <xf numFmtId="0" fontId="17" fillId="0" borderId="13" xfId="2" applyFont="1" applyBorder="1" applyAlignment="1">
      <alignment vertical="center" wrapText="1"/>
    </xf>
    <xf numFmtId="166" fontId="85" fillId="0" borderId="9" xfId="2" applyNumberFormat="1" applyFont="1" applyBorder="1" applyAlignment="1">
      <alignment horizontal="center" vertical="center"/>
    </xf>
    <xf numFmtId="166" fontId="85" fillId="0" borderId="11" xfId="2" applyNumberFormat="1" applyFont="1" applyBorder="1" applyAlignment="1">
      <alignment horizontal="center" vertical="center"/>
    </xf>
    <xf numFmtId="166" fontId="85" fillId="0" borderId="11" xfId="2" applyNumberFormat="1" applyFont="1" applyBorder="1" applyAlignment="1">
      <alignment horizontal="center" vertical="center" wrapText="1"/>
    </xf>
    <xf numFmtId="166" fontId="85" fillId="0" borderId="6" xfId="2" applyNumberFormat="1" applyFont="1" applyBorder="1" applyAlignment="1">
      <alignment horizontal="center" vertical="center" wrapText="1"/>
    </xf>
    <xf numFmtId="166" fontId="89" fillId="0" borderId="0" xfId="2" applyNumberFormat="1" applyFont="1" applyAlignment="1">
      <alignment horizontal="center" vertical="center" wrapText="1"/>
    </xf>
    <xf numFmtId="4" fontId="89" fillId="0" borderId="0" xfId="2" applyNumberFormat="1" applyFont="1" applyAlignment="1">
      <alignment horizontal="center" vertical="center" wrapText="1"/>
    </xf>
    <xf numFmtId="9" fontId="6" fillId="0" borderId="0" xfId="8" applyFont="1" applyBorder="1" applyAlignment="1">
      <alignment horizontal="center" vertical="center"/>
    </xf>
    <xf numFmtId="4" fontId="85" fillId="3" borderId="0" xfId="2" applyNumberFormat="1" applyFont="1" applyFill="1" applyAlignment="1" applyProtection="1">
      <alignment horizontal="center" vertical="center"/>
      <protection locked="0"/>
    </xf>
    <xf numFmtId="4" fontId="85" fillId="0" borderId="0" xfId="2" applyNumberFormat="1" applyFont="1" applyAlignment="1" applyProtection="1">
      <alignment horizontal="center" vertical="center" wrapText="1"/>
      <protection locked="0"/>
    </xf>
    <xf numFmtId="4" fontId="85" fillId="3" borderId="0" xfId="2" applyNumberFormat="1" applyFont="1" applyFill="1" applyAlignment="1" applyProtection="1">
      <alignment horizontal="center" vertical="center" wrapText="1"/>
      <protection locked="0"/>
    </xf>
    <xf numFmtId="2" fontId="25" fillId="0" borderId="0" xfId="2" applyNumberFormat="1" applyFont="1" applyAlignment="1">
      <alignment vertical="center" wrapText="1"/>
    </xf>
    <xf numFmtId="0" fontId="131" fillId="0" borderId="0" xfId="2" applyFont="1" applyAlignment="1">
      <alignment vertical="center" wrapText="1"/>
    </xf>
    <xf numFmtId="0" fontId="139" fillId="0" borderId="0" xfId="2" applyFont="1" applyAlignment="1">
      <alignment horizontal="center" vertical="center" wrapText="1"/>
    </xf>
    <xf numFmtId="0" fontId="148" fillId="0" borderId="0" xfId="2" applyFont="1" applyAlignment="1">
      <alignment horizontal="center" vertical="center" wrapText="1"/>
    </xf>
    <xf numFmtId="0" fontId="148" fillId="0" borderId="0" xfId="2" applyFont="1" applyAlignment="1">
      <alignment vertical="center" wrapText="1"/>
    </xf>
    <xf numFmtId="0" fontId="143" fillId="0" borderId="0" xfId="2" applyFont="1" applyAlignment="1">
      <alignment vertical="center" wrapText="1"/>
    </xf>
    <xf numFmtId="0" fontId="141" fillId="0" borderId="0" xfId="2" applyFont="1" applyAlignment="1">
      <alignment vertical="center" wrapText="1"/>
    </xf>
    <xf numFmtId="9" fontId="105" fillId="0" borderId="0" xfId="8" applyFont="1" applyBorder="1" applyAlignment="1">
      <alignment horizontal="center" vertical="center"/>
    </xf>
    <xf numFmtId="0" fontId="148" fillId="0" borderId="0" xfId="2" applyFont="1"/>
    <xf numFmtId="0" fontId="148" fillId="0" borderId="0" xfId="2" applyFont="1" applyAlignment="1">
      <alignment horizontal="left" vertical="center" wrapText="1"/>
    </xf>
    <xf numFmtId="2" fontId="148" fillId="0" borderId="0" xfId="1" applyNumberFormat="1" applyFont="1" applyBorder="1" applyAlignment="1">
      <alignment horizontal="center" vertical="center"/>
    </xf>
    <xf numFmtId="2" fontId="148" fillId="0" borderId="0" xfId="1" applyNumberFormat="1" applyFont="1" applyBorder="1" applyAlignment="1">
      <alignment horizontal="center" vertical="center" wrapText="1"/>
    </xf>
    <xf numFmtId="166" fontId="150" fillId="0" borderId="0" xfId="2" applyNumberFormat="1" applyFont="1" applyAlignment="1">
      <alignment horizontal="center" vertical="center" wrapText="1"/>
    </xf>
    <xf numFmtId="4" fontId="150" fillId="0" borderId="0" xfId="2" applyNumberFormat="1" applyFont="1" applyAlignment="1">
      <alignment horizontal="center" vertical="center" wrapText="1"/>
    </xf>
    <xf numFmtId="2" fontId="148" fillId="0" borderId="0" xfId="2" applyNumberFormat="1" applyFont="1" applyAlignment="1">
      <alignment vertical="center" wrapText="1"/>
    </xf>
    <xf numFmtId="0" fontId="140" fillId="0" borderId="0" xfId="2" applyFont="1" applyAlignment="1">
      <alignment vertical="center" wrapText="1"/>
    </xf>
    <xf numFmtId="3" fontId="140" fillId="0" borderId="0" xfId="2" applyNumberFormat="1" applyFont="1" applyAlignment="1">
      <alignment vertical="center" wrapText="1"/>
    </xf>
    <xf numFmtId="0" fontId="133" fillId="0" borderId="0" xfId="2" applyFont="1" applyAlignment="1">
      <alignment vertical="center" wrapText="1"/>
    </xf>
    <xf numFmtId="0" fontId="133" fillId="0" borderId="0" xfId="2" applyFont="1" applyAlignment="1">
      <alignment horizontal="center" vertical="center" wrapText="1"/>
    </xf>
    <xf numFmtId="0" fontId="135" fillId="0" borderId="0" xfId="2" applyFont="1" applyAlignment="1">
      <alignment vertical="center" wrapText="1"/>
    </xf>
    <xf numFmtId="0" fontId="130" fillId="0" borderId="0" xfId="2" applyFont="1" applyAlignment="1">
      <alignment horizontal="left" vertical="center" wrapText="1"/>
    </xf>
    <xf numFmtId="3" fontId="105" fillId="0" borderId="0" xfId="2" applyNumberFormat="1" applyFont="1" applyAlignment="1">
      <alignment vertical="center" wrapText="1"/>
    </xf>
    <xf numFmtId="3" fontId="105" fillId="0" borderId="0" xfId="0" applyNumberFormat="1" applyFont="1" applyBorder="1" applyAlignment="1" applyProtection="1">
      <alignment horizontal="center" vertical="center"/>
      <protection locked="0"/>
    </xf>
    <xf numFmtId="4" fontId="149" fillId="0" borderId="0" xfId="0" applyNumberFormat="1" applyFont="1" applyBorder="1" applyAlignment="1">
      <alignment horizontal="center" vertical="center"/>
    </xf>
    <xf numFmtId="3" fontId="105" fillId="0" borderId="0" xfId="2" applyNumberFormat="1" applyFont="1" applyAlignment="1" applyProtection="1">
      <alignment horizontal="center" vertical="center"/>
      <protection locked="0"/>
    </xf>
    <xf numFmtId="166" fontId="149" fillId="0" borderId="0" xfId="2" applyNumberFormat="1" applyFont="1" applyAlignment="1">
      <alignment horizontal="center" vertical="center"/>
    </xf>
    <xf numFmtId="3" fontId="105" fillId="3" borderId="0" xfId="2" applyNumberFormat="1" applyFont="1" applyFill="1" applyAlignment="1" applyProtection="1">
      <alignment horizontal="center" vertical="center"/>
      <protection locked="0"/>
    </xf>
    <xf numFmtId="165" fontId="149" fillId="0" borderId="0" xfId="1" applyNumberFormat="1" applyFont="1" applyBorder="1" applyAlignment="1">
      <alignment horizontal="center" vertical="center"/>
    </xf>
    <xf numFmtId="4" fontId="149" fillId="0" borderId="0" xfId="2" applyNumberFormat="1" applyFont="1" applyAlignment="1">
      <alignment horizontal="center" vertical="center"/>
    </xf>
    <xf numFmtId="3" fontId="105" fillId="0" borderId="0" xfId="0" applyNumberFormat="1" applyFont="1" applyBorder="1" applyAlignment="1" applyProtection="1">
      <alignment horizontal="center" vertical="center" wrapText="1"/>
      <protection locked="0"/>
    </xf>
    <xf numFmtId="3" fontId="105" fillId="0" borderId="0" xfId="2" applyNumberFormat="1" applyFont="1" applyAlignment="1" applyProtection="1">
      <alignment horizontal="center" vertical="center" wrapText="1"/>
      <protection locked="0"/>
    </xf>
    <xf numFmtId="4" fontId="149" fillId="0" borderId="0" xfId="2" applyNumberFormat="1" applyFont="1" applyAlignment="1">
      <alignment horizontal="center" vertical="center" wrapText="1"/>
    </xf>
    <xf numFmtId="2" fontId="135" fillId="0" borderId="0" xfId="2" applyNumberFormat="1" applyFont="1" applyAlignment="1">
      <alignment vertical="center" wrapText="1"/>
    </xf>
    <xf numFmtId="0" fontId="136" fillId="0" borderId="0" xfId="2" applyFont="1" applyAlignment="1">
      <alignment vertical="center" wrapText="1"/>
    </xf>
    <xf numFmtId="10" fontId="101" fillId="0" borderId="0" xfId="2" applyNumberFormat="1" applyFont="1" applyAlignment="1">
      <alignment vertical="center" wrapText="1"/>
    </xf>
    <xf numFmtId="0" fontId="141" fillId="0" borderId="0" xfId="2" applyFont="1" applyAlignment="1">
      <alignment horizontal="center" vertical="center" wrapText="1"/>
    </xf>
    <xf numFmtId="0" fontId="101" fillId="0" borderId="0" xfId="2" applyFont="1" applyAlignment="1">
      <alignment horizontal="left" vertical="center"/>
    </xf>
    <xf numFmtId="49" fontId="16" fillId="0" borderId="0" xfId="0" applyNumberFormat="1" applyFont="1" applyAlignment="1">
      <alignment vertical="center" wrapText="1"/>
    </xf>
    <xf numFmtId="0" fontId="132" fillId="0" borderId="0" xfId="0" applyFont="1" applyBorder="1" applyAlignment="1">
      <alignment vertical="center" wrapText="1"/>
    </xf>
    <xf numFmtId="0" fontId="83" fillId="0" borderId="0" xfId="0" applyFont="1" applyBorder="1" applyAlignment="1">
      <alignment vertical="center" wrapText="1"/>
    </xf>
    <xf numFmtId="0" fontId="10" fillId="0" borderId="0" xfId="0" applyFont="1" applyBorder="1" applyAlignment="1">
      <alignment vertical="center" wrapText="1"/>
    </xf>
    <xf numFmtId="0" fontId="6" fillId="0" borderId="0" xfId="16" applyAlignment="1">
      <alignment vertical="center"/>
    </xf>
    <xf numFmtId="0" fontId="10" fillId="0" borderId="0" xfId="16" applyFont="1" applyAlignment="1">
      <alignment vertical="center"/>
    </xf>
    <xf numFmtId="0" fontId="105" fillId="0" borderId="0" xfId="16" applyFont="1" applyAlignment="1">
      <alignment vertical="center"/>
    </xf>
    <xf numFmtId="0" fontId="7" fillId="0" borderId="0" xfId="16" applyFont="1" applyAlignment="1">
      <alignment horizontal="left" vertical="center"/>
    </xf>
    <xf numFmtId="0" fontId="28" fillId="0" borderId="0" xfId="16" applyFont="1"/>
    <xf numFmtId="0" fontId="8" fillId="0" borderId="0" xfId="16" applyFont="1" applyAlignment="1">
      <alignment horizontal="left" vertical="center"/>
    </xf>
    <xf numFmtId="0" fontId="152" fillId="0" borderId="0" xfId="16" applyFont="1" applyAlignment="1">
      <alignment horizontal="left" vertical="center"/>
    </xf>
    <xf numFmtId="0" fontId="101" fillId="0" borderId="0" xfId="16" applyFont="1" applyAlignment="1">
      <alignment horizontal="center" vertical="center"/>
    </xf>
    <xf numFmtId="0" fontId="129" fillId="0" borderId="0" xfId="16" applyFont="1" applyAlignment="1">
      <alignment horizontal="left" vertical="center"/>
    </xf>
    <xf numFmtId="0" fontId="129" fillId="0" borderId="0" xfId="16" applyFont="1" applyAlignment="1">
      <alignment vertical="center"/>
    </xf>
    <xf numFmtId="0" fontId="43" fillId="0" borderId="0" xfId="16" applyFont="1" applyAlignment="1">
      <alignment vertical="center" wrapText="1"/>
    </xf>
    <xf numFmtId="0" fontId="26" fillId="0" borderId="0" xfId="16" applyFont="1" applyAlignment="1">
      <alignment vertical="center"/>
    </xf>
    <xf numFmtId="0" fontId="20" fillId="0" borderId="0" xfId="16" applyFont="1" applyBorder="1" applyAlignment="1">
      <alignment vertical="center" wrapText="1"/>
    </xf>
    <xf numFmtId="0" fontId="153" fillId="0" borderId="0" xfId="16" applyFont="1" applyBorder="1" applyAlignment="1">
      <alignment vertical="center"/>
    </xf>
    <xf numFmtId="0" fontId="67" fillId="0" borderId="0" xfId="16" applyFont="1" applyAlignment="1">
      <alignment vertical="center" wrapText="1"/>
    </xf>
    <xf numFmtId="0" fontId="82" fillId="0" borderId="0" xfId="16" applyFont="1" applyAlignment="1">
      <alignment vertical="center"/>
    </xf>
    <xf numFmtId="0" fontId="69" fillId="0" borderId="0" xfId="16" applyFont="1" applyAlignment="1">
      <alignment vertical="center" wrapText="1"/>
    </xf>
    <xf numFmtId="3" fontId="43" fillId="0" borderId="0" xfId="16" applyNumberFormat="1" applyFont="1" applyBorder="1" applyAlignment="1">
      <alignment horizontal="center" vertical="center" wrapText="1"/>
    </xf>
    <xf numFmtId="4" fontId="43" fillId="0" borderId="0" xfId="16" applyNumberFormat="1" applyFont="1" applyBorder="1" applyAlignment="1">
      <alignment horizontal="center" vertical="center" wrapText="1"/>
    </xf>
    <xf numFmtId="2" fontId="16" fillId="0" borderId="0" xfId="16" applyNumberFormat="1" applyFont="1" applyAlignment="1">
      <alignment vertical="center" wrapText="1"/>
    </xf>
    <xf numFmtId="0" fontId="8" fillId="0" borderId="0" xfId="16" applyFont="1" applyBorder="1" applyAlignment="1">
      <alignment vertical="center" wrapText="1"/>
    </xf>
    <xf numFmtId="0" fontId="7" fillId="0" borderId="0" xfId="16" applyFont="1" applyAlignment="1">
      <alignment vertical="center" wrapText="1"/>
    </xf>
    <xf numFmtId="0" fontId="79" fillId="0" borderId="0" xfId="16" applyFont="1" applyAlignment="1">
      <alignment vertical="center" wrapText="1"/>
    </xf>
    <xf numFmtId="0" fontId="154" fillId="0" borderId="0" xfId="16" applyFont="1" applyAlignment="1">
      <alignment vertical="center"/>
    </xf>
    <xf numFmtId="0" fontId="31" fillId="0" borderId="0" xfId="16" applyFont="1" applyAlignment="1">
      <alignment vertical="center" wrapText="1"/>
    </xf>
    <xf numFmtId="0" fontId="131" fillId="0" borderId="0" xfId="2" applyFont="1" applyAlignment="1">
      <alignment horizontal="center" vertical="center" wrapText="1"/>
    </xf>
    <xf numFmtId="0" fontId="151" fillId="0" borderId="0" xfId="0" applyFont="1" applyBorder="1" applyAlignment="1">
      <alignment horizontal="center" vertical="center"/>
    </xf>
    <xf numFmtId="0" fontId="155" fillId="0" borderId="0" xfId="0" applyFont="1"/>
    <xf numFmtId="0" fontId="120" fillId="0" borderId="0" xfId="2" applyFont="1" applyAlignment="1">
      <alignment vertical="center" wrapText="1"/>
    </xf>
    <xf numFmtId="0" fontId="83" fillId="0" borderId="0" xfId="2" applyFont="1" applyAlignment="1">
      <alignment horizontal="center" vertical="center" wrapText="1"/>
    </xf>
    <xf numFmtId="0" fontId="75" fillId="0" borderId="0" xfId="2" applyFont="1" applyAlignment="1">
      <alignment horizontal="center" vertical="center" wrapText="1"/>
    </xf>
    <xf numFmtId="0" fontId="58" fillId="0" borderId="0" xfId="2" applyFont="1" applyAlignment="1">
      <alignment horizontal="left" vertical="center" wrapText="1"/>
    </xf>
    <xf numFmtId="3" fontId="6" fillId="0" borderId="0" xfId="2" applyNumberFormat="1" applyFont="1" applyAlignment="1">
      <alignment vertical="center" wrapText="1"/>
    </xf>
    <xf numFmtId="3" fontId="6" fillId="0" borderId="0" xfId="0" applyNumberFormat="1" applyFont="1" applyBorder="1" applyAlignment="1" applyProtection="1">
      <alignment horizontal="center" vertical="center"/>
      <protection locked="0"/>
    </xf>
    <xf numFmtId="4" fontId="90" fillId="0" borderId="0" xfId="0" applyNumberFormat="1" applyFont="1" applyBorder="1" applyAlignment="1">
      <alignment horizontal="center" vertical="center"/>
    </xf>
    <xf numFmtId="3" fontId="6" fillId="0" borderId="0" xfId="2" applyNumberFormat="1" applyFont="1" applyAlignment="1" applyProtection="1">
      <alignment horizontal="center" vertical="center"/>
      <protection locked="0"/>
    </xf>
    <xf numFmtId="166" fontId="90" fillId="0" borderId="0" xfId="2" applyNumberFormat="1" applyFont="1" applyAlignment="1">
      <alignment horizontal="center" vertical="center"/>
    </xf>
    <xf numFmtId="3" fontId="6" fillId="3" borderId="0" xfId="2" applyNumberFormat="1" applyFont="1" applyFill="1" applyAlignment="1" applyProtection="1">
      <alignment horizontal="center" vertical="center"/>
      <protection locked="0"/>
    </xf>
    <xf numFmtId="165" fontId="90" fillId="0" borderId="0" xfId="1" applyNumberFormat="1" applyFont="1" applyBorder="1" applyAlignment="1">
      <alignment horizontal="center" vertical="center"/>
    </xf>
    <xf numFmtId="4" fontId="90" fillId="0" borderId="0" xfId="2" applyNumberFormat="1" applyFont="1" applyAlignment="1">
      <alignment horizontal="center" vertical="center"/>
    </xf>
    <xf numFmtId="3" fontId="6" fillId="0" borderId="0" xfId="0" applyNumberFormat="1" applyFont="1" applyBorder="1" applyAlignment="1" applyProtection="1">
      <alignment horizontal="center" vertical="center" wrapText="1"/>
      <protection locked="0"/>
    </xf>
    <xf numFmtId="3" fontId="6" fillId="0" borderId="0" xfId="2" applyNumberFormat="1" applyFont="1" applyAlignment="1" applyProtection="1">
      <alignment horizontal="center" vertical="center" wrapText="1"/>
      <protection locked="0"/>
    </xf>
    <xf numFmtId="3" fontId="6" fillId="3" borderId="0" xfId="2" applyNumberFormat="1" applyFont="1" applyFill="1" applyAlignment="1" applyProtection="1">
      <alignment horizontal="center" vertical="center" wrapText="1"/>
      <protection locked="0"/>
    </xf>
    <xf numFmtId="4" fontId="90" fillId="0" borderId="0" xfId="0" applyNumberFormat="1" applyFont="1" applyBorder="1" applyAlignment="1">
      <alignment horizontal="center" vertical="center" wrapText="1"/>
    </xf>
    <xf numFmtId="166" fontId="90" fillId="0" borderId="0" xfId="2" applyNumberFormat="1" applyFont="1" applyAlignment="1">
      <alignment horizontal="center" vertical="center" wrapText="1"/>
    </xf>
    <xf numFmtId="165" fontId="90" fillId="0" borderId="0" xfId="1" applyNumberFormat="1" applyFont="1" applyBorder="1" applyAlignment="1">
      <alignment horizontal="center" vertical="center" wrapText="1"/>
    </xf>
    <xf numFmtId="0" fontId="157" fillId="0" borderId="0" xfId="2" applyFont="1" applyAlignment="1">
      <alignment horizontal="center" vertical="center" wrapText="1"/>
    </xf>
    <xf numFmtId="166" fontId="157" fillId="0" borderId="0" xfId="2" applyNumberFormat="1" applyFont="1" applyAlignment="1">
      <alignment horizontal="center" vertical="center" wrapText="1"/>
    </xf>
    <xf numFmtId="165" fontId="157" fillId="0" borderId="0" xfId="1" applyNumberFormat="1" applyFont="1" applyBorder="1" applyAlignment="1">
      <alignment horizontal="center" vertical="center" wrapText="1"/>
    </xf>
    <xf numFmtId="4" fontId="157" fillId="0" borderId="0" xfId="2" applyNumberFormat="1" applyFont="1" applyAlignment="1">
      <alignment horizontal="center" vertical="center" wrapText="1"/>
    </xf>
    <xf numFmtId="0" fontId="120" fillId="0" borderId="0" xfId="2" applyFont="1" applyAlignment="1">
      <alignment horizontal="left" vertical="center" wrapText="1"/>
    </xf>
    <xf numFmtId="3" fontId="120" fillId="0" borderId="0" xfId="2" applyNumberFormat="1" applyFont="1" applyAlignment="1">
      <alignment horizontal="center" vertical="center" wrapText="1"/>
    </xf>
    <xf numFmtId="3" fontId="157" fillId="0" borderId="0" xfId="2" applyNumberFormat="1" applyFont="1" applyAlignment="1">
      <alignment horizontal="center" vertical="center" wrapText="1"/>
    </xf>
    <xf numFmtId="0" fontId="158" fillId="0" borderId="0" xfId="2" applyFont="1" applyAlignment="1">
      <alignment vertical="center" wrapText="1"/>
    </xf>
    <xf numFmtId="10" fontId="72" fillId="0" borderId="0" xfId="2" applyNumberFormat="1" applyFont="1" applyAlignment="1">
      <alignment vertical="center" wrapText="1"/>
    </xf>
    <xf numFmtId="0" fontId="140" fillId="0" borderId="0" xfId="2" applyFont="1" applyAlignment="1">
      <alignment horizontal="center" vertical="center" wrapText="1"/>
    </xf>
    <xf numFmtId="0" fontId="135" fillId="0" borderId="0" xfId="2" applyFont="1" applyAlignment="1">
      <alignment horizontal="center" vertical="center" wrapText="1"/>
    </xf>
    <xf numFmtId="0" fontId="105" fillId="0" borderId="0" xfId="2" applyFont="1" applyAlignment="1">
      <alignment vertical="center"/>
    </xf>
    <xf numFmtId="0" fontId="74" fillId="0" borderId="0" xfId="2" applyFont="1" applyAlignment="1">
      <alignment horizontal="center" vertical="center" wrapText="1"/>
    </xf>
    <xf numFmtId="0" fontId="73" fillId="0" borderId="0" xfId="2" applyFont="1" applyAlignment="1">
      <alignment horizontal="center" vertical="center" wrapText="1"/>
    </xf>
    <xf numFmtId="0" fontId="158" fillId="0" borderId="0" xfId="0" applyFont="1" applyBorder="1" applyAlignment="1">
      <alignment vertical="center" wrapText="1"/>
    </xf>
    <xf numFmtId="2" fontId="73" fillId="0" borderId="0" xfId="0" applyNumberFormat="1" applyFont="1" applyBorder="1" applyAlignment="1">
      <alignment vertical="center" wrapText="1"/>
    </xf>
    <xf numFmtId="2" fontId="73" fillId="0" borderId="0" xfId="0" applyNumberFormat="1" applyFont="1" applyBorder="1" applyAlignment="1">
      <alignment horizontal="left" vertical="center" wrapText="1"/>
    </xf>
    <xf numFmtId="2" fontId="158" fillId="0" borderId="0" xfId="0" applyNumberFormat="1" applyFont="1" applyAlignment="1">
      <alignment horizontal="left" vertical="center" wrapText="1"/>
    </xf>
    <xf numFmtId="0" fontId="158" fillId="0" borderId="0" xfId="0" applyFont="1" applyAlignment="1">
      <alignment horizontal="left" vertical="center" wrapText="1"/>
    </xf>
    <xf numFmtId="3" fontId="158" fillId="0" borderId="0" xfId="0" applyNumberFormat="1" applyFont="1" applyAlignment="1">
      <alignment horizontal="left" vertical="center" wrapText="1"/>
    </xf>
    <xf numFmtId="0" fontId="125" fillId="0" borderId="0" xfId="16" applyFont="1" applyBorder="1" applyAlignment="1">
      <alignment horizontal="center"/>
    </xf>
    <xf numFmtId="0" fontId="125" fillId="4" borderId="0" xfId="16" applyFont="1" applyFill="1" applyBorder="1"/>
    <xf numFmtId="0" fontId="159" fillId="0" borderId="0" xfId="16" applyFont="1" applyBorder="1" applyAlignment="1">
      <alignment horizontal="center"/>
    </xf>
    <xf numFmtId="0" fontId="159" fillId="4" borderId="0" xfId="16" applyFont="1" applyFill="1" applyBorder="1"/>
    <xf numFmtId="0" fontId="125" fillId="4" borderId="0" xfId="16" applyFont="1" applyFill="1" applyBorder="1" applyAlignment="1">
      <alignment horizontal="center"/>
    </xf>
    <xf numFmtId="3" fontId="68" fillId="0" borderId="0" xfId="16" applyNumberFormat="1" applyFont="1" applyBorder="1" applyAlignment="1">
      <alignment horizontal="center" vertical="center"/>
    </xf>
    <xf numFmtId="0" fontId="154" fillId="0" borderId="0" xfId="16" applyFont="1" applyBorder="1" applyAlignment="1">
      <alignment horizontal="center" vertical="center" wrapText="1"/>
    </xf>
    <xf numFmtId="0" fontId="154" fillId="4" borderId="0" xfId="16" applyFont="1" applyFill="1" applyBorder="1" applyAlignment="1">
      <alignment horizontal="center" vertical="center" wrapText="1"/>
    </xf>
    <xf numFmtId="3" fontId="68" fillId="4" borderId="0" xfId="16" applyNumberFormat="1" applyFont="1" applyFill="1" applyBorder="1" applyAlignment="1">
      <alignment horizontal="center" vertical="center"/>
    </xf>
    <xf numFmtId="4" fontId="68" fillId="4" borderId="0" xfId="16" applyNumberFormat="1" applyFont="1" applyFill="1" applyBorder="1" applyAlignment="1">
      <alignment horizontal="center" vertical="center"/>
    </xf>
    <xf numFmtId="3" fontId="125" fillId="0" borderId="0" xfId="17" applyNumberFormat="1" applyFont="1"/>
    <xf numFmtId="9" fontId="125" fillId="0" borderId="0" xfId="15" applyFont="1" applyFill="1" applyBorder="1"/>
    <xf numFmtId="0" fontId="125" fillId="0" borderId="0" xfId="16" applyFont="1" applyBorder="1" applyAlignment="1">
      <alignment vertical="center"/>
    </xf>
    <xf numFmtId="49" fontId="16" fillId="0" borderId="0" xfId="2" applyNumberFormat="1" applyFont="1" applyAlignment="1">
      <alignment horizontal="left" vertical="center" wrapText="1"/>
    </xf>
    <xf numFmtId="2" fontId="25" fillId="0" borderId="0" xfId="2" applyNumberFormat="1" applyFont="1" applyAlignment="1">
      <alignment horizontal="left" vertical="center" wrapText="1"/>
    </xf>
    <xf numFmtId="3" fontId="22" fillId="3" borderId="0" xfId="2" applyNumberFormat="1" applyFont="1" applyFill="1" applyAlignment="1" applyProtection="1">
      <alignment horizontal="center" vertical="center"/>
      <protection locked="0"/>
    </xf>
    <xf numFmtId="3" fontId="22" fillId="0" borderId="0" xfId="2" applyNumberFormat="1" applyFont="1" applyAlignment="1" applyProtection="1">
      <alignment horizontal="center" vertical="center" wrapText="1"/>
      <protection locked="0"/>
    </xf>
    <xf numFmtId="3" fontId="22" fillId="3" borderId="0" xfId="2" applyNumberFormat="1" applyFont="1" applyFill="1" applyAlignment="1" applyProtection="1">
      <alignment horizontal="center" vertical="center" wrapText="1"/>
      <protection locked="0"/>
    </xf>
    <xf numFmtId="3" fontId="22" fillId="0" borderId="0" xfId="2" applyNumberFormat="1" applyFont="1" applyAlignment="1" applyProtection="1">
      <alignment horizontal="center" vertical="center"/>
      <protection locked="0"/>
    </xf>
    <xf numFmtId="4" fontId="85" fillId="0" borderId="0" xfId="2" applyNumberFormat="1" applyFont="1" applyAlignment="1" applyProtection="1">
      <alignment horizontal="center" vertical="center"/>
      <protection locked="0"/>
    </xf>
    <xf numFmtId="4" fontId="85" fillId="0" borderId="20" xfId="2" applyNumberFormat="1" applyFont="1" applyBorder="1" applyAlignment="1" applyProtection="1">
      <alignment horizontal="center" vertical="center"/>
      <protection locked="0"/>
    </xf>
    <xf numFmtId="4" fontId="85" fillId="0" borderId="20" xfId="2" applyNumberFormat="1" applyFont="1" applyBorder="1" applyAlignment="1" applyProtection="1">
      <alignment horizontal="center" vertical="center" wrapText="1"/>
      <protection locked="0"/>
    </xf>
    <xf numFmtId="0" fontId="131" fillId="0" borderId="2" xfId="0" applyFont="1" applyBorder="1" applyAlignment="1">
      <alignment horizontal="left" vertical="center" wrapText="1"/>
    </xf>
    <xf numFmtId="0" fontId="110" fillId="0" borderId="0" xfId="0" applyFont="1" applyBorder="1" applyAlignment="1">
      <alignment horizontal="left" vertical="center"/>
    </xf>
    <xf numFmtId="0" fontId="162" fillId="0" borderId="0" xfId="0" applyFont="1" applyBorder="1" applyAlignment="1">
      <alignment vertical="center" wrapText="1"/>
    </xf>
    <xf numFmtId="2" fontId="161" fillId="0" borderId="0" xfId="0" applyNumberFormat="1" applyFont="1" applyBorder="1" applyAlignment="1">
      <alignment vertical="center" wrapText="1"/>
    </xf>
    <xf numFmtId="2" fontId="161" fillId="0" borderId="0" xfId="0" applyNumberFormat="1" applyFont="1" applyBorder="1" applyAlignment="1">
      <alignment horizontal="left" vertical="center" wrapText="1"/>
    </xf>
    <xf numFmtId="0" fontId="110" fillId="0" borderId="0" xfId="0" applyFont="1" applyBorder="1" applyAlignment="1">
      <alignment vertical="center" wrapText="1"/>
    </xf>
    <xf numFmtId="2" fontId="161" fillId="0" borderId="0" xfId="0" applyNumberFormat="1" applyFont="1" applyAlignment="1">
      <alignment horizontal="left" vertical="center" wrapText="1"/>
    </xf>
    <xf numFmtId="2" fontId="136" fillId="4" borderId="0" xfId="0" applyNumberFormat="1" applyFont="1" applyFill="1" applyAlignment="1">
      <alignment horizontal="left" vertical="center" wrapText="1"/>
    </xf>
    <xf numFmtId="0" fontId="136" fillId="4" borderId="0" xfId="0" applyFont="1" applyFill="1" applyBorder="1" applyAlignment="1">
      <alignment vertical="center" wrapText="1"/>
    </xf>
    <xf numFmtId="0" fontId="136" fillId="4" borderId="0" xfId="0" applyFont="1" applyFill="1" applyAlignment="1">
      <alignment horizontal="left" vertical="center" wrapText="1"/>
    </xf>
    <xf numFmtId="3" fontId="136" fillId="4" borderId="0" xfId="0" applyNumberFormat="1" applyFont="1" applyFill="1" applyAlignment="1">
      <alignment horizontal="left" vertical="center" wrapText="1"/>
    </xf>
    <xf numFmtId="2" fontId="135" fillId="4" borderId="0" xfId="0" applyNumberFormat="1" applyFont="1" applyFill="1" applyAlignment="1">
      <alignment horizontal="left" vertical="center" wrapText="1"/>
    </xf>
    <xf numFmtId="0" fontId="101" fillId="4" borderId="0" xfId="0" applyFont="1" applyFill="1" applyBorder="1" applyAlignment="1">
      <alignment vertical="center" wrapText="1"/>
    </xf>
    <xf numFmtId="0" fontId="163" fillId="0" borderId="0" xfId="2" applyFont="1" applyAlignment="1">
      <alignment vertical="center" wrapText="1"/>
    </xf>
    <xf numFmtId="2" fontId="73" fillId="0" borderId="0" xfId="2" applyNumberFormat="1" applyFont="1" applyAlignment="1">
      <alignment vertical="center" wrapText="1"/>
    </xf>
    <xf numFmtId="2" fontId="164" fillId="0" borderId="0" xfId="2" applyNumberFormat="1" applyFont="1" applyAlignment="1">
      <alignment vertical="center" wrapText="1"/>
    </xf>
    <xf numFmtId="0" fontId="131" fillId="0" borderId="0" xfId="0" applyFont="1" applyBorder="1" applyAlignment="1">
      <alignment horizontal="left" vertical="center" wrapText="1"/>
    </xf>
    <xf numFmtId="0" fontId="104" fillId="0" borderId="0" xfId="0" applyFont="1" applyBorder="1"/>
    <xf numFmtId="3" fontId="131" fillId="0" borderId="0" xfId="2" applyNumberFormat="1" applyFont="1" applyAlignment="1">
      <alignment horizontal="center" vertical="center" wrapText="1"/>
    </xf>
    <xf numFmtId="0" fontId="7" fillId="0" borderId="0" xfId="16" applyFont="1" applyBorder="1" applyAlignment="1">
      <alignment horizontal="center" vertical="center"/>
    </xf>
    <xf numFmtId="0" fontId="7" fillId="0" borderId="0" xfId="16" applyFont="1" applyBorder="1" applyAlignment="1">
      <alignment horizontal="left" vertical="center"/>
    </xf>
    <xf numFmtId="0" fontId="28" fillId="0" borderId="0" xfId="16" applyFont="1" applyAlignment="1">
      <alignment horizontal="center"/>
    </xf>
    <xf numFmtId="0" fontId="9" fillId="0" borderId="0" xfId="16" applyFont="1" applyAlignment="1">
      <alignment horizontal="left" vertical="center"/>
    </xf>
    <xf numFmtId="0" fontId="17" fillId="0" borderId="0" xfId="16" applyFont="1" applyAlignment="1">
      <alignment horizontal="center" vertical="center" wrapText="1"/>
    </xf>
    <xf numFmtId="0" fontId="17" fillId="0" borderId="0" xfId="16" applyFont="1" applyBorder="1" applyAlignment="1">
      <alignment horizontal="center" vertical="center" wrapText="1"/>
    </xf>
    <xf numFmtId="0" fontId="17" fillId="0" borderId="0" xfId="16" applyFont="1" applyAlignment="1">
      <alignment vertical="center" wrapText="1"/>
    </xf>
    <xf numFmtId="0" fontId="26" fillId="0" borderId="0" xfId="16" applyFont="1" applyAlignment="1">
      <alignment horizontal="center" vertical="center" wrapText="1"/>
    </xf>
    <xf numFmtId="0" fontId="26" fillId="0" borderId="0" xfId="16" applyFont="1" applyAlignment="1">
      <alignment vertical="center" wrapText="1"/>
    </xf>
    <xf numFmtId="0" fontId="18" fillId="0" borderId="0" xfId="16" applyFont="1" applyBorder="1" applyAlignment="1">
      <alignment horizontal="center" vertical="center" wrapText="1"/>
    </xf>
    <xf numFmtId="0" fontId="59" fillId="0" borderId="0" xfId="16" applyFont="1" applyBorder="1" applyAlignment="1">
      <alignment horizontal="center" vertical="center" wrapText="1"/>
    </xf>
    <xf numFmtId="0" fontId="18" fillId="0" borderId="0" xfId="16" applyFont="1" applyBorder="1" applyAlignment="1">
      <alignment vertical="center" wrapText="1"/>
    </xf>
    <xf numFmtId="0" fontId="6" fillId="0" borderId="0" xfId="16" applyBorder="1"/>
    <xf numFmtId="0" fontId="22" fillId="0" borderId="0" xfId="16" applyFont="1" applyAlignment="1">
      <alignment horizontal="center" vertical="center" wrapText="1"/>
    </xf>
    <xf numFmtId="0" fontId="22" fillId="0" borderId="0" xfId="16" applyFont="1" applyAlignment="1">
      <alignment vertical="center" wrapText="1"/>
    </xf>
    <xf numFmtId="4" fontId="22" fillId="0" borderId="0" xfId="16" applyNumberFormat="1" applyFont="1" applyBorder="1" applyAlignment="1">
      <alignment horizontal="center" vertical="center"/>
    </xf>
    <xf numFmtId="4" fontId="22" fillId="0" borderId="0" xfId="16" applyNumberFormat="1" applyFont="1" applyBorder="1" applyAlignment="1">
      <alignment horizontal="center" vertical="center" wrapText="1"/>
    </xf>
    <xf numFmtId="0" fontId="52" fillId="0" borderId="0" xfId="16" applyFont="1" applyBorder="1" applyAlignment="1">
      <alignment horizontal="center" vertical="center" wrapText="1"/>
    </xf>
    <xf numFmtId="2" fontId="60" fillId="0" borderId="0" xfId="16" applyNumberFormat="1" applyFont="1" applyBorder="1"/>
    <xf numFmtId="10" fontId="22" fillId="0" borderId="0" xfId="16" applyNumberFormat="1" applyFont="1" applyAlignment="1">
      <alignment vertical="center" wrapText="1"/>
    </xf>
    <xf numFmtId="2" fontId="88" fillId="0" borderId="0" xfId="16" applyNumberFormat="1" applyFont="1" applyBorder="1" applyAlignment="1">
      <alignment horizontal="center" vertical="center" wrapText="1"/>
    </xf>
    <xf numFmtId="2" fontId="61" fillId="0" borderId="0" xfId="16" applyNumberFormat="1" applyFont="1" applyBorder="1" applyAlignment="1">
      <alignment horizontal="center" vertical="center" wrapText="1"/>
    </xf>
    <xf numFmtId="0" fontId="15" fillId="0" borderId="0" xfId="16" applyFont="1" applyBorder="1" applyAlignment="1">
      <alignment vertical="center" wrapText="1"/>
    </xf>
    <xf numFmtId="0" fontId="102" fillId="0" borderId="0" xfId="16" applyFont="1"/>
    <xf numFmtId="2" fontId="33" fillId="0" borderId="0" xfId="16" applyNumberFormat="1" applyFont="1" applyAlignment="1">
      <alignment vertical="center" wrapText="1"/>
    </xf>
    <xf numFmtId="0" fontId="0" fillId="0" borderId="0" xfId="16" applyFont="1"/>
    <xf numFmtId="0" fontId="166" fillId="0" borderId="0" xfId="0" applyFont="1"/>
    <xf numFmtId="3" fontId="105" fillId="0" borderId="0" xfId="0" applyNumberFormat="1" applyFont="1" applyBorder="1" applyAlignment="1">
      <alignment horizontal="center" vertical="center" wrapText="1"/>
    </xf>
    <xf numFmtId="2" fontId="105" fillId="0" borderId="0" xfId="0" applyNumberFormat="1" applyFont="1" applyBorder="1" applyAlignment="1" applyProtection="1">
      <alignment horizontal="center" vertical="center"/>
      <protection locked="0"/>
    </xf>
    <xf numFmtId="4" fontId="149" fillId="0" borderId="0" xfId="0" applyNumberFormat="1" applyFont="1" applyBorder="1" applyAlignment="1">
      <alignment horizontal="center" vertical="center" wrapText="1"/>
    </xf>
    <xf numFmtId="4" fontId="105" fillId="0" borderId="0" xfId="0" applyNumberFormat="1" applyFont="1" applyBorder="1" applyAlignment="1">
      <alignment horizontal="center" vertical="center" wrapText="1"/>
    </xf>
    <xf numFmtId="3" fontId="105" fillId="0" borderId="0" xfId="0" applyNumberFormat="1" applyFont="1" applyBorder="1" applyAlignment="1">
      <alignment horizontal="center" vertical="center"/>
    </xf>
    <xf numFmtId="10" fontId="105" fillId="0" borderId="0" xfId="0" applyNumberFormat="1" applyFont="1" applyBorder="1" applyAlignment="1">
      <alignment vertical="center" wrapText="1"/>
    </xf>
    <xf numFmtId="0" fontId="130" fillId="0" borderId="0" xfId="16" applyFont="1" applyBorder="1" applyAlignment="1">
      <alignment horizontal="left" vertical="center" indent="1"/>
    </xf>
    <xf numFmtId="0" fontId="101" fillId="0" borderId="0" xfId="16" applyFont="1" applyBorder="1" applyAlignment="1">
      <alignment vertical="center" wrapText="1"/>
    </xf>
    <xf numFmtId="0" fontId="129" fillId="0" borderId="0" xfId="16" applyFont="1" applyBorder="1" applyAlignment="1">
      <alignment vertical="center"/>
    </xf>
    <xf numFmtId="3" fontId="128" fillId="0" borderId="0" xfId="0" applyNumberFormat="1" applyFont="1" applyBorder="1" applyAlignment="1" applyProtection="1">
      <alignment horizontal="center" vertical="center"/>
      <protection locked="0"/>
    </xf>
    <xf numFmtId="0" fontId="3" fillId="4" borderId="0" xfId="19" applyFill="1"/>
    <xf numFmtId="0" fontId="3" fillId="0" borderId="0" xfId="19"/>
    <xf numFmtId="14" fontId="3" fillId="0" borderId="0" xfId="19" applyNumberFormat="1"/>
    <xf numFmtId="0" fontId="167" fillId="4" borderId="0" xfId="19" applyFont="1" applyFill="1"/>
    <xf numFmtId="3" fontId="118" fillId="5" borderId="18" xfId="19" applyNumberFormat="1" applyFont="1" applyFill="1" applyBorder="1"/>
    <xf numFmtId="167" fontId="118" fillId="0" borderId="18" xfId="19" applyNumberFormat="1" applyFont="1" applyBorder="1"/>
    <xf numFmtId="0" fontId="107" fillId="0" borderId="0" xfId="19" applyFont="1"/>
    <xf numFmtId="0" fontId="107" fillId="4" borderId="0" xfId="19" applyFont="1" applyFill="1"/>
    <xf numFmtId="3" fontId="3" fillId="0" borderId="0" xfId="19" applyNumberFormat="1"/>
    <xf numFmtId="167" fontId="0" fillId="0" borderId="0" xfId="20" applyNumberFormat="1" applyFont="1"/>
    <xf numFmtId="1" fontId="148" fillId="0" borderId="0" xfId="21" applyNumberFormat="1" applyFont="1" applyBorder="1" applyAlignment="1">
      <alignment horizontal="center" vertical="center"/>
    </xf>
    <xf numFmtId="2" fontId="148" fillId="0" borderId="0" xfId="21" applyNumberFormat="1" applyFont="1" applyBorder="1" applyAlignment="1">
      <alignment horizontal="center" vertical="center"/>
    </xf>
    <xf numFmtId="14" fontId="148" fillId="0" borderId="0" xfId="2" applyNumberFormat="1" applyFont="1" applyAlignment="1">
      <alignment horizontal="left" vertical="center" wrapText="1"/>
    </xf>
    <xf numFmtId="2" fontId="81" fillId="0" borderId="0" xfId="21" applyNumberFormat="1" applyFont="1" applyBorder="1" applyAlignment="1">
      <alignment horizontal="center" vertical="center"/>
    </xf>
    <xf numFmtId="1" fontId="105" fillId="0" borderId="0" xfId="2" applyNumberFormat="1" applyFont="1" applyAlignment="1">
      <alignment vertical="center"/>
    </xf>
    <xf numFmtId="1" fontId="101" fillId="0" borderId="0" xfId="2" applyNumberFormat="1" applyFont="1" applyAlignment="1">
      <alignment horizontal="left" vertical="center"/>
    </xf>
    <xf numFmtId="1" fontId="140" fillId="0" borderId="0" xfId="2" applyNumberFormat="1" applyFont="1" applyAlignment="1">
      <alignment vertical="center" wrapText="1"/>
    </xf>
    <xf numFmtId="1" fontId="101" fillId="0" borderId="0" xfId="2" applyNumberFormat="1" applyFont="1" applyAlignment="1">
      <alignment vertical="center" wrapText="1"/>
    </xf>
    <xf numFmtId="3" fontId="85" fillId="0" borderId="11" xfId="0" applyNumberFormat="1" applyFont="1" applyBorder="1" applyAlignment="1">
      <alignment horizontal="center" vertical="center"/>
    </xf>
    <xf numFmtId="0" fontId="72" fillId="0" borderId="0" xfId="0" applyFont="1" applyAlignment="1">
      <alignment vertical="center" wrapText="1"/>
    </xf>
    <xf numFmtId="2" fontId="136" fillId="0" borderId="0" xfId="0" applyNumberFormat="1" applyFont="1" applyAlignment="1">
      <alignment vertical="center" wrapText="1"/>
    </xf>
    <xf numFmtId="0" fontId="101" fillId="0" borderId="0" xfId="0" applyFont="1" applyAlignment="1">
      <alignment vertical="center" wrapText="1"/>
    </xf>
    <xf numFmtId="0" fontId="124" fillId="0" borderId="0" xfId="0" applyFont="1" applyAlignment="1">
      <alignment vertical="center" wrapText="1"/>
    </xf>
    <xf numFmtId="0" fontId="136" fillId="0" borderId="0" xfId="0" applyFont="1" applyAlignment="1">
      <alignment vertical="center" wrapText="1"/>
    </xf>
    <xf numFmtId="2" fontId="135" fillId="0" borderId="0" xfId="2" applyNumberFormat="1" applyFont="1" applyAlignment="1">
      <alignment horizontal="left" vertical="center" wrapText="1"/>
    </xf>
    <xf numFmtId="49" fontId="136" fillId="0" borderId="0" xfId="2" applyNumberFormat="1" applyFont="1" applyAlignment="1">
      <alignment horizontal="left" vertical="center" wrapText="1"/>
    </xf>
    <xf numFmtId="3" fontId="22" fillId="0" borderId="0" xfId="16" applyNumberFormat="1" applyFont="1" applyAlignment="1">
      <alignment vertical="center" wrapText="1"/>
    </xf>
    <xf numFmtId="2" fontId="142" fillId="0" borderId="0" xfId="2" applyNumberFormat="1" applyFont="1" applyAlignment="1">
      <alignment vertical="center" wrapText="1"/>
    </xf>
    <xf numFmtId="2" fontId="73" fillId="0" borderId="0" xfId="2" applyNumberFormat="1" applyFont="1" applyAlignment="1">
      <alignment horizontal="left" vertical="center" wrapText="1"/>
    </xf>
    <xf numFmtId="2" fontId="135" fillId="0" borderId="0" xfId="0" applyNumberFormat="1" applyFont="1" applyAlignment="1">
      <alignment vertical="center" wrapText="1"/>
    </xf>
    <xf numFmtId="3" fontId="105" fillId="0" borderId="0" xfId="0" applyNumberFormat="1" applyFont="1"/>
    <xf numFmtId="0" fontId="105" fillId="0" borderId="0" xfId="2" applyFont="1"/>
    <xf numFmtId="3" fontId="105" fillId="0" borderId="0" xfId="2" applyNumberFormat="1" applyFont="1"/>
    <xf numFmtId="0" fontId="101" fillId="0" borderId="0" xfId="16" applyFont="1" applyAlignment="1">
      <alignment vertical="center" wrapText="1"/>
    </xf>
    <xf numFmtId="0" fontId="6" fillId="0" borderId="0" xfId="2" applyFont="1"/>
    <xf numFmtId="0" fontId="158" fillId="0" borderId="0" xfId="16" applyFont="1" applyAlignment="1">
      <alignment vertical="center" wrapText="1"/>
    </xf>
    <xf numFmtId="0" fontId="72" fillId="0" borderId="0" xfId="16" applyFont="1" applyAlignment="1">
      <alignment vertical="center" wrapText="1"/>
    </xf>
    <xf numFmtId="3" fontId="153" fillId="0" borderId="0" xfId="16" applyNumberFormat="1" applyFont="1" applyBorder="1" applyAlignment="1">
      <alignment vertical="center"/>
    </xf>
    <xf numFmtId="3" fontId="101" fillId="0" borderId="0" xfId="0" applyNumberFormat="1" applyFont="1" applyAlignment="1">
      <alignment vertical="center" wrapText="1"/>
    </xf>
    <xf numFmtId="0" fontId="6" fillId="0" borderId="0" xfId="2" applyFont="1" applyAlignment="1">
      <alignment vertical="center"/>
    </xf>
    <xf numFmtId="3" fontId="106" fillId="0" borderId="0" xfId="2" applyNumberFormat="1" applyFont="1" applyAlignment="1" applyProtection="1">
      <alignment horizontal="center" vertical="center" wrapText="1"/>
      <protection locked="0"/>
    </xf>
    <xf numFmtId="4" fontId="102" fillId="0" borderId="0" xfId="2" applyNumberFormat="1" applyFont="1" applyAlignment="1" applyProtection="1">
      <alignment horizontal="center" vertical="center" wrapText="1"/>
      <protection locked="0"/>
    </xf>
    <xf numFmtId="4" fontId="102" fillId="0" borderId="0" xfId="2" applyNumberFormat="1" applyFont="1" applyAlignment="1">
      <alignment horizontal="center" vertical="center" wrapText="1"/>
    </xf>
    <xf numFmtId="3" fontId="106" fillId="0" borderId="0" xfId="2" applyNumberFormat="1" applyFont="1" applyAlignment="1">
      <alignment vertical="center" wrapText="1"/>
    </xf>
    <xf numFmtId="0" fontId="98" fillId="0" borderId="0" xfId="2" applyFont="1" applyAlignment="1">
      <alignment vertical="center" wrapText="1"/>
    </xf>
    <xf numFmtId="0" fontId="155" fillId="0" borderId="0" xfId="2" applyFont="1" applyAlignment="1">
      <alignment vertical="center"/>
    </xf>
    <xf numFmtId="0" fontId="98" fillId="0" borderId="0" xfId="2" applyFont="1" applyAlignment="1">
      <alignment horizontal="left" vertical="center"/>
    </xf>
    <xf numFmtId="0" fontId="192" fillId="0" borderId="0" xfId="2" applyFont="1" applyAlignment="1">
      <alignment vertical="center" wrapText="1"/>
    </xf>
    <xf numFmtId="0" fontId="191" fillId="0" borderId="0" xfId="2" applyFont="1"/>
    <xf numFmtId="0" fontId="191" fillId="0" borderId="0" xfId="2" applyFont="1" applyAlignment="1">
      <alignment vertical="center" wrapText="1"/>
    </xf>
    <xf numFmtId="3" fontId="10" fillId="0" borderId="0" xfId="2" applyNumberFormat="1" applyFont="1" applyAlignment="1">
      <alignment vertical="center" wrapText="1"/>
    </xf>
    <xf numFmtId="14" fontId="105" fillId="0" borderId="0" xfId="2" applyNumberFormat="1" applyFont="1" applyAlignment="1">
      <alignment vertical="center"/>
    </xf>
    <xf numFmtId="0" fontId="194" fillId="0" borderId="0" xfId="0" applyFont="1" applyAlignment="1">
      <alignment vertical="center"/>
    </xf>
    <xf numFmtId="0" fontId="195" fillId="0" borderId="0" xfId="0" applyFont="1"/>
    <xf numFmtId="0" fontId="195" fillId="0" borderId="0" xfId="0" applyFont="1" applyAlignment="1">
      <alignment horizontal="left"/>
    </xf>
    <xf numFmtId="0" fontId="195" fillId="0" borderId="0" xfId="0" applyFont="1" applyAlignment="1">
      <alignment vertical="center" wrapText="1"/>
    </xf>
    <xf numFmtId="0" fontId="196" fillId="0" borderId="0" xfId="0" applyFont="1" applyAlignment="1">
      <alignment horizontal="justify" vertical="center" wrapText="1"/>
    </xf>
    <xf numFmtId="0" fontId="198" fillId="0" borderId="0" xfId="18" applyFont="1" applyAlignment="1">
      <alignment horizontal="left" vertical="center" wrapText="1"/>
    </xf>
    <xf numFmtId="0" fontId="198" fillId="0" borderId="0" xfId="0" applyFont="1" applyAlignment="1">
      <alignment vertical="center"/>
    </xf>
    <xf numFmtId="14" fontId="200" fillId="6" borderId="33" xfId="19" applyNumberFormat="1" applyFont="1" applyFill="1" applyBorder="1" applyAlignment="1">
      <alignment horizontal="center" vertical="center"/>
    </xf>
    <xf numFmtId="3" fontId="118" fillId="5" borderId="19" xfId="19" applyNumberFormat="1" applyFont="1" applyFill="1" applyBorder="1"/>
    <xf numFmtId="0" fontId="130" fillId="6" borderId="0" xfId="19" applyFont="1" applyFill="1" applyAlignment="1">
      <alignment horizontal="center" vertical="center"/>
    </xf>
    <xf numFmtId="14" fontId="200" fillId="6" borderId="34" xfId="19" applyNumberFormat="1" applyFont="1" applyFill="1" applyBorder="1" applyAlignment="1">
      <alignment horizontal="center" vertical="center"/>
    </xf>
    <xf numFmtId="0" fontId="107" fillId="0" borderId="33" xfId="19" applyFont="1" applyBorder="1"/>
    <xf numFmtId="3" fontId="118" fillId="5" borderId="36" xfId="19" applyNumberFormat="1" applyFont="1" applyFill="1" applyBorder="1"/>
    <xf numFmtId="0" fontId="107" fillId="0" borderId="36" xfId="19" applyFont="1" applyBorder="1"/>
    <xf numFmtId="167" fontId="118" fillId="4" borderId="37" xfId="20" applyNumberFormat="1" applyFont="1" applyFill="1" applyBorder="1"/>
    <xf numFmtId="3" fontId="118" fillId="4" borderId="38" xfId="19" applyNumberFormat="1" applyFont="1" applyFill="1" applyBorder="1"/>
    <xf numFmtId="167" fontId="118" fillId="0" borderId="37" xfId="19" applyNumberFormat="1" applyFont="1" applyBorder="1"/>
    <xf numFmtId="3" fontId="118" fillId="5" borderId="39" xfId="19" applyNumberFormat="1" applyFont="1" applyFill="1" applyBorder="1"/>
    <xf numFmtId="3" fontId="118" fillId="4" borderId="41" xfId="19" applyNumberFormat="1" applyFont="1" applyFill="1" applyBorder="1"/>
    <xf numFmtId="3" fontId="118" fillId="4" borderId="42" xfId="19" applyNumberFormat="1" applyFont="1" applyFill="1" applyBorder="1"/>
    <xf numFmtId="3" fontId="107" fillId="4" borderId="0" xfId="19" applyNumberFormat="1" applyFont="1" applyFill="1"/>
    <xf numFmtId="3" fontId="107" fillId="4" borderId="44" xfId="19" applyNumberFormat="1" applyFont="1" applyFill="1" applyBorder="1"/>
    <xf numFmtId="3" fontId="107" fillId="4" borderId="46" xfId="19" applyNumberFormat="1" applyFont="1" applyFill="1" applyBorder="1"/>
    <xf numFmtId="3" fontId="107" fillId="4" borderId="47" xfId="19" applyNumberFormat="1" applyFont="1" applyFill="1" applyBorder="1"/>
    <xf numFmtId="167" fontId="118" fillId="0" borderId="19" xfId="19" applyNumberFormat="1" applyFont="1" applyBorder="1"/>
    <xf numFmtId="167" fontId="107" fillId="4" borderId="0" xfId="19" applyNumberFormat="1" applyFont="1" applyFill="1"/>
    <xf numFmtId="167" fontId="118" fillId="0" borderId="36" xfId="19" applyNumberFormat="1" applyFont="1" applyBorder="1"/>
    <xf numFmtId="3" fontId="107" fillId="4" borderId="41" xfId="19" applyNumberFormat="1" applyFont="1" applyFill="1" applyBorder="1"/>
    <xf numFmtId="167" fontId="107" fillId="4" borderId="41" xfId="19" applyNumberFormat="1" applyFont="1" applyFill="1" applyBorder="1"/>
    <xf numFmtId="3" fontId="107" fillId="4" borderId="42" xfId="19" applyNumberFormat="1" applyFont="1" applyFill="1" applyBorder="1"/>
    <xf numFmtId="3" fontId="160" fillId="4" borderId="0" xfId="19" applyNumberFormat="1" applyFont="1" applyFill="1"/>
    <xf numFmtId="167" fontId="160" fillId="4" borderId="0" xfId="19" applyNumberFormat="1" applyFont="1" applyFill="1"/>
    <xf numFmtId="3" fontId="160" fillId="4" borderId="44" xfId="19" applyNumberFormat="1" applyFont="1" applyFill="1" applyBorder="1"/>
    <xf numFmtId="167" fontId="107" fillId="4" borderId="46" xfId="19" applyNumberFormat="1" applyFont="1" applyFill="1" applyBorder="1"/>
    <xf numFmtId="0" fontId="107" fillId="0" borderId="41" xfId="19" applyFont="1" applyBorder="1"/>
    <xf numFmtId="0" fontId="160" fillId="0" borderId="0" xfId="19" applyFont="1"/>
    <xf numFmtId="0" fontId="107" fillId="0" borderId="46" xfId="19" applyFont="1" applyBorder="1"/>
    <xf numFmtId="167" fontId="6" fillId="4" borderId="40" xfId="20" applyNumberFormat="1" applyFont="1" applyFill="1" applyBorder="1"/>
    <xf numFmtId="167" fontId="6" fillId="4" borderId="43" xfId="20" applyNumberFormat="1" applyFont="1" applyFill="1" applyBorder="1"/>
    <xf numFmtId="167" fontId="68" fillId="4" borderId="43" xfId="20" applyNumberFormat="1" applyFont="1" applyFill="1" applyBorder="1"/>
    <xf numFmtId="167" fontId="6" fillId="4" borderId="45" xfId="20" applyNumberFormat="1" applyFont="1" applyFill="1" applyBorder="1"/>
    <xf numFmtId="167" fontId="107" fillId="4" borderId="40" xfId="19" applyNumberFormat="1" applyFont="1" applyFill="1" applyBorder="1"/>
    <xf numFmtId="167" fontId="107" fillId="4" borderId="43" xfId="19" applyNumberFormat="1" applyFont="1" applyFill="1" applyBorder="1"/>
    <xf numFmtId="167" fontId="160" fillId="4" borderId="43" xfId="19" applyNumberFormat="1" applyFont="1" applyFill="1" applyBorder="1"/>
    <xf numFmtId="167" fontId="107" fillId="4" borderId="45" xfId="19" applyNumberFormat="1" applyFont="1" applyFill="1" applyBorder="1"/>
    <xf numFmtId="4" fontId="118" fillId="4" borderId="36" xfId="19" applyNumberFormat="1" applyFont="1" applyFill="1" applyBorder="1"/>
    <xf numFmtId="0" fontId="107" fillId="0" borderId="38" xfId="19" applyFont="1" applyBorder="1"/>
    <xf numFmtId="167" fontId="118" fillId="4" borderId="37" xfId="19" applyNumberFormat="1" applyFont="1" applyFill="1" applyBorder="1" applyAlignment="1">
      <alignment horizontal="right"/>
    </xf>
    <xf numFmtId="4" fontId="118" fillId="4" borderId="36" xfId="19" applyNumberFormat="1" applyFont="1" applyFill="1" applyBorder="1" applyAlignment="1">
      <alignment horizontal="right"/>
    </xf>
    <xf numFmtId="4" fontId="118" fillId="4" borderId="38" xfId="19" applyNumberFormat="1" applyFont="1" applyFill="1" applyBorder="1" applyAlignment="1">
      <alignment horizontal="right"/>
    </xf>
    <xf numFmtId="167" fontId="118" fillId="4" borderId="36" xfId="19" applyNumberFormat="1" applyFont="1" applyFill="1" applyBorder="1" applyAlignment="1">
      <alignment horizontal="right"/>
    </xf>
    <xf numFmtId="4" fontId="118" fillId="4" borderId="39" xfId="19" applyNumberFormat="1" applyFont="1" applyFill="1" applyBorder="1" applyAlignment="1">
      <alignment horizontal="right"/>
    </xf>
    <xf numFmtId="167" fontId="118" fillId="4" borderId="35" xfId="20" applyNumberFormat="1" applyFont="1" applyFill="1" applyBorder="1"/>
    <xf numFmtId="3" fontId="118" fillId="4" borderId="39" xfId="19" applyNumberFormat="1" applyFont="1" applyFill="1" applyBorder="1"/>
    <xf numFmtId="167" fontId="118" fillId="4" borderId="40" xfId="20" applyNumberFormat="1" applyFont="1" applyFill="1" applyBorder="1"/>
    <xf numFmtId="167" fontId="118" fillId="0" borderId="35" xfId="19" applyNumberFormat="1" applyFont="1" applyBorder="1"/>
    <xf numFmtId="167" fontId="118" fillId="0" borderId="40" xfId="19" applyNumberFormat="1" applyFont="1" applyBorder="1"/>
    <xf numFmtId="167" fontId="118" fillId="4" borderId="40" xfId="19" applyNumberFormat="1" applyFont="1" applyFill="1" applyBorder="1"/>
    <xf numFmtId="0" fontId="131" fillId="6" borderId="0" xfId="19" applyFont="1" applyFill="1" applyAlignment="1">
      <alignment horizontal="center" vertical="center"/>
    </xf>
    <xf numFmtId="0" fontId="107" fillId="0" borderId="48" xfId="19" applyFont="1" applyBorder="1"/>
    <xf numFmtId="0" fontId="107" fillId="0" borderId="49" xfId="19" applyFont="1" applyBorder="1"/>
    <xf numFmtId="0" fontId="107" fillId="0" borderId="50" xfId="19" applyFont="1" applyBorder="1"/>
    <xf numFmtId="14" fontId="200" fillId="6" borderId="40" xfId="19" applyNumberFormat="1" applyFont="1" applyFill="1" applyBorder="1" applyAlignment="1">
      <alignment horizontal="center" vertical="center"/>
    </xf>
    <xf numFmtId="0" fontId="202" fillId="0" borderId="0" xfId="2" applyFont="1" applyAlignment="1">
      <alignment vertical="center" wrapText="1"/>
    </xf>
    <xf numFmtId="0" fontId="204" fillId="0" borderId="0" xfId="2" applyFont="1" applyAlignment="1">
      <alignment vertical="center" wrapText="1"/>
    </xf>
    <xf numFmtId="0" fontId="202" fillId="0" borderId="41" xfId="2" applyFont="1" applyBorder="1" applyAlignment="1">
      <alignment vertical="center" wrapText="1"/>
    </xf>
    <xf numFmtId="0" fontId="204" fillId="0" borderId="46" xfId="2" applyFont="1" applyBorder="1" applyAlignment="1">
      <alignment horizontal="center" vertical="center" wrapText="1"/>
    </xf>
    <xf numFmtId="0" fontId="204" fillId="0" borderId="46" xfId="2" applyFont="1" applyBorder="1" applyAlignment="1">
      <alignment vertical="center" wrapText="1"/>
    </xf>
    <xf numFmtId="0" fontId="204" fillId="0" borderId="47" xfId="2" applyFont="1" applyBorder="1" applyAlignment="1">
      <alignment horizontal="center" vertical="center" wrapText="1"/>
    </xf>
    <xf numFmtId="0" fontId="23" fillId="0" borderId="34" xfId="2" applyFont="1" applyBorder="1" applyAlignment="1">
      <alignment horizontal="left" vertical="center" wrapText="1"/>
    </xf>
    <xf numFmtId="0" fontId="23" fillId="0" borderId="48" xfId="2" applyFont="1" applyBorder="1" applyAlignment="1">
      <alignment horizontal="left" vertical="center" wrapText="1"/>
    </xf>
    <xf numFmtId="0" fontId="23" fillId="0" borderId="51" xfId="2" applyFont="1" applyBorder="1" applyAlignment="1">
      <alignment horizontal="left" vertical="center" wrapText="1"/>
    </xf>
    <xf numFmtId="3" fontId="22" fillId="3" borderId="56" xfId="2" applyNumberFormat="1" applyFont="1" applyFill="1" applyBorder="1" applyAlignment="1" applyProtection="1">
      <alignment horizontal="center" vertical="center"/>
      <protection locked="0"/>
    </xf>
    <xf numFmtId="3" fontId="22" fillId="3" borderId="41" xfId="2" applyNumberFormat="1" applyFont="1" applyFill="1" applyBorder="1" applyAlignment="1" applyProtection="1">
      <alignment horizontal="center" vertical="center"/>
      <protection locked="0"/>
    </xf>
    <xf numFmtId="4" fontId="85" fillId="0" borderId="41" xfId="2" applyNumberFormat="1" applyFont="1" applyBorder="1" applyAlignment="1" applyProtection="1">
      <alignment horizontal="center" vertical="center"/>
      <protection locked="0"/>
    </xf>
    <xf numFmtId="165" fontId="85" fillId="0" borderId="42" xfId="1" applyNumberFormat="1" applyFont="1" applyBorder="1" applyAlignment="1">
      <alignment horizontal="center" vertical="center"/>
    </xf>
    <xf numFmtId="3" fontId="22" fillId="3" borderId="52" xfId="2" applyNumberFormat="1" applyFont="1" applyFill="1" applyBorder="1" applyAlignment="1" applyProtection="1">
      <alignment horizontal="center" vertical="center"/>
      <protection locked="0"/>
    </xf>
    <xf numFmtId="165" fontId="85" fillId="0" borderId="44" xfId="1" applyNumberFormat="1" applyFont="1" applyBorder="1" applyAlignment="1">
      <alignment horizontal="center" vertical="center"/>
    </xf>
    <xf numFmtId="3" fontId="22" fillId="0" borderId="52" xfId="2" applyNumberFormat="1" applyFont="1" applyBorder="1" applyAlignment="1" applyProtection="1">
      <alignment horizontal="center" vertical="center" wrapText="1"/>
      <protection locked="0"/>
    </xf>
    <xf numFmtId="3" fontId="22" fillId="3" borderId="52" xfId="2" applyNumberFormat="1" applyFont="1" applyFill="1" applyBorder="1" applyAlignment="1" applyProtection="1">
      <alignment horizontal="center" vertical="center" wrapText="1"/>
      <protection locked="0"/>
    </xf>
    <xf numFmtId="165" fontId="85" fillId="0" borderId="44" xfId="1" applyNumberFormat="1" applyFont="1" applyBorder="1" applyAlignment="1">
      <alignment horizontal="center" vertical="center" wrapText="1"/>
    </xf>
    <xf numFmtId="3" fontId="22" fillId="3" borderId="54" xfId="2" applyNumberFormat="1" applyFont="1" applyFill="1" applyBorder="1" applyAlignment="1" applyProtection="1">
      <alignment horizontal="center" vertical="center" wrapText="1"/>
      <protection locked="0"/>
    </xf>
    <xf numFmtId="3" fontId="22" fillId="3" borderId="46" xfId="2" applyNumberFormat="1" applyFont="1" applyFill="1" applyBorder="1" applyAlignment="1" applyProtection="1">
      <alignment horizontal="center" vertical="center" wrapText="1"/>
      <protection locked="0"/>
    </xf>
    <xf numFmtId="4" fontId="85" fillId="3" borderId="46" xfId="2" applyNumberFormat="1" applyFont="1" applyFill="1" applyBorder="1" applyAlignment="1" applyProtection="1">
      <alignment horizontal="center" vertical="center" wrapText="1"/>
      <protection locked="0"/>
    </xf>
    <xf numFmtId="165" fontId="85" fillId="0" borderId="47" xfId="1" applyNumberFormat="1" applyFont="1" applyBorder="1" applyAlignment="1">
      <alignment horizontal="center" vertical="center" wrapText="1"/>
    </xf>
    <xf numFmtId="3" fontId="22" fillId="0" borderId="40" xfId="2" applyNumberFormat="1" applyFont="1" applyBorder="1" applyAlignment="1" applyProtection="1">
      <alignment horizontal="center" vertical="center"/>
      <protection locked="0"/>
    </xf>
    <xf numFmtId="4" fontId="85" fillId="0" borderId="57" xfId="2" applyNumberFormat="1" applyFont="1" applyBorder="1" applyAlignment="1" applyProtection="1">
      <alignment horizontal="center" vertical="center"/>
      <protection locked="0"/>
    </xf>
    <xf numFmtId="3" fontId="22" fillId="0" borderId="41" xfId="2" applyNumberFormat="1" applyFont="1" applyBorder="1" applyAlignment="1" applyProtection="1">
      <alignment horizontal="center" vertical="center"/>
      <protection locked="0"/>
    </xf>
    <xf numFmtId="4" fontId="85" fillId="0" borderId="42" xfId="2" applyNumberFormat="1" applyFont="1" applyBorder="1" applyAlignment="1">
      <alignment horizontal="center" vertical="center"/>
    </xf>
    <xf numFmtId="3" fontId="22" fillId="0" borderId="43" xfId="2" applyNumberFormat="1" applyFont="1" applyBorder="1" applyAlignment="1" applyProtection="1">
      <alignment horizontal="center" vertical="center"/>
      <protection locked="0"/>
    </xf>
    <xf numFmtId="4" fontId="85" fillId="0" borderId="44" xfId="2" applyNumberFormat="1" applyFont="1" applyBorder="1" applyAlignment="1">
      <alignment horizontal="center" vertical="center"/>
    </xf>
    <xf numFmtId="3" fontId="22" fillId="0" borderId="43" xfId="2" applyNumberFormat="1" applyFont="1" applyBorder="1" applyAlignment="1" applyProtection="1">
      <alignment horizontal="center" vertical="center" wrapText="1"/>
      <protection locked="0"/>
    </xf>
    <xf numFmtId="4" fontId="85" fillId="0" borderId="44" xfId="2" applyNumberFormat="1" applyFont="1" applyBorder="1" applyAlignment="1">
      <alignment horizontal="center" vertical="center" wrapText="1"/>
    </xf>
    <xf numFmtId="3" fontId="22" fillId="0" borderId="45" xfId="2" applyNumberFormat="1" applyFont="1" applyBorder="1" applyAlignment="1" applyProtection="1">
      <alignment horizontal="center" vertical="center" wrapText="1"/>
      <protection locked="0"/>
    </xf>
    <xf numFmtId="4" fontId="85" fillId="0" borderId="55" xfId="2" applyNumberFormat="1" applyFont="1" applyBorder="1" applyAlignment="1" applyProtection="1">
      <alignment horizontal="center" vertical="center" wrapText="1"/>
      <protection locked="0"/>
    </xf>
    <xf numFmtId="3" fontId="22" fillId="0" borderId="46" xfId="2" applyNumberFormat="1" applyFont="1" applyBorder="1" applyAlignment="1" applyProtection="1">
      <alignment horizontal="center" vertical="center" wrapText="1"/>
      <protection locked="0"/>
    </xf>
    <xf numFmtId="4" fontId="85" fillId="0" borderId="46" xfId="2" applyNumberFormat="1" applyFont="1" applyBorder="1" applyAlignment="1" applyProtection="1">
      <alignment horizontal="center" vertical="center" wrapText="1"/>
      <protection locked="0"/>
    </xf>
    <xf numFmtId="4" fontId="85" fillId="0" borderId="47" xfId="2" applyNumberFormat="1" applyFont="1" applyBorder="1" applyAlignment="1">
      <alignment horizontal="center" vertical="center" wrapText="1"/>
    </xf>
    <xf numFmtId="0" fontId="201" fillId="0" borderId="0" xfId="0" applyFont="1" applyAlignment="1">
      <alignment vertical="center"/>
    </xf>
    <xf numFmtId="0" fontId="197" fillId="0" borderId="0" xfId="0" applyFont="1" applyAlignment="1">
      <alignment horizontal="right" vertical="center"/>
    </xf>
    <xf numFmtId="0" fontId="195" fillId="0" borderId="0" xfId="0" applyFont="1" applyAlignment="1">
      <alignment horizontal="left" vertical="center"/>
    </xf>
    <xf numFmtId="0" fontId="193" fillId="0" borderId="0" xfId="0" applyFont="1" applyAlignment="1" applyProtection="1">
      <alignment vertical="center" wrapText="1"/>
      <protection locked="0"/>
    </xf>
    <xf numFmtId="0" fontId="202" fillId="0" borderId="0" xfId="0" applyFont="1" applyBorder="1" applyAlignment="1">
      <alignment vertical="center" wrapText="1"/>
    </xf>
    <xf numFmtId="0" fontId="194" fillId="0" borderId="0" xfId="0" applyFont="1"/>
    <xf numFmtId="0" fontId="208" fillId="0" borderId="0" xfId="0" applyFont="1" applyAlignment="1">
      <alignment vertical="center" wrapText="1"/>
    </xf>
    <xf numFmtId="0" fontId="204" fillId="0" borderId="0" xfId="0" applyFont="1" applyAlignment="1">
      <alignment vertical="center" wrapText="1"/>
    </xf>
    <xf numFmtId="0" fontId="209" fillId="0" borderId="0" xfId="0" applyFont="1" applyAlignment="1">
      <alignment vertical="center" wrapText="1"/>
    </xf>
    <xf numFmtId="3" fontId="209" fillId="0" borderId="0" xfId="0" applyNumberFormat="1" applyFont="1" applyAlignment="1">
      <alignment vertical="center" wrapText="1"/>
    </xf>
    <xf numFmtId="0" fontId="202" fillId="0" borderId="0" xfId="0" applyFont="1" applyBorder="1" applyAlignment="1">
      <alignment horizontal="center" vertical="center" wrapText="1"/>
    </xf>
    <xf numFmtId="0" fontId="201" fillId="0" borderId="0" xfId="0" applyFont="1" applyBorder="1" applyAlignment="1">
      <alignment vertical="center" wrapText="1"/>
    </xf>
    <xf numFmtId="0" fontId="210" fillId="0" borderId="0" xfId="0" applyFont="1" applyBorder="1" applyAlignment="1">
      <alignment vertical="center" wrapText="1"/>
    </xf>
    <xf numFmtId="3" fontId="194" fillId="0" borderId="0" xfId="0" applyNumberFormat="1" applyFont="1" applyAlignment="1">
      <alignment vertical="center" wrapText="1"/>
    </xf>
    <xf numFmtId="0" fontId="210" fillId="0" borderId="0" xfId="0" applyFont="1" applyAlignment="1">
      <alignment vertical="center" wrapText="1"/>
    </xf>
    <xf numFmtId="3" fontId="210" fillId="0" borderId="0" xfId="0" applyNumberFormat="1" applyFont="1" applyAlignment="1">
      <alignment vertical="center" wrapText="1"/>
    </xf>
    <xf numFmtId="0" fontId="206" fillId="0" borderId="0" xfId="0" applyFont="1" applyBorder="1" applyAlignment="1">
      <alignment horizontal="center" vertical="center" wrapText="1"/>
    </xf>
    <xf numFmtId="0" fontId="195" fillId="0" borderId="0" xfId="0" applyFont="1" applyBorder="1" applyAlignment="1">
      <alignment vertical="center" wrapText="1"/>
    </xf>
    <xf numFmtId="3" fontId="195" fillId="0" borderId="0" xfId="0" applyNumberFormat="1" applyFont="1" applyAlignment="1">
      <alignment vertical="center" wrapText="1"/>
    </xf>
    <xf numFmtId="0" fontId="204" fillId="0" borderId="45" xfId="0" applyFont="1" applyBorder="1" applyAlignment="1">
      <alignment horizontal="center" vertical="center" wrapText="1"/>
    </xf>
    <xf numFmtId="0" fontId="204" fillId="0" borderId="47" xfId="0" applyFont="1" applyBorder="1" applyAlignment="1">
      <alignment horizontal="center" vertical="center" wrapText="1"/>
    </xf>
    <xf numFmtId="0" fontId="202" fillId="0" borderId="33" xfId="0" applyFont="1" applyBorder="1" applyAlignment="1">
      <alignment horizontal="left" vertical="center" wrapText="1"/>
    </xf>
    <xf numFmtId="3" fontId="202" fillId="0" borderId="35" xfId="0" applyNumberFormat="1" applyFont="1" applyBorder="1" applyAlignment="1">
      <alignment horizontal="center" vertical="center" wrapText="1"/>
    </xf>
    <xf numFmtId="4" fontId="206" fillId="0" borderId="39" xfId="0" applyNumberFormat="1" applyFont="1" applyBorder="1" applyAlignment="1">
      <alignment horizontal="center" vertical="center" wrapText="1"/>
    </xf>
    <xf numFmtId="3" fontId="0" fillId="3" borderId="40" xfId="0" applyNumberFormat="1" applyFill="1" applyBorder="1" applyAlignment="1" applyProtection="1">
      <alignment horizontal="center" vertical="center"/>
      <protection locked="0"/>
    </xf>
    <xf numFmtId="4" fontId="90" fillId="0" borderId="42" xfId="0" applyNumberFormat="1" applyFont="1" applyBorder="1" applyAlignment="1">
      <alignment horizontal="center" vertical="center"/>
    </xf>
    <xf numFmtId="3" fontId="0" fillId="3" borderId="43" xfId="0" applyNumberFormat="1" applyFill="1" applyBorder="1" applyAlignment="1" applyProtection="1">
      <alignment horizontal="center" vertical="center"/>
      <protection locked="0"/>
    </xf>
    <xf numFmtId="4" fontId="90" fillId="0" borderId="44" xfId="0" applyNumberFormat="1" applyFont="1" applyBorder="1" applyAlignment="1">
      <alignment horizontal="center" vertical="center"/>
    </xf>
    <xf numFmtId="4" fontId="90" fillId="0" borderId="44" xfId="0" applyNumberFormat="1" applyFont="1" applyBorder="1" applyAlignment="1">
      <alignment horizontal="center" vertical="center" wrapText="1"/>
    </xf>
    <xf numFmtId="3" fontId="0" fillId="3" borderId="45" xfId="0" applyNumberFormat="1" applyFill="1" applyBorder="1" applyAlignment="1" applyProtection="1">
      <alignment horizontal="center" vertical="center"/>
      <protection locked="0"/>
    </xf>
    <xf numFmtId="4" fontId="90" fillId="0" borderId="47" xfId="0" applyNumberFormat="1" applyFont="1" applyBorder="1" applyAlignment="1">
      <alignment horizontal="center" vertical="center" wrapText="1"/>
    </xf>
    <xf numFmtId="0" fontId="58" fillId="0" borderId="34" xfId="0" applyFont="1" applyBorder="1" applyAlignment="1">
      <alignment horizontal="left" vertical="center" wrapText="1"/>
    </xf>
    <xf numFmtId="0" fontId="58" fillId="0" borderId="48" xfId="0" applyFont="1" applyBorder="1" applyAlignment="1">
      <alignment horizontal="left" vertical="center" wrapText="1"/>
    </xf>
    <xf numFmtId="0" fontId="58" fillId="0" borderId="51" xfId="0" applyFont="1" applyBorder="1" applyAlignment="1">
      <alignment horizontal="left" vertical="center" wrapText="1"/>
    </xf>
    <xf numFmtId="0" fontId="212" fillId="0" borderId="0" xfId="2" applyFont="1" applyAlignment="1">
      <alignment vertical="center" wrapText="1"/>
    </xf>
    <xf numFmtId="0" fontId="215" fillId="0" borderId="0" xfId="2" applyFont="1" applyAlignment="1">
      <alignment vertical="center" wrapText="1"/>
    </xf>
    <xf numFmtId="0" fontId="212" fillId="0" borderId="33" xfId="2" applyFont="1" applyBorder="1" applyAlignment="1">
      <alignment horizontal="left" vertical="center" wrapText="1"/>
    </xf>
    <xf numFmtId="3" fontId="212" fillId="0" borderId="35" xfId="2" applyNumberFormat="1" applyFont="1" applyBorder="1" applyAlignment="1">
      <alignment horizontal="center" vertical="center" wrapText="1"/>
    </xf>
    <xf numFmtId="4" fontId="216" fillId="0" borderId="39" xfId="2" applyNumberFormat="1" applyFont="1" applyBorder="1" applyAlignment="1">
      <alignment horizontal="center" vertical="center" wrapText="1"/>
    </xf>
    <xf numFmtId="4" fontId="216" fillId="0" borderId="36" xfId="2" applyNumberFormat="1" applyFont="1" applyBorder="1" applyAlignment="1">
      <alignment horizontal="center" vertical="center" wrapText="1"/>
    </xf>
    <xf numFmtId="165" fontId="216" fillId="0" borderId="39" xfId="1" applyNumberFormat="1" applyFont="1" applyBorder="1" applyAlignment="1">
      <alignment horizontal="center" vertical="center" wrapText="1"/>
    </xf>
    <xf numFmtId="3" fontId="22" fillId="0" borderId="40" xfId="0" applyNumberFormat="1" applyFont="1" applyBorder="1" applyAlignment="1" applyProtection="1">
      <alignment horizontal="center" vertical="center"/>
      <protection locked="0"/>
    </xf>
    <xf numFmtId="4" fontId="85" fillId="0" borderId="42" xfId="0" applyNumberFormat="1" applyFont="1" applyBorder="1" applyAlignment="1">
      <alignment horizontal="center" vertical="center"/>
    </xf>
    <xf numFmtId="3" fontId="22" fillId="0" borderId="43" xfId="0" applyNumberFormat="1" applyFont="1" applyBorder="1" applyAlignment="1" applyProtection="1">
      <alignment horizontal="center" vertical="center"/>
      <protection locked="0"/>
    </xf>
    <xf numFmtId="4" fontId="85" fillId="0" borderId="44" xfId="0" applyNumberFormat="1" applyFont="1" applyBorder="1" applyAlignment="1">
      <alignment horizontal="center" vertical="center"/>
    </xf>
    <xf numFmtId="3" fontId="22" fillId="0" borderId="43" xfId="0" applyNumberFormat="1" applyFont="1" applyBorder="1" applyAlignment="1" applyProtection="1">
      <alignment horizontal="center" vertical="center" wrapText="1"/>
      <protection locked="0"/>
    </xf>
    <xf numFmtId="4" fontId="85" fillId="0" borderId="44" xfId="0" applyNumberFormat="1" applyFont="1" applyBorder="1" applyAlignment="1">
      <alignment horizontal="center" vertical="center" wrapText="1"/>
    </xf>
    <xf numFmtId="3" fontId="22" fillId="0" borderId="45" xfId="0" applyNumberFormat="1" applyFont="1" applyBorder="1" applyAlignment="1" applyProtection="1">
      <alignment horizontal="center" vertical="center" wrapText="1"/>
      <protection locked="0"/>
    </xf>
    <xf numFmtId="4" fontId="85" fillId="0" borderId="47" xfId="0" applyNumberFormat="1" applyFont="1" applyBorder="1" applyAlignment="1">
      <alignment horizontal="center" vertical="center" wrapText="1"/>
    </xf>
    <xf numFmtId="3" fontId="22" fillId="3" borderId="40" xfId="2" applyNumberFormat="1" applyFont="1" applyFill="1" applyBorder="1" applyAlignment="1">
      <alignment horizontal="center" vertical="center"/>
    </xf>
    <xf numFmtId="4" fontId="85" fillId="3" borderId="41" xfId="2" applyNumberFormat="1" applyFont="1" applyFill="1" applyBorder="1" applyAlignment="1">
      <alignment horizontal="center" vertical="center"/>
    </xf>
    <xf numFmtId="3" fontId="22" fillId="3" borderId="43" xfId="2" applyNumberFormat="1" applyFont="1" applyFill="1" applyBorder="1" applyAlignment="1">
      <alignment horizontal="center" vertical="center"/>
    </xf>
    <xf numFmtId="4" fontId="85" fillId="3" borderId="0" xfId="2" applyNumberFormat="1" applyFont="1" applyFill="1" applyAlignment="1">
      <alignment horizontal="center" vertical="center"/>
    </xf>
    <xf numFmtId="3" fontId="22" fillId="0" borderId="43" xfId="2" applyNumberFormat="1" applyFont="1" applyBorder="1" applyAlignment="1">
      <alignment horizontal="center" vertical="center" wrapText="1"/>
    </xf>
    <xf numFmtId="3" fontId="22" fillId="3" borderId="43" xfId="2" applyNumberFormat="1" applyFont="1" applyFill="1" applyBorder="1" applyAlignment="1">
      <alignment horizontal="center" vertical="center" wrapText="1"/>
    </xf>
    <xf numFmtId="4" fontId="85" fillId="3" borderId="0" xfId="2" applyNumberFormat="1" applyFont="1" applyFill="1" applyAlignment="1">
      <alignment horizontal="center" vertical="center" wrapText="1"/>
    </xf>
    <xf numFmtId="3" fontId="22" fillId="3" borderId="45" xfId="2" applyNumberFormat="1" applyFont="1" applyFill="1" applyBorder="1" applyAlignment="1">
      <alignment horizontal="center" vertical="center" wrapText="1"/>
    </xf>
    <xf numFmtId="4" fontId="85" fillId="3" borderId="46" xfId="2" applyNumberFormat="1" applyFont="1" applyFill="1" applyBorder="1" applyAlignment="1">
      <alignment horizontal="center" vertical="center" wrapText="1"/>
    </xf>
    <xf numFmtId="0" fontId="215" fillId="0" borderId="45" xfId="2" applyFont="1" applyBorder="1" applyAlignment="1">
      <alignment horizontal="center" vertical="center" wrapText="1"/>
    </xf>
    <xf numFmtId="0" fontId="215" fillId="0" borderId="47" xfId="2" applyFont="1" applyBorder="1" applyAlignment="1">
      <alignment horizontal="center" vertical="center" wrapText="1"/>
    </xf>
    <xf numFmtId="0" fontId="213" fillId="0" borderId="41" xfId="2" applyFont="1" applyBorder="1" applyAlignment="1">
      <alignment horizontal="center" vertical="center" wrapText="1"/>
    </xf>
    <xf numFmtId="0" fontId="215" fillId="0" borderId="46" xfId="2" applyFont="1" applyBorder="1" applyAlignment="1">
      <alignment horizontal="center" vertical="center" wrapText="1"/>
    </xf>
    <xf numFmtId="0" fontId="152" fillId="0" borderId="0" xfId="2" applyFont="1" applyAlignment="1">
      <alignment horizontal="left" vertical="center"/>
    </xf>
    <xf numFmtId="0" fontId="218" fillId="0" borderId="0" xfId="2" applyFont="1" applyAlignment="1">
      <alignment horizontal="center" vertical="center" wrapText="1"/>
    </xf>
    <xf numFmtId="0" fontId="220" fillId="0" borderId="0" xfId="2" applyFont="1" applyAlignment="1">
      <alignment horizontal="center" vertical="center" wrapText="1"/>
    </xf>
    <xf numFmtId="0" fontId="212" fillId="0" borderId="0" xfId="2" applyFont="1" applyAlignment="1">
      <alignment horizontal="center" vertical="center" wrapText="1"/>
    </xf>
    <xf numFmtId="0" fontId="218" fillId="0" borderId="0" xfId="2" applyFont="1" applyAlignment="1">
      <alignment vertical="center" wrapText="1"/>
    </xf>
    <xf numFmtId="3" fontId="218" fillId="0" borderId="0" xfId="2" applyNumberFormat="1" applyFont="1" applyAlignment="1">
      <alignment vertical="center" wrapText="1"/>
    </xf>
    <xf numFmtId="0" fontId="221" fillId="0" borderId="0" xfId="2" applyFont="1" applyAlignment="1">
      <alignment horizontal="center" vertical="center" wrapText="1"/>
    </xf>
    <xf numFmtId="0" fontId="222" fillId="0" borderId="0" xfId="2" applyFont="1" applyAlignment="1">
      <alignment horizontal="center" vertical="center" wrapText="1"/>
    </xf>
    <xf numFmtId="0" fontId="222" fillId="0" borderId="0" xfId="2" applyFont="1" applyAlignment="1">
      <alignment vertical="center" wrapText="1"/>
    </xf>
    <xf numFmtId="0" fontId="220" fillId="0" borderId="0" xfId="2" applyFont="1" applyAlignment="1">
      <alignment vertical="center" wrapText="1"/>
    </xf>
    <xf numFmtId="0" fontId="212" fillId="0" borderId="41" xfId="2" applyFont="1" applyBorder="1" applyAlignment="1">
      <alignment horizontal="center" vertical="center" wrapText="1"/>
    </xf>
    <xf numFmtId="0" fontId="212" fillId="0" borderId="41" xfId="2" applyFont="1" applyBorder="1" applyAlignment="1">
      <alignment vertical="center" wrapText="1"/>
    </xf>
    <xf numFmtId="0" fontId="215" fillId="0" borderId="46" xfId="2" applyFont="1" applyBorder="1" applyAlignment="1">
      <alignment vertical="center" wrapText="1"/>
    </xf>
    <xf numFmtId="3" fontId="212" fillId="0" borderId="58" xfId="2" applyNumberFormat="1" applyFont="1" applyBorder="1" applyAlignment="1">
      <alignment horizontal="center" vertical="center" wrapText="1"/>
    </xf>
    <xf numFmtId="3" fontId="212" fillId="0" borderId="36" xfId="2" applyNumberFormat="1" applyFont="1" applyBorder="1" applyAlignment="1">
      <alignment horizontal="center" vertical="center" wrapText="1"/>
    </xf>
    <xf numFmtId="4" fontId="216" fillId="0" borderId="59" xfId="2" applyNumberFormat="1" applyFont="1" applyBorder="1" applyAlignment="1">
      <alignment horizontal="center" vertical="center" wrapText="1"/>
    </xf>
    <xf numFmtId="3" fontId="22" fillId="3" borderId="40" xfId="2" applyNumberFormat="1" applyFont="1" applyFill="1" applyBorder="1" applyAlignment="1" applyProtection="1">
      <alignment horizontal="center" vertical="center"/>
      <protection locked="0"/>
    </xf>
    <xf numFmtId="4" fontId="85" fillId="0" borderId="42" xfId="2" applyNumberFormat="1" applyFont="1" applyBorder="1" applyAlignment="1" applyProtection="1">
      <alignment horizontal="center" vertical="center"/>
      <protection locked="0"/>
    </xf>
    <xf numFmtId="3" fontId="22" fillId="3" borderId="43" xfId="2" applyNumberFormat="1" applyFont="1" applyFill="1" applyBorder="1" applyAlignment="1" applyProtection="1">
      <alignment horizontal="center" vertical="center"/>
      <protection locked="0"/>
    </xf>
    <xf numFmtId="4" fontId="85" fillId="3" borderId="44" xfId="2" applyNumberFormat="1" applyFont="1" applyFill="1" applyBorder="1" applyAlignment="1" applyProtection="1">
      <alignment horizontal="center" vertical="center"/>
      <protection locked="0"/>
    </xf>
    <xf numFmtId="4" fontId="85" fillId="0" borderId="44" xfId="2" applyNumberFormat="1" applyFont="1" applyBorder="1" applyAlignment="1" applyProtection="1">
      <alignment horizontal="center" vertical="center" wrapText="1"/>
      <protection locked="0"/>
    </xf>
    <xf numFmtId="3" fontId="22" fillId="3" borderId="43" xfId="2" applyNumberFormat="1" applyFont="1" applyFill="1" applyBorder="1" applyAlignment="1" applyProtection="1">
      <alignment horizontal="center" vertical="center" wrapText="1"/>
      <protection locked="0"/>
    </xf>
    <xf numFmtId="4" fontId="85" fillId="3" borderId="44" xfId="2" applyNumberFormat="1" applyFont="1" applyFill="1" applyBorder="1" applyAlignment="1" applyProtection="1">
      <alignment horizontal="center" vertical="center" wrapText="1"/>
      <protection locked="0"/>
    </xf>
    <xf numFmtId="3" fontId="22" fillId="3" borderId="45" xfId="2" applyNumberFormat="1" applyFont="1" applyFill="1" applyBorder="1" applyAlignment="1" applyProtection="1">
      <alignment horizontal="center" vertical="center" wrapText="1"/>
      <protection locked="0"/>
    </xf>
    <xf numFmtId="4" fontId="85" fillId="3" borderId="47" xfId="2" applyNumberFormat="1" applyFont="1" applyFill="1" applyBorder="1" applyAlignment="1" applyProtection="1">
      <alignment horizontal="center" vertical="center" wrapText="1"/>
      <protection locked="0"/>
    </xf>
    <xf numFmtId="4" fontId="85" fillId="0" borderId="44" xfId="2" applyNumberFormat="1" applyFont="1" applyBorder="1" applyAlignment="1" applyProtection="1">
      <alignment horizontal="center" vertical="center"/>
      <protection locked="0"/>
    </xf>
    <xf numFmtId="4" fontId="85" fillId="0" borderId="47" xfId="2" applyNumberFormat="1" applyFont="1" applyBorder="1" applyAlignment="1" applyProtection="1">
      <alignment horizontal="center" vertical="center" wrapText="1"/>
      <protection locked="0"/>
    </xf>
    <xf numFmtId="0" fontId="152" fillId="0" borderId="0" xfId="2" applyFont="1" applyAlignment="1">
      <alignment vertical="center" wrapText="1"/>
    </xf>
    <xf numFmtId="9" fontId="223" fillId="0" borderId="0" xfId="8" applyFont="1" applyBorder="1" applyAlignment="1">
      <alignment horizontal="center" vertical="center"/>
    </xf>
    <xf numFmtId="0" fontId="222" fillId="0" borderId="0" xfId="2" applyFont="1"/>
    <xf numFmtId="2" fontId="222" fillId="0" borderId="0" xfId="2" applyNumberFormat="1" applyFont="1" applyAlignment="1">
      <alignment vertical="center" wrapText="1"/>
    </xf>
    <xf numFmtId="0" fontId="224" fillId="0" borderId="0" xfId="2" applyFont="1" applyAlignment="1">
      <alignment vertical="center" wrapText="1"/>
    </xf>
    <xf numFmtId="2" fontId="220" fillId="0" borderId="0" xfId="2" applyNumberFormat="1" applyFont="1" applyAlignment="1">
      <alignment vertical="center" wrapText="1"/>
    </xf>
    <xf numFmtId="2" fontId="225" fillId="0" borderId="0" xfId="2" applyNumberFormat="1" applyFont="1" applyAlignment="1">
      <alignment vertical="center" wrapText="1"/>
    </xf>
    <xf numFmtId="0" fontId="218" fillId="0" borderId="41" xfId="2" applyFont="1" applyBorder="1" applyAlignment="1">
      <alignment vertical="center" wrapText="1"/>
    </xf>
    <xf numFmtId="3" fontId="218" fillId="0" borderId="41" xfId="2" applyNumberFormat="1" applyFont="1" applyBorder="1" applyAlignment="1">
      <alignment vertical="center" wrapText="1"/>
    </xf>
    <xf numFmtId="0" fontId="218" fillId="0" borderId="42" xfId="2" applyFont="1" applyBorder="1" applyAlignment="1">
      <alignment vertical="center" wrapText="1"/>
    </xf>
    <xf numFmtId="3" fontId="22" fillId="3" borderId="34" xfId="2" applyNumberFormat="1" applyFont="1" applyFill="1" applyBorder="1" applyAlignment="1" applyProtection="1">
      <alignment horizontal="center" vertical="center"/>
      <protection locked="0"/>
    </xf>
    <xf numFmtId="3" fontId="22" fillId="3" borderId="48" xfId="2" applyNumberFormat="1" applyFont="1" applyFill="1" applyBorder="1" applyAlignment="1" applyProtection="1">
      <alignment horizontal="center" vertical="center"/>
      <protection locked="0"/>
    </xf>
    <xf numFmtId="3" fontId="22" fillId="0" borderId="48" xfId="2" applyNumberFormat="1" applyFont="1" applyBorder="1" applyAlignment="1" applyProtection="1">
      <alignment horizontal="center" vertical="center" wrapText="1"/>
      <protection locked="0"/>
    </xf>
    <xf numFmtId="3" fontId="22" fillId="3" borderId="48" xfId="2" applyNumberFormat="1" applyFont="1" applyFill="1" applyBorder="1" applyAlignment="1" applyProtection="1">
      <alignment horizontal="center" vertical="center" wrapText="1"/>
      <protection locked="0"/>
    </xf>
    <xf numFmtId="3" fontId="22" fillId="3" borderId="51" xfId="2" applyNumberFormat="1" applyFont="1" applyFill="1" applyBorder="1" applyAlignment="1" applyProtection="1">
      <alignment horizontal="center" vertical="center" wrapText="1"/>
      <protection locked="0"/>
    </xf>
    <xf numFmtId="3" fontId="212" fillId="0" borderId="33" xfId="2" applyNumberFormat="1" applyFont="1" applyBorder="1" applyAlignment="1">
      <alignment horizontal="center" vertical="center" wrapText="1"/>
    </xf>
    <xf numFmtId="0" fontId="152" fillId="0" borderId="0" xfId="0" applyFont="1" applyAlignment="1">
      <alignment vertical="center"/>
    </xf>
    <xf numFmtId="0" fontId="152" fillId="0" borderId="0" xfId="0" applyFont="1" applyAlignment="1">
      <alignment horizontal="left" vertical="center"/>
    </xf>
    <xf numFmtId="3" fontId="152" fillId="0" borderId="0" xfId="0" applyNumberFormat="1" applyFont="1" applyAlignment="1">
      <alignment horizontal="left" vertical="center"/>
    </xf>
    <xf numFmtId="0" fontId="227" fillId="0" borderId="0" xfId="0" applyFont="1" applyAlignment="1">
      <alignment horizontal="left" vertical="center"/>
    </xf>
    <xf numFmtId="0" fontId="213" fillId="0" borderId="0" xfId="0" applyFont="1" applyBorder="1" applyAlignment="1">
      <alignment vertical="center" wrapText="1"/>
    </xf>
    <xf numFmtId="0" fontId="215" fillId="0" borderId="0" xfId="0" applyFont="1" applyBorder="1" applyAlignment="1">
      <alignment horizontal="center" vertical="center" wrapText="1"/>
    </xf>
    <xf numFmtId="0" fontId="213" fillId="0" borderId="0" xfId="0" applyFont="1" applyAlignment="1">
      <alignment vertical="center" wrapText="1"/>
    </xf>
    <xf numFmtId="0" fontId="215" fillId="0" borderId="14" xfId="0" applyFont="1" applyBorder="1" applyAlignment="1">
      <alignment horizontal="center" vertical="center" wrapText="1"/>
    </xf>
    <xf numFmtId="10" fontId="228" fillId="0" borderId="0" xfId="6" applyNumberFormat="1" applyFont="1" applyAlignment="1">
      <alignment vertical="center" wrapText="1"/>
    </xf>
    <xf numFmtId="0" fontId="215" fillId="0" borderId="45" xfId="0" applyFont="1" applyBorder="1" applyAlignment="1">
      <alignment horizontal="center" vertical="center" wrapText="1"/>
    </xf>
    <xf numFmtId="0" fontId="215" fillId="0" borderId="61" xfId="0" applyFont="1" applyBorder="1" applyAlignment="1">
      <alignment horizontal="center" vertical="center" wrapText="1"/>
    </xf>
    <xf numFmtId="0" fontId="213" fillId="0" borderId="62" xfId="0" applyFont="1" applyBorder="1" applyAlignment="1">
      <alignment horizontal="center" vertical="center" wrapText="1"/>
    </xf>
    <xf numFmtId="0" fontId="213" fillId="0" borderId="61" xfId="0" applyFont="1" applyBorder="1" applyAlignment="1">
      <alignment horizontal="center" vertical="center" wrapText="1"/>
    </xf>
    <xf numFmtId="0" fontId="49" fillId="0" borderId="34" xfId="0" applyFont="1" applyBorder="1" applyAlignment="1">
      <alignment horizontal="left" vertical="center" wrapText="1"/>
    </xf>
    <xf numFmtId="0" fontId="49" fillId="0" borderId="51" xfId="0" applyFont="1" applyBorder="1" applyAlignment="1">
      <alignment horizontal="left" vertical="center" wrapText="1"/>
    </xf>
    <xf numFmtId="3" fontId="44" fillId="0" borderId="40" xfId="7" applyNumberFormat="1" applyFont="1" applyBorder="1" applyAlignment="1" applyProtection="1">
      <alignment horizontal="center" vertical="center"/>
      <protection locked="0"/>
    </xf>
    <xf numFmtId="4" fontId="48" fillId="0" borderId="42" xfId="7" applyNumberFormat="1" applyFont="1" applyBorder="1" applyAlignment="1">
      <alignment horizontal="center" vertical="center"/>
    </xf>
    <xf numFmtId="3" fontId="44" fillId="0" borderId="45" xfId="7" applyNumberFormat="1" applyFont="1" applyBorder="1" applyAlignment="1" applyProtection="1">
      <alignment horizontal="center" vertical="center"/>
      <protection locked="0"/>
    </xf>
    <xf numFmtId="4" fontId="48" fillId="0" borderId="47" xfId="7" applyNumberFormat="1" applyFont="1" applyBorder="1" applyAlignment="1">
      <alignment horizontal="center" vertical="center"/>
    </xf>
    <xf numFmtId="3" fontId="49" fillId="0" borderId="40" xfId="0" applyNumberFormat="1" applyFont="1" applyBorder="1" applyAlignment="1">
      <alignment horizontal="center" vertical="center"/>
    </xf>
    <xf numFmtId="4" fontId="48" fillId="0" borderId="42" xfId="0" applyNumberFormat="1" applyFont="1" applyBorder="1" applyAlignment="1">
      <alignment horizontal="center" vertical="center"/>
    </xf>
    <xf numFmtId="3" fontId="49" fillId="0" borderId="45" xfId="0" applyNumberFormat="1" applyFont="1" applyBorder="1" applyAlignment="1">
      <alignment horizontal="center" vertical="center"/>
    </xf>
    <xf numFmtId="4" fontId="48" fillId="0" borderId="47" xfId="0" applyNumberFormat="1" applyFont="1" applyBorder="1" applyAlignment="1">
      <alignment horizontal="center" vertical="center"/>
    </xf>
    <xf numFmtId="0" fontId="213" fillId="0" borderId="33" xfId="0" applyFont="1" applyBorder="1" applyAlignment="1">
      <alignment horizontal="left" vertical="center" wrapText="1"/>
    </xf>
    <xf numFmtId="4" fontId="45" fillId="0" borderId="0" xfId="0" applyNumberFormat="1" applyFont="1" applyBorder="1" applyAlignment="1">
      <alignment horizontal="center" vertical="center" wrapText="1"/>
    </xf>
    <xf numFmtId="3" fontId="219" fillId="0" borderId="35" xfId="0" applyNumberFormat="1" applyFont="1" applyBorder="1" applyAlignment="1">
      <alignment horizontal="center" vertical="center" wrapText="1"/>
    </xf>
    <xf numFmtId="4" fontId="229" fillId="0" borderId="39" xfId="0" applyNumberFormat="1" applyFont="1" applyBorder="1" applyAlignment="1">
      <alignment horizontal="center" vertical="center" wrapText="1"/>
    </xf>
    <xf numFmtId="4" fontId="42" fillId="0" borderId="11" xfId="0" applyNumberFormat="1" applyFont="1" applyBorder="1" applyAlignment="1">
      <alignment horizontal="center" vertical="center" wrapText="1"/>
    </xf>
    <xf numFmtId="4" fontId="230" fillId="0" borderId="39" xfId="0" applyNumberFormat="1" applyFont="1" applyBorder="1" applyAlignment="1">
      <alignment horizontal="center" vertical="center" wrapText="1"/>
    </xf>
    <xf numFmtId="0" fontId="231" fillId="0" borderId="0" xfId="0" applyFont="1" applyAlignment="1">
      <alignment horizontal="left" vertical="center"/>
    </xf>
    <xf numFmtId="0" fontId="152" fillId="0" borderId="0" xfId="0" applyFont="1" applyBorder="1" applyAlignment="1">
      <alignment horizontal="left" vertical="center"/>
    </xf>
    <xf numFmtId="0" fontId="212" fillId="0" borderId="0" xfId="0" applyFont="1" applyAlignment="1">
      <alignment horizontal="center" vertical="center" wrapText="1"/>
    </xf>
    <xf numFmtId="0" fontId="212" fillId="0" borderId="0" xfId="0" applyFont="1" applyBorder="1" applyAlignment="1">
      <alignment vertical="center" wrapText="1"/>
    </xf>
    <xf numFmtId="0" fontId="223" fillId="0" borderId="0" xfId="0" applyFont="1"/>
    <xf numFmtId="0" fontId="223" fillId="0" borderId="0" xfId="0" applyFont="1" applyBorder="1"/>
    <xf numFmtId="0" fontId="212" fillId="0" borderId="0" xfId="0" applyFont="1" applyBorder="1" applyAlignment="1">
      <alignment horizontal="center" vertical="center" wrapText="1"/>
    </xf>
    <xf numFmtId="0" fontId="212" fillId="0" borderId="0" xfId="0" applyFont="1" applyAlignment="1">
      <alignment vertical="center" wrapText="1"/>
    </xf>
    <xf numFmtId="0" fontId="215" fillId="0" borderId="0" xfId="0" applyFont="1" applyAlignment="1">
      <alignment horizontal="center" vertical="center" wrapText="1"/>
    </xf>
    <xf numFmtId="0" fontId="215" fillId="0" borderId="0" xfId="0" applyFont="1" applyAlignment="1">
      <alignment vertical="center" wrapText="1"/>
    </xf>
    <xf numFmtId="9" fontId="215" fillId="0" borderId="0" xfId="0" applyNumberFormat="1" applyFont="1" applyBorder="1" applyAlignment="1">
      <alignment horizontal="center" vertical="center" wrapText="1"/>
    </xf>
    <xf numFmtId="0" fontId="211" fillId="0" borderId="0" xfId="0" applyFont="1" applyAlignment="1">
      <alignment vertical="center"/>
    </xf>
    <xf numFmtId="0" fontId="233" fillId="0" borderId="0" xfId="2" applyFont="1" applyAlignment="1">
      <alignment vertical="center" wrapText="1"/>
    </xf>
    <xf numFmtId="0" fontId="152" fillId="2" borderId="0" xfId="5" applyFont="1" applyFill="1" applyAlignment="1">
      <alignment vertical="center"/>
    </xf>
    <xf numFmtId="0" fontId="220" fillId="3" borderId="0" xfId="2" applyFont="1" applyFill="1" applyAlignment="1">
      <alignment vertical="center" wrapText="1"/>
    </xf>
    <xf numFmtId="0" fontId="219" fillId="0" borderId="0" xfId="2" applyFont="1" applyAlignment="1">
      <alignment vertical="center" wrapText="1"/>
    </xf>
    <xf numFmtId="0" fontId="234" fillId="0" borderId="0" xfId="2" applyFont="1" applyAlignment="1">
      <alignment vertical="center" wrapText="1"/>
    </xf>
    <xf numFmtId="0" fontId="235" fillId="3" borderId="0" xfId="2" applyFont="1" applyFill="1" applyAlignment="1">
      <alignment vertical="center" wrapText="1"/>
    </xf>
    <xf numFmtId="0" fontId="235" fillId="0" borderId="0" xfId="2" applyFont="1" applyAlignment="1">
      <alignment vertical="center" wrapText="1"/>
    </xf>
    <xf numFmtId="0" fontId="219" fillId="0" borderId="0" xfId="0" applyFont="1" applyAlignment="1">
      <alignment vertical="center" wrapText="1"/>
    </xf>
    <xf numFmtId="0" fontId="236" fillId="0" borderId="0" xfId="2" applyFont="1" applyAlignment="1">
      <alignment vertical="center" wrapText="1"/>
    </xf>
    <xf numFmtId="0" fontId="237" fillId="0" borderId="0" xfId="2" applyFont="1" applyAlignment="1">
      <alignment vertical="center" wrapText="1"/>
    </xf>
    <xf numFmtId="0" fontId="234" fillId="0" borderId="0" xfId="0" applyFont="1" applyBorder="1" applyAlignment="1">
      <alignment vertical="center" wrapText="1"/>
    </xf>
    <xf numFmtId="0" fontId="215" fillId="0" borderId="68" xfId="0" applyFont="1" applyBorder="1" applyAlignment="1">
      <alignment horizontal="center" vertical="center" wrapText="1"/>
    </xf>
    <xf numFmtId="9" fontId="215" fillId="0" borderId="69" xfId="0" applyNumberFormat="1" applyFont="1" applyBorder="1" applyAlignment="1">
      <alignment horizontal="center" vertical="center" wrapText="1"/>
    </xf>
    <xf numFmtId="3" fontId="22" fillId="0" borderId="66" xfId="0" applyNumberFormat="1" applyFont="1" applyBorder="1" applyAlignment="1">
      <alignment horizontal="center" vertical="center"/>
    </xf>
    <xf numFmtId="4" fontId="85" fillId="0" borderId="67" xfId="0" applyNumberFormat="1" applyFont="1" applyBorder="1" applyAlignment="1">
      <alignment horizontal="center" vertical="center"/>
    </xf>
    <xf numFmtId="3" fontId="22" fillId="0" borderId="70" xfId="0" applyNumberFormat="1" applyFont="1" applyBorder="1" applyAlignment="1">
      <alignment horizontal="center" vertical="center"/>
    </xf>
    <xf numFmtId="4" fontId="85" fillId="0" borderId="71" xfId="0" applyNumberFormat="1" applyFont="1" applyBorder="1" applyAlignment="1">
      <alignment horizontal="center" vertical="center"/>
    </xf>
    <xf numFmtId="4" fontId="85" fillId="0" borderId="71" xfId="0" applyNumberFormat="1" applyFont="1" applyBorder="1" applyAlignment="1">
      <alignment horizontal="center" vertical="center" wrapText="1"/>
    </xf>
    <xf numFmtId="3" fontId="22" fillId="0" borderId="68" xfId="0" applyNumberFormat="1" applyFont="1" applyBorder="1" applyAlignment="1">
      <alignment horizontal="center" vertical="center"/>
    </xf>
    <xf numFmtId="4" fontId="85" fillId="0" borderId="69" xfId="0" applyNumberFormat="1" applyFont="1" applyBorder="1" applyAlignment="1">
      <alignment horizontal="center" vertical="center" wrapText="1"/>
    </xf>
    <xf numFmtId="3" fontId="22" fillId="0" borderId="70" xfId="0" applyNumberFormat="1" applyFont="1" applyBorder="1" applyAlignment="1">
      <alignment horizontal="center" vertical="center" wrapText="1"/>
    </xf>
    <xf numFmtId="3" fontId="22" fillId="0" borderId="68" xfId="0" applyNumberFormat="1" applyFont="1" applyBorder="1" applyAlignment="1">
      <alignment horizontal="center" vertical="center" wrapText="1"/>
    </xf>
    <xf numFmtId="4" fontId="85" fillId="0" borderId="69" xfId="0" applyNumberFormat="1" applyFont="1" applyBorder="1" applyAlignment="1">
      <alignment horizontal="center" vertical="center"/>
    </xf>
    <xf numFmtId="0" fontId="212" fillId="0" borderId="63" xfId="0" applyFont="1" applyBorder="1" applyAlignment="1">
      <alignment horizontal="left" vertical="center" wrapText="1"/>
    </xf>
    <xf numFmtId="3" fontId="212" fillId="0" borderId="72" xfId="0" applyNumberFormat="1" applyFont="1" applyBorder="1" applyAlignment="1">
      <alignment horizontal="center" vertical="center" wrapText="1"/>
    </xf>
    <xf numFmtId="4" fontId="216" fillId="0" borderId="73" xfId="0" applyNumberFormat="1" applyFont="1" applyBorder="1" applyAlignment="1">
      <alignment horizontal="center" vertical="center" wrapText="1"/>
    </xf>
    <xf numFmtId="3" fontId="212" fillId="0" borderId="72" xfId="0" quotePrefix="1" applyNumberFormat="1" applyFont="1" applyBorder="1" applyAlignment="1">
      <alignment horizontal="center" vertical="center" wrapText="1"/>
    </xf>
    <xf numFmtId="0" fontId="23" fillId="0" borderId="64" xfId="0" applyFont="1" applyBorder="1" applyAlignment="1">
      <alignment horizontal="left" vertical="center" wrapText="1"/>
    </xf>
    <xf numFmtId="0" fontId="23" fillId="0" borderId="74" xfId="0" applyFont="1" applyBorder="1" applyAlignment="1">
      <alignment horizontal="left" vertical="center" wrapText="1"/>
    </xf>
    <xf numFmtId="0" fontId="23" fillId="0" borderId="65" xfId="0" applyFont="1" applyBorder="1" applyAlignment="1">
      <alignment horizontal="left" vertical="center" wrapText="1"/>
    </xf>
    <xf numFmtId="0" fontId="215" fillId="0" borderId="68" xfId="2" applyFont="1" applyBorder="1" applyAlignment="1">
      <alignment horizontal="center" vertical="center" wrapText="1"/>
    </xf>
    <xf numFmtId="0" fontId="215" fillId="0" borderId="69" xfId="2" applyFont="1" applyBorder="1" applyAlignment="1">
      <alignment horizontal="center" vertical="center" wrapText="1"/>
    </xf>
    <xf numFmtId="0" fontId="221" fillId="0" borderId="69" xfId="2" applyFont="1" applyBorder="1" applyAlignment="1">
      <alignment horizontal="center" vertical="center" wrapText="1"/>
    </xf>
    <xf numFmtId="0" fontId="213" fillId="0" borderId="75" xfId="2" applyFont="1" applyBorder="1" applyAlignment="1">
      <alignment horizontal="center" vertical="center" wrapText="1"/>
    </xf>
    <xf numFmtId="0" fontId="215" fillId="0" borderId="76" xfId="2" applyFont="1" applyBorder="1" applyAlignment="1">
      <alignment horizontal="center" vertical="center" wrapText="1"/>
    </xf>
    <xf numFmtId="3" fontId="22" fillId="0" borderId="66" xfId="2" applyNumberFormat="1" applyFont="1" applyBorder="1" applyAlignment="1">
      <alignment horizontal="center" vertical="center" wrapText="1"/>
    </xf>
    <xf numFmtId="4" fontId="85" fillId="0" borderId="75" xfId="2" applyNumberFormat="1" applyFont="1" applyBorder="1" applyAlignment="1">
      <alignment horizontal="center" vertical="center" wrapText="1"/>
    </xf>
    <xf numFmtId="4" fontId="85" fillId="0" borderId="67" xfId="2" applyNumberFormat="1" applyFont="1" applyBorder="1" applyAlignment="1">
      <alignment horizontal="center" vertical="center"/>
    </xf>
    <xf numFmtId="3" fontId="22" fillId="0" borderId="70" xfId="2" applyNumberFormat="1" applyFont="1" applyBorder="1" applyAlignment="1">
      <alignment horizontal="center" vertical="center" wrapText="1"/>
    </xf>
    <xf numFmtId="4" fontId="85" fillId="0" borderId="71" xfId="2" applyNumberFormat="1" applyFont="1" applyBorder="1" applyAlignment="1">
      <alignment horizontal="center" vertical="center"/>
    </xf>
    <xf numFmtId="3" fontId="6" fillId="0" borderId="70" xfId="2" applyNumberFormat="1" applyFont="1" applyBorder="1" applyAlignment="1">
      <alignment horizontal="center" vertical="center" wrapText="1"/>
    </xf>
    <xf numFmtId="4" fontId="90" fillId="0" borderId="71" xfId="2" applyNumberFormat="1" applyFont="1" applyBorder="1" applyAlignment="1">
      <alignment horizontal="center" vertical="center"/>
    </xf>
    <xf numFmtId="4" fontId="85" fillId="0" borderId="71" xfId="2" applyNumberFormat="1" applyFont="1" applyBorder="1" applyAlignment="1">
      <alignment horizontal="center" vertical="center" wrapText="1"/>
    </xf>
    <xf numFmtId="0" fontId="56" fillId="0" borderId="68" xfId="2" applyFont="1" applyBorder="1" applyAlignment="1">
      <alignment vertical="center" wrapText="1"/>
    </xf>
    <xf numFmtId="0" fontId="56" fillId="0" borderId="76" xfId="2" applyFont="1" applyBorder="1" applyAlignment="1">
      <alignment vertical="center" wrapText="1"/>
    </xf>
    <xf numFmtId="0" fontId="91" fillId="0" borderId="69" xfId="2" applyFont="1" applyBorder="1" applyAlignment="1">
      <alignment vertical="center" wrapText="1"/>
    </xf>
    <xf numFmtId="3" fontId="22" fillId="0" borderId="66" xfId="2" applyNumberFormat="1" applyFont="1" applyBorder="1" applyAlignment="1" applyProtection="1">
      <alignment horizontal="center" vertical="center"/>
      <protection locked="0"/>
    </xf>
    <xf numFmtId="3" fontId="22" fillId="0" borderId="70" xfId="2" applyNumberFormat="1" applyFont="1" applyBorder="1" applyAlignment="1" applyProtection="1">
      <alignment horizontal="center" vertical="center"/>
      <protection locked="0"/>
    </xf>
    <xf numFmtId="3" fontId="22" fillId="0" borderId="70" xfId="2" applyNumberFormat="1" applyFont="1" applyBorder="1" applyAlignment="1" applyProtection="1">
      <alignment horizontal="center" vertical="center" wrapText="1"/>
      <protection locked="0"/>
    </xf>
    <xf numFmtId="3" fontId="6" fillId="0" borderId="70" xfId="2" applyNumberFormat="1" applyFont="1" applyBorder="1" applyAlignment="1" applyProtection="1">
      <alignment horizontal="center" vertical="center"/>
      <protection locked="0"/>
    </xf>
    <xf numFmtId="3" fontId="22" fillId="0" borderId="66" xfId="0" applyNumberFormat="1" applyFont="1" applyBorder="1" applyAlignment="1" applyProtection="1">
      <alignment horizontal="center" vertical="center"/>
      <protection locked="0"/>
    </xf>
    <xf numFmtId="3" fontId="22" fillId="0" borderId="70" xfId="0" applyNumberFormat="1" applyFont="1" applyBorder="1" applyAlignment="1" applyProtection="1">
      <alignment horizontal="center" vertical="center"/>
      <protection locked="0"/>
    </xf>
    <xf numFmtId="3" fontId="22" fillId="0" borderId="70" xfId="0" applyNumberFormat="1" applyFont="1" applyBorder="1" applyAlignment="1" applyProtection="1">
      <alignment horizontal="center" vertical="center" wrapText="1"/>
      <protection locked="0"/>
    </xf>
    <xf numFmtId="0" fontId="23" fillId="0" borderId="64" xfId="2" applyFont="1" applyBorder="1" applyAlignment="1">
      <alignment horizontal="left" vertical="center" wrapText="1"/>
    </xf>
    <xf numFmtId="0" fontId="23" fillId="0" borderId="74" xfId="2" applyFont="1" applyBorder="1" applyAlignment="1">
      <alignment horizontal="left" vertical="center" wrapText="1"/>
    </xf>
    <xf numFmtId="0" fontId="58" fillId="0" borderId="74" xfId="2" applyFont="1" applyBorder="1" applyAlignment="1">
      <alignment horizontal="left" vertical="center" wrapText="1"/>
    </xf>
    <xf numFmtId="0" fontId="21" fillId="0" borderId="65" xfId="2" applyFont="1" applyBorder="1" applyAlignment="1">
      <alignment vertical="center" wrapText="1"/>
    </xf>
    <xf numFmtId="0" fontId="213" fillId="0" borderId="63" xfId="2" applyFont="1" applyBorder="1" applyAlignment="1">
      <alignment horizontal="left" vertical="center" wrapText="1"/>
    </xf>
    <xf numFmtId="3" fontId="212" fillId="0" borderId="72" xfId="2" applyNumberFormat="1" applyFont="1" applyBorder="1" applyAlignment="1">
      <alignment horizontal="center" vertical="center" wrapText="1"/>
    </xf>
    <xf numFmtId="4" fontId="216" fillId="0" borderId="73" xfId="2" applyNumberFormat="1" applyFont="1" applyBorder="1" applyAlignment="1">
      <alignment horizontal="center" vertical="center" wrapText="1"/>
    </xf>
    <xf numFmtId="4" fontId="216" fillId="0" borderId="77" xfId="2" applyNumberFormat="1" applyFont="1" applyBorder="1" applyAlignment="1">
      <alignment horizontal="center" vertical="center" wrapText="1"/>
    </xf>
    <xf numFmtId="0" fontId="223" fillId="0" borderId="0" xfId="2" applyFont="1"/>
    <xf numFmtId="0" fontId="152" fillId="0" borderId="0" xfId="0" applyFont="1" applyBorder="1" applyAlignment="1">
      <alignment vertical="center" wrapText="1"/>
    </xf>
    <xf numFmtId="49" fontId="217" fillId="0" borderId="0" xfId="2" applyNumberFormat="1" applyFont="1" applyAlignment="1">
      <alignment vertical="center" wrapText="1"/>
    </xf>
    <xf numFmtId="0" fontId="212" fillId="0" borderId="66" xfId="2" applyFont="1" applyBorder="1" applyAlignment="1">
      <alignment horizontal="center" vertical="center" wrapText="1"/>
    </xf>
    <xf numFmtId="0" fontId="212" fillId="0" borderId="75" xfId="2" applyFont="1" applyBorder="1" applyAlignment="1">
      <alignment horizontal="center" vertical="center" wrapText="1"/>
    </xf>
    <xf numFmtId="0" fontId="212" fillId="0" borderId="75" xfId="2" applyFont="1" applyBorder="1" applyAlignment="1">
      <alignment vertical="center" wrapText="1"/>
    </xf>
    <xf numFmtId="0" fontId="215" fillId="0" borderId="76" xfId="2" applyFont="1" applyBorder="1" applyAlignment="1">
      <alignment vertical="center" wrapText="1"/>
    </xf>
    <xf numFmtId="0" fontId="23" fillId="0" borderId="65" xfId="2" applyFont="1" applyBorder="1" applyAlignment="1">
      <alignment horizontal="left" vertical="center" wrapText="1"/>
    </xf>
    <xf numFmtId="3" fontId="22" fillId="3" borderId="82" xfId="2" applyNumberFormat="1" applyFont="1" applyFill="1" applyBorder="1" applyAlignment="1" applyProtection="1">
      <alignment horizontal="center" vertical="center"/>
      <protection locked="0"/>
    </xf>
    <xf numFmtId="3" fontId="22" fillId="3" borderId="75" xfId="2" applyNumberFormat="1" applyFont="1" applyFill="1" applyBorder="1" applyAlignment="1" applyProtection="1">
      <alignment horizontal="center" vertical="center"/>
      <protection locked="0"/>
    </xf>
    <xf numFmtId="4" fontId="85" fillId="0" borderId="75" xfId="2" applyNumberFormat="1" applyFont="1" applyBorder="1" applyAlignment="1" applyProtection="1">
      <alignment horizontal="center" vertical="center"/>
      <protection locked="0"/>
    </xf>
    <xf numFmtId="165" fontId="85" fillId="0" borderId="67" xfId="1" applyNumberFormat="1" applyFont="1" applyBorder="1" applyAlignment="1">
      <alignment horizontal="center" vertical="center"/>
    </xf>
    <xf numFmtId="3" fontId="22" fillId="3" borderId="78" xfId="2" applyNumberFormat="1" applyFont="1" applyFill="1" applyBorder="1" applyAlignment="1" applyProtection="1">
      <alignment horizontal="center" vertical="center"/>
      <protection locked="0"/>
    </xf>
    <xf numFmtId="165" fontId="85" fillId="0" borderId="71" xfId="1" applyNumberFormat="1" applyFont="1" applyBorder="1" applyAlignment="1">
      <alignment horizontal="center" vertical="center"/>
    </xf>
    <xf numFmtId="3" fontId="22" fillId="0" borderId="78" xfId="2" applyNumberFormat="1" applyFont="1" applyBorder="1" applyAlignment="1" applyProtection="1">
      <alignment horizontal="center" vertical="center" wrapText="1"/>
      <protection locked="0"/>
    </xf>
    <xf numFmtId="3" fontId="22" fillId="3" borderId="78" xfId="2" applyNumberFormat="1" applyFont="1" applyFill="1" applyBorder="1" applyAlignment="1" applyProtection="1">
      <alignment horizontal="center" vertical="center" wrapText="1"/>
      <protection locked="0"/>
    </xf>
    <xf numFmtId="165" fontId="85" fillId="0" borderId="71" xfId="1" applyNumberFormat="1" applyFont="1" applyBorder="1" applyAlignment="1">
      <alignment horizontal="center" vertical="center" wrapText="1"/>
    </xf>
    <xf numFmtId="3" fontId="22" fillId="3" borderId="80" xfId="2" applyNumberFormat="1" applyFont="1" applyFill="1" applyBorder="1" applyAlignment="1" applyProtection="1">
      <alignment horizontal="center" vertical="center" wrapText="1"/>
      <protection locked="0"/>
    </xf>
    <xf numFmtId="3" fontId="22" fillId="3" borderId="76" xfId="2" applyNumberFormat="1" applyFont="1" applyFill="1" applyBorder="1" applyAlignment="1" applyProtection="1">
      <alignment horizontal="center" vertical="center" wrapText="1"/>
      <protection locked="0"/>
    </xf>
    <xf numFmtId="4" fontId="85" fillId="3" borderId="76" xfId="2" applyNumberFormat="1" applyFont="1" applyFill="1" applyBorder="1" applyAlignment="1" applyProtection="1">
      <alignment horizontal="center" vertical="center" wrapText="1"/>
      <protection locked="0"/>
    </xf>
    <xf numFmtId="165" fontId="85" fillId="0" borderId="69" xfId="1" applyNumberFormat="1" applyFont="1" applyBorder="1" applyAlignment="1">
      <alignment horizontal="center" vertical="center" wrapText="1"/>
    </xf>
    <xf numFmtId="4" fontId="85" fillId="0" borderId="83" xfId="2" applyNumberFormat="1" applyFont="1" applyBorder="1" applyAlignment="1" applyProtection="1">
      <alignment horizontal="center" vertical="center"/>
      <protection locked="0"/>
    </xf>
    <xf numFmtId="3" fontId="22" fillId="0" borderId="75" xfId="2" applyNumberFormat="1" applyFont="1" applyBorder="1" applyAlignment="1" applyProtection="1">
      <alignment horizontal="center" vertical="center"/>
      <protection locked="0"/>
    </xf>
    <xf numFmtId="3" fontId="22" fillId="0" borderId="68" xfId="2" applyNumberFormat="1" applyFont="1" applyBorder="1" applyAlignment="1" applyProtection="1">
      <alignment horizontal="center" vertical="center" wrapText="1"/>
      <protection locked="0"/>
    </xf>
    <xf numFmtId="4" fontId="85" fillId="0" borderId="81" xfId="2" applyNumberFormat="1" applyFont="1" applyBorder="1" applyAlignment="1" applyProtection="1">
      <alignment horizontal="center" vertical="center" wrapText="1"/>
      <protection locked="0"/>
    </xf>
    <xf numFmtId="3" fontId="22" fillId="0" borderId="76" xfId="2" applyNumberFormat="1" applyFont="1" applyBorder="1" applyAlignment="1" applyProtection="1">
      <alignment horizontal="center" vertical="center" wrapText="1"/>
      <protection locked="0"/>
    </xf>
    <xf numFmtId="4" fontId="85" fillId="0" borderId="76" xfId="2" applyNumberFormat="1" applyFont="1" applyBorder="1" applyAlignment="1" applyProtection="1">
      <alignment horizontal="center" vertical="center" wrapText="1"/>
      <protection locked="0"/>
    </xf>
    <xf numFmtId="4" fontId="85" fillId="0" borderId="69" xfId="2" applyNumberFormat="1" applyFont="1" applyBorder="1" applyAlignment="1">
      <alignment horizontal="center" vertical="center" wrapText="1"/>
    </xf>
    <xf numFmtId="4" fontId="216" fillId="0" borderId="84" xfId="2" applyNumberFormat="1" applyFont="1" applyBorder="1" applyAlignment="1">
      <alignment horizontal="center" vertical="center" wrapText="1"/>
    </xf>
    <xf numFmtId="3" fontId="212" fillId="0" borderId="77" xfId="2" applyNumberFormat="1" applyFont="1" applyBorder="1" applyAlignment="1">
      <alignment horizontal="center" vertical="center" wrapText="1"/>
    </xf>
    <xf numFmtId="3" fontId="212" fillId="0" borderId="85" xfId="2" applyNumberFormat="1" applyFont="1" applyBorder="1" applyAlignment="1">
      <alignment horizontal="center" vertical="center" wrapText="1"/>
    </xf>
    <xf numFmtId="165" fontId="216" fillId="0" borderId="73" xfId="1" applyNumberFormat="1" applyFont="1" applyBorder="1" applyAlignment="1">
      <alignment horizontal="center" vertical="center" wrapText="1"/>
    </xf>
    <xf numFmtId="0" fontId="212" fillId="0" borderId="63" xfId="2" applyFont="1" applyBorder="1" applyAlignment="1">
      <alignment horizontal="left" vertical="center" wrapText="1"/>
    </xf>
    <xf numFmtId="4" fontId="85" fillId="0" borderId="67" xfId="2" applyNumberFormat="1" applyFont="1" applyBorder="1" applyAlignment="1" applyProtection="1">
      <alignment horizontal="center" vertical="center"/>
      <protection locked="0"/>
    </xf>
    <xf numFmtId="4" fontId="85" fillId="0" borderId="71" xfId="2" applyNumberFormat="1" applyFont="1" applyBorder="1" applyAlignment="1" applyProtection="1">
      <alignment horizontal="center" vertical="center"/>
      <protection locked="0"/>
    </xf>
    <xf numFmtId="4" fontId="85" fillId="0" borderId="71" xfId="2" applyNumberFormat="1" applyFont="1" applyBorder="1" applyAlignment="1" applyProtection="1">
      <alignment horizontal="center" vertical="center" wrapText="1"/>
      <protection locked="0"/>
    </xf>
    <xf numFmtId="4" fontId="85" fillId="0" borderId="69" xfId="2" applyNumberFormat="1" applyFont="1" applyBorder="1" applyAlignment="1" applyProtection="1">
      <alignment horizontal="center" vertical="center" wrapText="1"/>
      <protection locked="0"/>
    </xf>
    <xf numFmtId="3" fontId="22" fillId="3" borderId="66" xfId="2" applyNumberFormat="1" applyFont="1" applyFill="1" applyBorder="1" applyAlignment="1" applyProtection="1">
      <alignment horizontal="center" vertical="center"/>
      <protection locked="0"/>
    </xf>
    <xf numFmtId="3" fontId="22" fillId="3" borderId="70" xfId="2" applyNumberFormat="1" applyFont="1" applyFill="1" applyBorder="1" applyAlignment="1" applyProtection="1">
      <alignment horizontal="center" vertical="center"/>
      <protection locked="0"/>
    </xf>
    <xf numFmtId="4" fontId="85" fillId="3" borderId="71" xfId="2" applyNumberFormat="1" applyFont="1" applyFill="1" applyBorder="1" applyAlignment="1" applyProtection="1">
      <alignment horizontal="center" vertical="center"/>
      <protection locked="0"/>
    </xf>
    <xf numFmtId="3" fontId="22" fillId="3" borderId="70" xfId="2" applyNumberFormat="1" applyFont="1" applyFill="1" applyBorder="1" applyAlignment="1" applyProtection="1">
      <alignment horizontal="center" vertical="center" wrapText="1"/>
      <protection locked="0"/>
    </xf>
    <xf numFmtId="4" fontId="85" fillId="3" borderId="71" xfId="2" applyNumberFormat="1" applyFont="1" applyFill="1" applyBorder="1" applyAlignment="1" applyProtection="1">
      <alignment horizontal="center" vertical="center" wrapText="1"/>
      <protection locked="0"/>
    </xf>
    <xf numFmtId="3" fontId="22" fillId="3" borderId="68" xfId="2" applyNumberFormat="1" applyFont="1" applyFill="1" applyBorder="1" applyAlignment="1" applyProtection="1">
      <alignment horizontal="center" vertical="center" wrapText="1"/>
      <protection locked="0"/>
    </xf>
    <xf numFmtId="4" fontId="85" fillId="3" borderId="69" xfId="2" applyNumberFormat="1" applyFont="1" applyFill="1" applyBorder="1" applyAlignment="1" applyProtection="1">
      <alignment horizontal="center" vertical="center" wrapText="1"/>
      <protection locked="0"/>
    </xf>
    <xf numFmtId="0" fontId="215" fillId="0" borderId="88" xfId="2" applyFont="1" applyBorder="1" applyAlignment="1">
      <alignment horizontal="center" vertical="center" wrapText="1"/>
    </xf>
    <xf numFmtId="0" fontId="218" fillId="0" borderId="75" xfId="2" applyFont="1" applyBorder="1" applyAlignment="1">
      <alignment vertical="center" wrapText="1"/>
    </xf>
    <xf numFmtId="3" fontId="218" fillId="0" borderId="75" xfId="2" applyNumberFormat="1" applyFont="1" applyBorder="1" applyAlignment="1">
      <alignment vertical="center" wrapText="1"/>
    </xf>
    <xf numFmtId="0" fontId="218" fillId="0" borderId="67" xfId="2" applyFont="1" applyBorder="1" applyAlignment="1">
      <alignment vertical="center" wrapText="1"/>
    </xf>
    <xf numFmtId="3" fontId="22" fillId="3" borderId="64" xfId="2" applyNumberFormat="1" applyFont="1" applyFill="1" applyBorder="1" applyAlignment="1" applyProtection="1">
      <alignment horizontal="center" vertical="center"/>
      <protection locked="0"/>
    </xf>
    <xf numFmtId="3" fontId="22" fillId="3" borderId="74" xfId="2" applyNumberFormat="1" applyFont="1" applyFill="1" applyBorder="1" applyAlignment="1" applyProtection="1">
      <alignment horizontal="center" vertical="center"/>
      <protection locked="0"/>
    </xf>
    <xf numFmtId="3" fontId="22" fillId="0" borderId="74" xfId="2" applyNumberFormat="1" applyFont="1" applyBorder="1" applyAlignment="1" applyProtection="1">
      <alignment horizontal="center" vertical="center" wrapText="1"/>
      <protection locked="0"/>
    </xf>
    <xf numFmtId="3" fontId="22" fillId="3" borderId="74" xfId="2" applyNumberFormat="1" applyFont="1" applyFill="1" applyBorder="1" applyAlignment="1" applyProtection="1">
      <alignment horizontal="center" vertical="center" wrapText="1"/>
      <protection locked="0"/>
    </xf>
    <xf numFmtId="3" fontId="22" fillId="3" borderId="65" xfId="2" applyNumberFormat="1" applyFont="1" applyFill="1" applyBorder="1" applyAlignment="1" applyProtection="1">
      <alignment horizontal="center" vertical="center" wrapText="1"/>
      <protection locked="0"/>
    </xf>
    <xf numFmtId="3" fontId="212" fillId="0" borderId="63" xfId="2" applyNumberFormat="1" applyFont="1" applyBorder="1" applyAlignment="1">
      <alignment horizontal="center" vertical="center" wrapText="1"/>
    </xf>
    <xf numFmtId="0" fontId="215" fillId="0" borderId="89" xfId="0" applyFont="1" applyBorder="1" applyAlignment="1">
      <alignment horizontal="center" vertical="center" wrapText="1"/>
    </xf>
    <xf numFmtId="0" fontId="213" fillId="0" borderId="90" xfId="0" applyFont="1" applyBorder="1" applyAlignment="1">
      <alignment horizontal="center" vertical="center" wrapText="1"/>
    </xf>
    <xf numFmtId="0" fontId="213" fillId="0" borderId="89" xfId="0" applyFont="1" applyBorder="1" applyAlignment="1">
      <alignment horizontal="center" vertical="center" wrapText="1"/>
    </xf>
    <xf numFmtId="4" fontId="48" fillId="0" borderId="67" xfId="7" applyNumberFormat="1" applyFont="1" applyBorder="1" applyAlignment="1">
      <alignment horizontal="center" vertical="center"/>
    </xf>
    <xf numFmtId="4" fontId="48" fillId="0" borderId="71" xfId="7" applyNumberFormat="1" applyFont="1" applyBorder="1" applyAlignment="1">
      <alignment horizontal="center" vertical="center"/>
    </xf>
    <xf numFmtId="4" fontId="48" fillId="0" borderId="69" xfId="7" applyNumberFormat="1" applyFont="1" applyBorder="1" applyAlignment="1">
      <alignment horizontal="center" vertical="center"/>
    </xf>
    <xf numFmtId="3" fontId="44" fillId="0" borderId="75" xfId="7" applyNumberFormat="1" applyFont="1" applyBorder="1" applyAlignment="1" applyProtection="1">
      <alignment horizontal="center" vertical="center"/>
      <protection locked="0"/>
    </xf>
    <xf numFmtId="3" fontId="44" fillId="0" borderId="0" xfId="7" applyNumberFormat="1" applyFont="1" applyBorder="1" applyAlignment="1" applyProtection="1">
      <alignment horizontal="center" vertical="center"/>
      <protection locked="0"/>
    </xf>
    <xf numFmtId="3" fontId="44" fillId="0" borderId="76" xfId="7" applyNumberFormat="1" applyFont="1" applyBorder="1" applyAlignment="1" applyProtection="1">
      <alignment horizontal="center" vertical="center"/>
      <protection locked="0"/>
    </xf>
    <xf numFmtId="10" fontId="44" fillId="0" borderId="64" xfId="7" applyNumberFormat="1" applyFont="1" applyBorder="1" applyAlignment="1">
      <alignment vertical="center" wrapText="1"/>
    </xf>
    <xf numFmtId="10" fontId="44" fillId="0" borderId="74" xfId="7" applyNumberFormat="1" applyFont="1" applyBorder="1" applyAlignment="1">
      <alignment vertical="center" wrapText="1"/>
    </xf>
    <xf numFmtId="10" fontId="44" fillId="0" borderId="65" xfId="7" applyNumberFormat="1" applyFont="1" applyBorder="1" applyAlignment="1">
      <alignment vertical="center" wrapText="1"/>
    </xf>
    <xf numFmtId="10" fontId="49" fillId="0" borderId="4" xfId="7" applyNumberFormat="1" applyFont="1" applyBorder="1" applyAlignment="1">
      <alignment vertical="center" wrapText="1"/>
    </xf>
    <xf numFmtId="10" fontId="49" fillId="0" borderId="91" xfId="7" applyNumberFormat="1" applyFont="1" applyBorder="1" applyAlignment="1">
      <alignment vertical="center" wrapText="1"/>
    </xf>
    <xf numFmtId="3" fontId="44" fillId="0" borderId="66" xfId="7" applyNumberFormat="1" applyFont="1" applyBorder="1" applyAlignment="1" applyProtection="1">
      <alignment horizontal="center" vertical="center"/>
      <protection locked="0"/>
    </xf>
    <xf numFmtId="3" fontId="44" fillId="0" borderId="70" xfId="7" applyNumberFormat="1" applyFont="1" applyBorder="1" applyAlignment="1" applyProtection="1">
      <alignment horizontal="center" vertical="center"/>
      <protection locked="0"/>
    </xf>
    <xf numFmtId="3" fontId="44" fillId="0" borderId="68" xfId="7" applyNumberFormat="1" applyFont="1" applyBorder="1" applyAlignment="1" applyProtection="1">
      <alignment horizontal="center" vertical="center"/>
      <protection locked="0"/>
    </xf>
    <xf numFmtId="3" fontId="44" fillId="0" borderId="72" xfId="7" applyNumberFormat="1" applyFont="1" applyBorder="1" applyAlignment="1" applyProtection="1">
      <alignment horizontal="center" vertical="center"/>
      <protection locked="0"/>
    </xf>
    <xf numFmtId="4" fontId="48" fillId="0" borderId="73" xfId="7" applyNumberFormat="1" applyFont="1" applyBorder="1" applyAlignment="1">
      <alignment horizontal="center" vertical="center"/>
    </xf>
    <xf numFmtId="3" fontId="219" fillId="0" borderId="14" xfId="0" applyNumberFormat="1" applyFont="1" applyBorder="1" applyAlignment="1">
      <alignment horizontal="center" vertical="center" wrapText="1"/>
    </xf>
    <xf numFmtId="4" fontId="229" fillId="0" borderId="6" xfId="0" applyNumberFormat="1" applyFont="1" applyBorder="1" applyAlignment="1">
      <alignment horizontal="center" vertical="center" wrapText="1"/>
    </xf>
    <xf numFmtId="3" fontId="43" fillId="0" borderId="77" xfId="0" applyNumberFormat="1" applyFont="1" applyBorder="1" applyAlignment="1">
      <alignment horizontal="center" vertical="center" wrapText="1"/>
    </xf>
    <xf numFmtId="4" fontId="45" fillId="0" borderId="77" xfId="0" applyNumberFormat="1" applyFont="1" applyBorder="1" applyAlignment="1">
      <alignment horizontal="center" vertical="center" wrapText="1"/>
    </xf>
    <xf numFmtId="3" fontId="219" fillId="0" borderId="72" xfId="0" applyNumberFormat="1" applyFont="1" applyBorder="1" applyAlignment="1">
      <alignment horizontal="center" vertical="center" wrapText="1"/>
    </xf>
    <xf numFmtId="4" fontId="229" fillId="0" borderId="73" xfId="0" applyNumberFormat="1" applyFont="1" applyBorder="1" applyAlignment="1">
      <alignment horizontal="center" vertical="center" wrapText="1"/>
    </xf>
    <xf numFmtId="3" fontId="49" fillId="0" borderId="72" xfId="7" applyNumberFormat="1" applyFont="1" applyBorder="1" applyAlignment="1" applyProtection="1">
      <alignment horizontal="center" vertical="center"/>
      <protection locked="0"/>
    </xf>
    <xf numFmtId="4" fontId="123" fillId="0" borderId="73" xfId="0" applyNumberFormat="1" applyFont="1" applyBorder="1" applyAlignment="1">
      <alignment horizontal="center" vertical="center"/>
    </xf>
    <xf numFmtId="3" fontId="44" fillId="0" borderId="66" xfId="0" applyNumberFormat="1" applyFont="1" applyBorder="1" applyAlignment="1">
      <alignment horizontal="center" vertical="center"/>
    </xf>
    <xf numFmtId="4" fontId="48" fillId="0" borderId="67" xfId="0" applyNumberFormat="1" applyFont="1" applyBorder="1" applyAlignment="1">
      <alignment horizontal="center" vertical="center"/>
    </xf>
    <xf numFmtId="3" fontId="44" fillId="0" borderId="70" xfId="0" applyNumberFormat="1" applyFont="1" applyBorder="1" applyAlignment="1">
      <alignment horizontal="center" vertical="center"/>
    </xf>
    <xf numFmtId="4" fontId="48" fillId="0" borderId="71" xfId="0" applyNumberFormat="1" applyFont="1" applyBorder="1" applyAlignment="1">
      <alignment horizontal="center" vertical="center"/>
    </xf>
    <xf numFmtId="3" fontId="44" fillId="0" borderId="68" xfId="0" applyNumberFormat="1" applyFont="1" applyBorder="1" applyAlignment="1">
      <alignment horizontal="center" vertical="center"/>
    </xf>
    <xf numFmtId="4" fontId="48" fillId="0" borderId="69" xfId="0" applyNumberFormat="1" applyFont="1" applyBorder="1" applyAlignment="1">
      <alignment horizontal="center" vertical="center"/>
    </xf>
    <xf numFmtId="0" fontId="152" fillId="0" borderId="0" xfId="0" applyFont="1" applyAlignment="1">
      <alignment horizontal="center" vertical="center"/>
    </xf>
    <xf numFmtId="0" fontId="152" fillId="0" borderId="0" xfId="0" applyFont="1" applyBorder="1" applyAlignment="1">
      <alignment horizontal="center" vertical="center"/>
    </xf>
    <xf numFmtId="0" fontId="238" fillId="0" borderId="0" xfId="0" applyFont="1" applyBorder="1" applyAlignment="1">
      <alignment horizontal="center" vertical="center"/>
    </xf>
    <xf numFmtId="0" fontId="219" fillId="0" borderId="0" xfId="0" applyFont="1" applyBorder="1" applyAlignment="1">
      <alignment vertical="center" wrapText="1"/>
    </xf>
    <xf numFmtId="0" fontId="221" fillId="0" borderId="0" xfId="0" applyFont="1" applyBorder="1" applyAlignment="1">
      <alignment horizontal="center" vertical="center" wrapText="1"/>
    </xf>
    <xf numFmtId="0" fontId="218" fillId="0" borderId="0" xfId="0" applyFont="1" applyBorder="1" applyAlignment="1">
      <alignment vertical="center" wrapText="1"/>
    </xf>
    <xf numFmtId="3" fontId="219" fillId="0" borderId="2" xfId="0" applyNumberFormat="1" applyFont="1" applyBorder="1" applyAlignment="1">
      <alignment horizontal="center" vertical="center" wrapText="1"/>
    </xf>
    <xf numFmtId="4" fontId="219" fillId="0" borderId="0" xfId="0" applyNumberFormat="1" applyFont="1" applyBorder="1" applyAlignment="1">
      <alignment horizontal="center" vertical="center" wrapText="1"/>
    </xf>
    <xf numFmtId="0" fontId="221" fillId="0" borderId="64" xfId="0" applyFont="1" applyBorder="1" applyAlignment="1">
      <alignment horizontal="center" vertical="center" wrapText="1"/>
    </xf>
    <xf numFmtId="0" fontId="221" fillId="0" borderId="65" xfId="0" applyFont="1" applyBorder="1" applyAlignment="1">
      <alignment horizontal="center" vertical="center" wrapText="1"/>
    </xf>
    <xf numFmtId="0" fontId="221" fillId="0" borderId="68" xfId="0" applyFont="1" applyBorder="1" applyAlignment="1">
      <alignment horizontal="center" vertical="center" wrapText="1"/>
    </xf>
    <xf numFmtId="0" fontId="221" fillId="0" borderId="69" xfId="0" applyFont="1" applyBorder="1" applyAlignment="1">
      <alignment horizontal="center" vertical="center" wrapText="1"/>
    </xf>
    <xf numFmtId="0" fontId="221" fillId="0" borderId="76" xfId="0" applyFont="1" applyBorder="1" applyAlignment="1">
      <alignment horizontal="center" vertical="center" wrapText="1"/>
    </xf>
    <xf numFmtId="0" fontId="70" fillId="0" borderId="68" xfId="0" applyFont="1" applyBorder="1" applyAlignment="1">
      <alignment horizontal="center" vertical="center" wrapText="1"/>
    </xf>
    <xf numFmtId="0" fontId="70" fillId="0" borderId="69" xfId="0" applyFont="1" applyBorder="1" applyAlignment="1">
      <alignment horizontal="center" vertical="center" wrapText="1"/>
    </xf>
    <xf numFmtId="4" fontId="44" fillId="0" borderId="64" xfId="0" applyNumberFormat="1" applyFont="1" applyBorder="1" applyAlignment="1">
      <alignment horizontal="center" vertical="center"/>
    </xf>
    <xf numFmtId="4" fontId="44" fillId="0" borderId="74" xfId="0" applyNumberFormat="1" applyFont="1" applyBorder="1" applyAlignment="1">
      <alignment horizontal="center" vertical="center"/>
    </xf>
    <xf numFmtId="4" fontId="44" fillId="0" borderId="65" xfId="0" applyNumberFormat="1" applyFont="1" applyBorder="1" applyAlignment="1">
      <alignment horizontal="center" vertical="center" wrapText="1"/>
    </xf>
    <xf numFmtId="4" fontId="219" fillId="0" borderId="63" xfId="0" applyNumberFormat="1" applyFont="1" applyBorder="1" applyAlignment="1">
      <alignment horizontal="center" vertical="center" wrapText="1"/>
    </xf>
    <xf numFmtId="0" fontId="58" fillId="0" borderId="74" xfId="0" applyFont="1" applyBorder="1" applyAlignment="1">
      <alignment horizontal="left" vertical="center" wrapText="1"/>
    </xf>
    <xf numFmtId="0" fontId="76" fillId="0" borderId="65" xfId="0" applyFont="1" applyBorder="1" applyAlignment="1">
      <alignment horizontal="left" vertical="center" wrapText="1"/>
    </xf>
    <xf numFmtId="0" fontId="213" fillId="0" borderId="63" xfId="0" applyFont="1" applyBorder="1" applyAlignment="1">
      <alignment horizontal="left" vertical="center" wrapText="1"/>
    </xf>
    <xf numFmtId="3" fontId="44" fillId="0" borderId="64" xfId="0" applyNumberFormat="1" applyFont="1" applyBorder="1" applyAlignment="1">
      <alignment horizontal="center" vertical="center" wrapText="1"/>
    </xf>
    <xf numFmtId="3" fontId="44" fillId="0" borderId="74" xfId="0" applyNumberFormat="1" applyFont="1" applyBorder="1" applyAlignment="1">
      <alignment horizontal="center" vertical="center" wrapText="1"/>
    </xf>
    <xf numFmtId="3" fontId="68" fillId="0" borderId="74" xfId="0" applyNumberFormat="1" applyFont="1" applyBorder="1" applyAlignment="1">
      <alignment horizontal="center" vertical="center" wrapText="1"/>
    </xf>
    <xf numFmtId="0" fontId="44" fillId="0" borderId="65" xfId="0" applyFont="1" applyBorder="1" applyAlignment="1">
      <alignment horizontal="center" vertical="center" wrapText="1"/>
    </xf>
    <xf numFmtId="3" fontId="44" fillId="0" borderId="0" xfId="0" applyNumberFormat="1" applyFont="1" applyBorder="1" applyAlignment="1">
      <alignment horizontal="center" vertical="center"/>
    </xf>
    <xf numFmtId="3" fontId="44" fillId="0" borderId="0" xfId="0" applyNumberFormat="1" applyFont="1" applyBorder="1" applyAlignment="1">
      <alignment horizontal="center" vertical="center" wrapText="1"/>
    </xf>
    <xf numFmtId="3" fontId="68" fillId="0" borderId="0" xfId="0" applyNumberFormat="1" applyFont="1" applyBorder="1" applyAlignment="1">
      <alignment horizontal="center" vertical="center"/>
    </xf>
    <xf numFmtId="3" fontId="44" fillId="0" borderId="70" xfId="0" applyNumberFormat="1" applyFont="1" applyBorder="1" applyAlignment="1">
      <alignment horizontal="center" vertical="center" wrapText="1"/>
    </xf>
    <xf numFmtId="3" fontId="68" fillId="0" borderId="70" xfId="0" applyNumberFormat="1" applyFont="1" applyBorder="1" applyAlignment="1">
      <alignment horizontal="center" vertical="center"/>
    </xf>
    <xf numFmtId="4" fontId="71" fillId="0" borderId="71" xfId="0" applyNumberFormat="1" applyFont="1" applyBorder="1" applyAlignment="1">
      <alignment horizontal="center" vertical="center"/>
    </xf>
    <xf numFmtId="4" fontId="48" fillId="0" borderId="71" xfId="0" applyNumberFormat="1" applyFont="1" applyBorder="1" applyAlignment="1">
      <alignment horizontal="center" vertical="center" wrapText="1"/>
    </xf>
    <xf numFmtId="3" fontId="44" fillId="0" borderId="68" xfId="0" applyNumberFormat="1" applyFont="1" applyBorder="1" applyAlignment="1">
      <alignment horizontal="center" vertical="center" wrapText="1"/>
    </xf>
    <xf numFmtId="4" fontId="44" fillId="0" borderId="69" xfId="0" applyNumberFormat="1" applyFont="1" applyBorder="1" applyAlignment="1">
      <alignment horizontal="center" vertical="center" wrapText="1"/>
    </xf>
    <xf numFmtId="4" fontId="44" fillId="0" borderId="69" xfId="0" applyNumberFormat="1" applyFont="1" applyBorder="1" applyAlignment="1">
      <alignment horizontal="center" vertical="center"/>
    </xf>
    <xf numFmtId="0" fontId="8" fillId="0" borderId="93" xfId="0" applyFont="1" applyBorder="1" applyAlignment="1">
      <alignment horizontal="left" vertical="center"/>
    </xf>
    <xf numFmtId="3" fontId="44" fillId="0" borderId="75" xfId="0" applyNumberFormat="1" applyFont="1" applyBorder="1" applyAlignment="1">
      <alignment horizontal="center" vertical="center"/>
    </xf>
    <xf numFmtId="0" fontId="212" fillId="0" borderId="68" xfId="2" applyFont="1" applyBorder="1" applyAlignment="1">
      <alignment horizontal="center" vertical="center" wrapText="1"/>
    </xf>
    <xf numFmtId="0" fontId="215" fillId="0" borderId="65" xfId="2" applyFont="1" applyBorder="1" applyAlignment="1">
      <alignment vertical="center" wrapText="1"/>
    </xf>
    <xf numFmtId="0" fontId="212" fillId="0" borderId="74" xfId="2" applyFont="1" applyBorder="1" applyAlignment="1">
      <alignment vertical="center" wrapText="1"/>
    </xf>
    <xf numFmtId="10" fontId="49" fillId="0" borderId="72" xfId="7" applyNumberFormat="1" applyFont="1" applyBorder="1" applyAlignment="1">
      <alignment vertical="center" wrapText="1"/>
    </xf>
    <xf numFmtId="10" fontId="49" fillId="0" borderId="12" xfId="7" applyNumberFormat="1" applyFont="1" applyBorder="1" applyAlignment="1">
      <alignment vertical="center" wrapText="1"/>
    </xf>
    <xf numFmtId="0" fontId="212" fillId="4" borderId="0" xfId="2" applyFont="1" applyFill="1" applyAlignment="1">
      <alignment vertical="center" wrapText="1"/>
    </xf>
    <xf numFmtId="0" fontId="212" fillId="4" borderId="0" xfId="2" applyFont="1" applyFill="1" applyAlignment="1">
      <alignment horizontal="center" vertical="center" wrapText="1"/>
    </xf>
    <xf numFmtId="0" fontId="219" fillId="4" borderId="0" xfId="2" applyFont="1" applyFill="1" applyAlignment="1">
      <alignment horizontal="center" vertical="center" wrapText="1"/>
    </xf>
    <xf numFmtId="3" fontId="221" fillId="4" borderId="0" xfId="3" applyNumberFormat="1" applyFont="1" applyFill="1" applyAlignment="1">
      <alignment horizontal="center" vertical="center" wrapText="1"/>
    </xf>
    <xf numFmtId="3" fontId="213" fillId="4" borderId="16" xfId="2" applyNumberFormat="1" applyFont="1" applyFill="1" applyBorder="1" applyAlignment="1" applyProtection="1">
      <alignment horizontal="center" vertical="center"/>
      <protection locked="0"/>
    </xf>
    <xf numFmtId="3" fontId="212" fillId="4" borderId="0" xfId="3" applyNumberFormat="1" applyFont="1" applyFill="1" applyAlignment="1">
      <alignment horizontal="center" vertical="center" wrapText="1"/>
    </xf>
    <xf numFmtId="3" fontId="219" fillId="4" borderId="0" xfId="3" applyNumberFormat="1" applyFont="1" applyFill="1" applyAlignment="1">
      <alignment horizontal="center" vertical="center" wrapText="1"/>
    </xf>
    <xf numFmtId="3" fontId="6" fillId="4" borderId="0" xfId="2" applyNumberFormat="1" applyFont="1" applyFill="1" applyAlignment="1" applyProtection="1">
      <alignment horizontal="center" vertical="center"/>
      <protection locked="0"/>
    </xf>
    <xf numFmtId="3" fontId="221" fillId="4" borderId="98" xfId="3" applyNumberFormat="1" applyFont="1" applyFill="1" applyBorder="1" applyAlignment="1">
      <alignment horizontal="center" vertical="center" wrapText="1"/>
    </xf>
    <xf numFmtId="3" fontId="221" fillId="4" borderId="99" xfId="3" applyNumberFormat="1" applyFont="1" applyFill="1" applyBorder="1" applyAlignment="1">
      <alignment horizontal="center" vertical="center" wrapText="1"/>
    </xf>
    <xf numFmtId="0" fontId="212" fillId="4" borderId="66" xfId="2" applyFont="1" applyFill="1" applyBorder="1" applyAlignment="1">
      <alignment vertical="center" wrapText="1"/>
    </xf>
    <xf numFmtId="0" fontId="212" fillId="4" borderId="75" xfId="2" applyFont="1" applyFill="1" applyBorder="1" applyAlignment="1">
      <alignment vertical="center" wrapText="1"/>
    </xf>
    <xf numFmtId="0" fontId="212" fillId="4" borderId="67" xfId="2" applyFont="1" applyFill="1" applyBorder="1" applyAlignment="1">
      <alignment vertical="center" wrapText="1"/>
    </xf>
    <xf numFmtId="3" fontId="221" fillId="4" borderId="69" xfId="3" applyNumberFormat="1" applyFont="1" applyFill="1" applyBorder="1" applyAlignment="1">
      <alignment horizontal="center" vertical="center" wrapText="1"/>
    </xf>
    <xf numFmtId="0" fontId="58" fillId="4" borderId="64" xfId="3" applyFont="1" applyFill="1" applyBorder="1" applyAlignment="1">
      <alignment horizontal="left" vertical="center" indent="1"/>
    </xf>
    <xf numFmtId="0" fontId="58" fillId="4" borderId="74" xfId="3" applyFont="1" applyFill="1" applyBorder="1" applyAlignment="1">
      <alignment horizontal="left" vertical="center" indent="1"/>
    </xf>
    <xf numFmtId="0" fontId="58" fillId="4" borderId="65" xfId="3" applyFont="1" applyFill="1" applyBorder="1" applyAlignment="1">
      <alignment horizontal="left" vertical="center" indent="1"/>
    </xf>
    <xf numFmtId="3" fontId="6" fillId="4" borderId="66" xfId="2" applyNumberFormat="1" applyFont="1" applyFill="1" applyBorder="1" applyAlignment="1" applyProtection="1">
      <alignment horizontal="center" vertical="center"/>
      <protection locked="0"/>
    </xf>
    <xf numFmtId="4" fontId="90" fillId="4" borderId="67" xfId="2" applyNumberFormat="1" applyFont="1" applyFill="1" applyBorder="1" applyAlignment="1">
      <alignment horizontal="center" vertical="center"/>
    </xf>
    <xf numFmtId="3" fontId="6" fillId="4" borderId="70" xfId="2" applyNumberFormat="1" applyFont="1" applyFill="1" applyBorder="1" applyAlignment="1" applyProtection="1">
      <alignment horizontal="center" vertical="center"/>
      <protection locked="0"/>
    </xf>
    <xf numFmtId="4" fontId="90" fillId="4" borderId="71" xfId="2" applyNumberFormat="1" applyFont="1" applyFill="1" applyBorder="1" applyAlignment="1">
      <alignment horizontal="center" vertical="center"/>
    </xf>
    <xf numFmtId="3" fontId="6" fillId="4" borderId="68" xfId="2" applyNumberFormat="1" applyFont="1" applyFill="1" applyBorder="1" applyAlignment="1" applyProtection="1">
      <alignment horizontal="center" vertical="center"/>
      <protection locked="0"/>
    </xf>
    <xf numFmtId="4" fontId="90" fillId="4" borderId="69" xfId="2" applyNumberFormat="1" applyFont="1" applyFill="1" applyBorder="1" applyAlignment="1">
      <alignment horizontal="center" vertical="center"/>
    </xf>
    <xf numFmtId="3" fontId="6" fillId="4" borderId="64" xfId="2" applyNumberFormat="1" applyFont="1" applyFill="1" applyBorder="1" applyAlignment="1" applyProtection="1">
      <alignment horizontal="center" vertical="center"/>
      <protection locked="0"/>
    </xf>
    <xf numFmtId="3" fontId="6" fillId="4" borderId="74" xfId="2" applyNumberFormat="1" applyFont="1" applyFill="1" applyBorder="1" applyAlignment="1" applyProtection="1">
      <alignment horizontal="center" vertical="center"/>
      <protection locked="0"/>
    </xf>
    <xf numFmtId="3" fontId="6" fillId="4" borderId="65" xfId="2" applyNumberFormat="1" applyFont="1" applyFill="1" applyBorder="1" applyAlignment="1" applyProtection="1">
      <alignment horizontal="center" vertical="center"/>
      <protection locked="0"/>
    </xf>
    <xf numFmtId="3" fontId="219" fillId="4" borderId="71" xfId="3" applyNumberFormat="1" applyFont="1" applyFill="1" applyBorder="1" applyAlignment="1">
      <alignment horizontal="center" vertical="center" wrapText="1"/>
    </xf>
    <xf numFmtId="3" fontId="221" fillId="4" borderId="65" xfId="3" applyNumberFormat="1" applyFont="1" applyFill="1" applyBorder="1" applyAlignment="1">
      <alignment horizontal="center" vertical="center" wrapText="1"/>
    </xf>
    <xf numFmtId="3" fontId="221" fillId="4" borderId="101" xfId="3" applyNumberFormat="1" applyFont="1" applyFill="1" applyBorder="1" applyAlignment="1">
      <alignment horizontal="center" vertical="center" wrapText="1"/>
    </xf>
    <xf numFmtId="3" fontId="219" fillId="4" borderId="102" xfId="3" applyNumberFormat="1" applyFont="1" applyFill="1" applyBorder="1" applyAlignment="1">
      <alignment horizontal="left" vertical="center" wrapText="1" indent="1"/>
    </xf>
    <xf numFmtId="3" fontId="213" fillId="4" borderId="103" xfId="2" applyNumberFormat="1" applyFont="1" applyFill="1" applyBorder="1" applyAlignment="1" applyProtection="1">
      <alignment horizontal="center" vertical="center"/>
      <protection locked="0"/>
    </xf>
    <xf numFmtId="4" fontId="226" fillId="4" borderId="77" xfId="2" applyNumberFormat="1" applyFont="1" applyFill="1" applyBorder="1" applyAlignment="1">
      <alignment horizontal="center" vertical="center"/>
    </xf>
    <xf numFmtId="3" fontId="213" fillId="4" borderId="104" xfId="2" applyNumberFormat="1" applyFont="1" applyFill="1" applyBorder="1" applyAlignment="1" applyProtection="1">
      <alignment horizontal="center" vertical="center"/>
      <protection locked="0"/>
    </xf>
    <xf numFmtId="3" fontId="213" fillId="4" borderId="105" xfId="2" applyNumberFormat="1" applyFont="1" applyFill="1" applyBorder="1" applyAlignment="1" applyProtection="1">
      <alignment horizontal="center" vertical="center"/>
      <protection locked="0"/>
    </xf>
    <xf numFmtId="3" fontId="221" fillId="4" borderId="107" xfId="3" applyNumberFormat="1" applyFont="1" applyFill="1" applyBorder="1" applyAlignment="1">
      <alignment horizontal="center" vertical="center" wrapText="1"/>
    </xf>
    <xf numFmtId="3" fontId="213" fillId="4" borderId="0" xfId="2" applyNumberFormat="1" applyFont="1" applyFill="1" applyAlignment="1" applyProtection="1">
      <alignment horizontal="center" vertical="center"/>
      <protection locked="0"/>
    </xf>
    <xf numFmtId="3" fontId="219" fillId="4" borderId="63" xfId="3" applyNumberFormat="1" applyFont="1" applyFill="1" applyBorder="1" applyAlignment="1">
      <alignment horizontal="left" vertical="center" wrapText="1" indent="1"/>
    </xf>
    <xf numFmtId="3" fontId="213" fillId="4" borderId="72" xfId="2" applyNumberFormat="1" applyFont="1" applyFill="1" applyBorder="1" applyAlignment="1" applyProtection="1">
      <alignment horizontal="center" vertical="center"/>
      <protection locked="0"/>
    </xf>
    <xf numFmtId="4" fontId="226" fillId="4" borderId="73" xfId="2" applyNumberFormat="1" applyFont="1" applyFill="1" applyBorder="1" applyAlignment="1">
      <alignment horizontal="center" vertical="center"/>
    </xf>
    <xf numFmtId="3" fontId="221" fillId="4" borderId="108" xfId="3" applyNumberFormat="1" applyFont="1" applyFill="1" applyBorder="1" applyAlignment="1">
      <alignment horizontal="center" vertical="center" wrapText="1"/>
    </xf>
    <xf numFmtId="0" fontId="152" fillId="4" borderId="0" xfId="16" applyFont="1" applyFill="1" applyBorder="1" applyAlignment="1">
      <alignment horizontal="left" vertical="center"/>
    </xf>
    <xf numFmtId="3" fontId="221" fillId="4" borderId="111" xfId="16" applyNumberFormat="1" applyFont="1" applyFill="1" applyBorder="1" applyAlignment="1">
      <alignment horizontal="center" vertical="center" wrapText="1"/>
    </xf>
    <xf numFmtId="3" fontId="221" fillId="4" borderId="100" xfId="16" applyNumberFormat="1" applyFont="1" applyFill="1" applyBorder="1" applyAlignment="1">
      <alignment horizontal="center" vertical="center" wrapText="1"/>
    </xf>
    <xf numFmtId="3" fontId="221" fillId="4" borderId="68" xfId="16" applyNumberFormat="1" applyFont="1" applyFill="1" applyBorder="1" applyAlignment="1">
      <alignment horizontal="center" vertical="center" wrapText="1"/>
    </xf>
    <xf numFmtId="3" fontId="221" fillId="4" borderId="65" xfId="16" applyNumberFormat="1" applyFont="1" applyFill="1" applyBorder="1" applyAlignment="1">
      <alignment horizontal="center" vertical="center" wrapText="1"/>
    </xf>
    <xf numFmtId="3" fontId="221" fillId="4" borderId="0" xfId="16" applyNumberFormat="1" applyFont="1" applyFill="1" applyBorder="1" applyAlignment="1">
      <alignment horizontal="center" vertical="center" wrapText="1"/>
    </xf>
    <xf numFmtId="0" fontId="58" fillId="4" borderId="64" xfId="16" applyFont="1" applyFill="1" applyBorder="1" applyAlignment="1">
      <alignment horizontal="left" vertical="center" indent="1"/>
    </xf>
    <xf numFmtId="0" fontId="58" fillId="4" borderId="74" xfId="16" applyFont="1" applyFill="1" applyBorder="1" applyAlignment="1">
      <alignment horizontal="left" vertical="center" indent="1"/>
    </xf>
    <xf numFmtId="0" fontId="58" fillId="4" borderId="65" xfId="16" applyFont="1" applyFill="1" applyBorder="1" applyAlignment="1">
      <alignment horizontal="left" vertical="center" indent="1"/>
    </xf>
    <xf numFmtId="3" fontId="213" fillId="4" borderId="63" xfId="16" applyNumberFormat="1" applyFont="1" applyFill="1" applyBorder="1" applyAlignment="1">
      <alignment horizontal="left" vertical="center" wrapText="1" indent="1"/>
    </xf>
    <xf numFmtId="3" fontId="219" fillId="4" borderId="19" xfId="0" applyNumberFormat="1" applyFont="1" applyFill="1" applyBorder="1" applyAlignment="1" applyProtection="1">
      <alignment horizontal="center" vertical="center"/>
      <protection locked="0"/>
    </xf>
    <xf numFmtId="3" fontId="68" fillId="4" borderId="68" xfId="0" applyNumberFormat="1" applyFont="1" applyFill="1" applyBorder="1" applyAlignment="1" applyProtection="1">
      <alignment horizontal="center" vertical="center"/>
      <protection locked="0"/>
    </xf>
    <xf numFmtId="2" fontId="229" fillId="4" borderId="19" xfId="8" applyNumberFormat="1" applyFont="1" applyFill="1" applyBorder="1" applyAlignment="1" applyProtection="1">
      <alignment horizontal="center" vertical="center"/>
      <protection locked="0"/>
    </xf>
    <xf numFmtId="3" fontId="219" fillId="4" borderId="72" xfId="0" applyNumberFormat="1" applyFont="1" applyFill="1" applyBorder="1" applyAlignment="1" applyProtection="1">
      <alignment horizontal="center" vertical="center"/>
      <protection locked="0"/>
    </xf>
    <xf numFmtId="2" fontId="229" fillId="4" borderId="73" xfId="8" applyNumberFormat="1" applyFont="1" applyFill="1" applyBorder="1" applyAlignment="1" applyProtection="1">
      <alignment horizontal="center" vertical="center"/>
      <protection locked="0"/>
    </xf>
    <xf numFmtId="3" fontId="68" fillId="4" borderId="66" xfId="0" applyNumberFormat="1" applyFont="1" applyFill="1" applyBorder="1" applyAlignment="1" applyProtection="1">
      <alignment horizontal="center" vertical="center"/>
      <protection locked="0"/>
    </xf>
    <xf numFmtId="4" fontId="71" fillId="4" borderId="67" xfId="0" applyNumberFormat="1" applyFont="1" applyFill="1" applyBorder="1" applyAlignment="1">
      <alignment horizontal="center" vertical="center"/>
    </xf>
    <xf numFmtId="3" fontId="68" fillId="4" borderId="70" xfId="0" applyNumberFormat="1" applyFont="1" applyFill="1" applyBorder="1" applyAlignment="1" applyProtection="1">
      <alignment horizontal="center" vertical="center"/>
      <protection locked="0"/>
    </xf>
    <xf numFmtId="4" fontId="71" fillId="4" borderId="71" xfId="0" applyNumberFormat="1" applyFont="1" applyFill="1" applyBorder="1" applyAlignment="1">
      <alignment horizontal="center" vertical="center"/>
    </xf>
    <xf numFmtId="4" fontId="71" fillId="4" borderId="69" xfId="0" applyNumberFormat="1" applyFont="1" applyFill="1" applyBorder="1" applyAlignment="1">
      <alignment horizontal="center" vertical="center"/>
    </xf>
    <xf numFmtId="3" fontId="221" fillId="4" borderId="70" xfId="16" applyNumberFormat="1" applyFont="1" applyFill="1" applyBorder="1" applyAlignment="1">
      <alignment horizontal="center" vertical="center" wrapText="1"/>
    </xf>
    <xf numFmtId="3" fontId="212" fillId="4" borderId="64" xfId="3" applyNumberFormat="1" applyFont="1" applyFill="1" applyBorder="1" applyAlignment="1">
      <alignment horizontal="center" vertical="center" wrapText="1"/>
    </xf>
    <xf numFmtId="0" fontId="212" fillId="4" borderId="64" xfId="2" applyFont="1" applyFill="1" applyBorder="1" applyAlignment="1">
      <alignment horizontal="center" vertical="center" wrapText="1"/>
    </xf>
    <xf numFmtId="166" fontId="226" fillId="4" borderId="15" xfId="2" applyNumberFormat="1" applyFont="1" applyFill="1" applyBorder="1" applyAlignment="1" applyProtection="1">
      <alignment horizontal="center" vertical="center"/>
      <protection locked="0"/>
    </xf>
    <xf numFmtId="166" fontId="226" fillId="4" borderId="63" xfId="2" applyNumberFormat="1" applyFont="1" applyFill="1" applyBorder="1" applyAlignment="1" applyProtection="1">
      <alignment horizontal="center" vertical="center"/>
      <protection locked="0"/>
    </xf>
    <xf numFmtId="3" fontId="213" fillId="4" borderId="63" xfId="3" applyNumberFormat="1" applyFont="1" applyFill="1" applyBorder="1" applyAlignment="1">
      <alignment horizontal="left" vertical="center" wrapText="1" indent="1"/>
    </xf>
    <xf numFmtId="166" fontId="90" fillId="4" borderId="64" xfId="2" applyNumberFormat="1" applyFont="1" applyFill="1" applyBorder="1" applyAlignment="1" applyProtection="1">
      <alignment horizontal="center" vertical="center"/>
      <protection locked="0"/>
    </xf>
    <xf numFmtId="166" fontId="90" fillId="4" borderId="74" xfId="2" applyNumberFormat="1" applyFont="1" applyFill="1" applyBorder="1" applyAlignment="1" applyProtection="1">
      <alignment horizontal="center" vertical="center"/>
      <protection locked="0"/>
    </xf>
    <xf numFmtId="166" fontId="90" fillId="4" borderId="65" xfId="2" applyNumberFormat="1" applyFont="1" applyFill="1" applyBorder="1" applyAlignment="1" applyProtection="1">
      <alignment horizontal="center" vertical="center"/>
      <protection locked="0"/>
    </xf>
    <xf numFmtId="166" fontId="90" fillId="4" borderId="67" xfId="2" applyNumberFormat="1" applyFont="1" applyFill="1" applyBorder="1" applyAlignment="1" applyProtection="1">
      <alignment horizontal="center" vertical="center"/>
      <protection locked="0"/>
    </xf>
    <xf numFmtId="166" fontId="90" fillId="4" borderId="71" xfId="2" applyNumberFormat="1" applyFont="1" applyFill="1" applyBorder="1" applyAlignment="1" applyProtection="1">
      <alignment horizontal="center" vertical="center"/>
      <protection locked="0"/>
    </xf>
    <xf numFmtId="166" fontId="90" fillId="4" borderId="69" xfId="2" applyNumberFormat="1" applyFont="1" applyFill="1" applyBorder="1" applyAlignment="1" applyProtection="1">
      <alignment horizontal="center" vertical="center"/>
      <protection locked="0"/>
    </xf>
    <xf numFmtId="166" fontId="90" fillId="4" borderId="112" xfId="2" applyNumberFormat="1" applyFont="1" applyFill="1" applyBorder="1" applyAlignment="1" applyProtection="1">
      <alignment horizontal="center" vertical="center"/>
      <protection locked="0"/>
    </xf>
    <xf numFmtId="0" fontId="223" fillId="4" borderId="0" xfId="0" applyFont="1" applyFill="1" applyBorder="1"/>
    <xf numFmtId="0" fontId="213" fillId="6" borderId="72" xfId="0" applyFont="1" applyFill="1" applyBorder="1" applyAlignment="1">
      <alignment horizontal="center" vertical="center"/>
    </xf>
    <xf numFmtId="0" fontId="213" fillId="6" borderId="77" xfId="0" applyFont="1" applyFill="1" applyBorder="1" applyAlignment="1">
      <alignment horizontal="center" vertical="center" wrapText="1"/>
    </xf>
    <xf numFmtId="0" fontId="213" fillId="6" borderId="73" xfId="0" applyFont="1" applyFill="1" applyBorder="1" applyAlignment="1">
      <alignment horizontal="center" vertical="center"/>
    </xf>
    <xf numFmtId="0" fontId="213" fillId="6" borderId="66" xfId="0" applyFont="1" applyFill="1" applyBorder="1" applyAlignment="1">
      <alignment horizontal="center" vertical="center"/>
    </xf>
    <xf numFmtId="0" fontId="213" fillId="6" borderId="75" xfId="0" applyFont="1" applyFill="1" applyBorder="1" applyAlignment="1">
      <alignment horizontal="center" vertical="center" wrapText="1"/>
    </xf>
    <xf numFmtId="0" fontId="213" fillId="6" borderId="67" xfId="0" applyFont="1" applyFill="1" applyBorder="1" applyAlignment="1">
      <alignment horizontal="center" vertical="center"/>
    </xf>
    <xf numFmtId="0" fontId="58" fillId="5" borderId="66" xfId="0" applyFont="1" applyFill="1" applyBorder="1"/>
    <xf numFmtId="167" fontId="0" fillId="5" borderId="75" xfId="0" applyNumberFormat="1" applyFill="1" applyBorder="1" applyAlignment="1">
      <alignment horizontal="center"/>
    </xf>
    <xf numFmtId="167" fontId="0" fillId="5" borderId="67" xfId="0" applyNumberFormat="1" applyFill="1" applyBorder="1" applyAlignment="1">
      <alignment horizontal="center"/>
    </xf>
    <xf numFmtId="0" fontId="58" fillId="4" borderId="70" xfId="0" applyFont="1" applyFill="1" applyBorder="1"/>
    <xf numFmtId="167" fontId="0" fillId="4" borderId="71" xfId="0" applyNumberFormat="1" applyFill="1" applyBorder="1" applyAlignment="1">
      <alignment horizontal="center"/>
    </xf>
    <xf numFmtId="0" fontId="58" fillId="5" borderId="70" xfId="0" applyFont="1" applyFill="1" applyBorder="1"/>
    <xf numFmtId="167" fontId="0" fillId="5" borderId="71" xfId="0" applyNumberFormat="1" applyFill="1" applyBorder="1" applyAlignment="1">
      <alignment horizontal="center"/>
    </xf>
    <xf numFmtId="0" fontId="58" fillId="4" borderId="68" xfId="0" applyFont="1" applyFill="1" applyBorder="1"/>
    <xf numFmtId="167" fontId="0" fillId="4" borderId="76" xfId="0" applyNumberFormat="1" applyFill="1" applyBorder="1" applyAlignment="1">
      <alignment horizontal="center"/>
    </xf>
    <xf numFmtId="167" fontId="0" fillId="4" borderId="69" xfId="0" applyNumberFormat="1" applyFill="1" applyBorder="1" applyAlignment="1">
      <alignment horizontal="center"/>
    </xf>
    <xf numFmtId="0" fontId="213" fillId="4" borderId="72" xfId="0" applyFont="1" applyFill="1" applyBorder="1"/>
    <xf numFmtId="9" fontId="213" fillId="4" borderId="77" xfId="0" applyNumberFormat="1" applyFont="1" applyFill="1" applyBorder="1" applyAlignment="1">
      <alignment horizontal="center"/>
    </xf>
    <xf numFmtId="167" fontId="213" fillId="4" borderId="73" xfId="0" applyNumberFormat="1" applyFont="1" applyFill="1" applyBorder="1" applyAlignment="1">
      <alignment horizontal="center"/>
    </xf>
    <xf numFmtId="0" fontId="213" fillId="0" borderId="68" xfId="0" applyFont="1" applyBorder="1" applyAlignment="1">
      <alignment horizontal="center" vertical="center" wrapText="1"/>
    </xf>
    <xf numFmtId="0" fontId="213" fillId="0" borderId="69" xfId="0" applyFont="1" applyBorder="1" applyAlignment="1">
      <alignment horizontal="center" vertical="center" wrapText="1"/>
    </xf>
    <xf numFmtId="168" fontId="107" fillId="0" borderId="66" xfId="0" applyNumberFormat="1" applyFont="1" applyBorder="1" applyAlignment="1">
      <alignment horizontal="center"/>
    </xf>
    <xf numFmtId="2" fontId="119" fillId="0" borderId="67" xfId="0" applyNumberFormat="1" applyFont="1" applyBorder="1" applyAlignment="1">
      <alignment horizontal="center"/>
    </xf>
    <xf numFmtId="168" fontId="107" fillId="0" borderId="70" xfId="0" applyNumberFormat="1" applyFont="1" applyBorder="1" applyAlignment="1">
      <alignment horizontal="center"/>
    </xf>
    <xf numFmtId="2" fontId="119" fillId="0" borderId="71" xfId="0" applyNumberFormat="1" applyFont="1" applyBorder="1" applyAlignment="1">
      <alignment horizontal="center"/>
    </xf>
    <xf numFmtId="168" fontId="107" fillId="0" borderId="68" xfId="0" applyNumberFormat="1" applyFont="1" applyBorder="1" applyAlignment="1">
      <alignment horizontal="center"/>
    </xf>
    <xf numFmtId="2" fontId="119" fillId="0" borderId="69" xfId="0" applyNumberFormat="1" applyFont="1" applyBorder="1" applyAlignment="1">
      <alignment horizontal="center"/>
    </xf>
    <xf numFmtId="0" fontId="118" fillId="0" borderId="64" xfId="0" applyFont="1" applyBorder="1"/>
    <xf numFmtId="0" fontId="118" fillId="0" borderId="74" xfId="0" applyFont="1" applyBorder="1"/>
    <xf numFmtId="0" fontId="118" fillId="0" borderId="65" xfId="0" applyFont="1" applyBorder="1"/>
    <xf numFmtId="0" fontId="213" fillId="0" borderId="63" xfId="0" applyFont="1" applyBorder="1" applyAlignment="1">
      <alignment wrapText="1"/>
    </xf>
    <xf numFmtId="168" fontId="213" fillId="0" borderId="72" xfId="0" applyNumberFormat="1" applyFont="1" applyBorder="1" applyAlignment="1">
      <alignment horizontal="center" wrapText="1"/>
    </xf>
    <xf numFmtId="2" fontId="226" fillId="0" borderId="73" xfId="0" applyNumberFormat="1" applyFont="1" applyBorder="1" applyAlignment="1">
      <alignment horizontal="center" wrapText="1"/>
    </xf>
    <xf numFmtId="0" fontId="224" fillId="0" borderId="0" xfId="0" applyFont="1"/>
    <xf numFmtId="0" fontId="152" fillId="3" borderId="0" xfId="2" applyFont="1" applyFill="1" applyAlignment="1">
      <alignment horizontal="left" vertical="center"/>
    </xf>
    <xf numFmtId="0" fontId="218" fillId="3" borderId="0" xfId="2" applyFont="1" applyFill="1" applyAlignment="1">
      <alignment vertical="center" wrapText="1"/>
    </xf>
    <xf numFmtId="0" fontId="213" fillId="0" borderId="0" xfId="2" applyFont="1" applyAlignment="1">
      <alignment vertical="center" wrapText="1"/>
    </xf>
    <xf numFmtId="0" fontId="213" fillId="0" borderId="11" xfId="2" applyFont="1" applyBorder="1" applyAlignment="1">
      <alignment vertical="center" wrapText="1"/>
    </xf>
    <xf numFmtId="0" fontId="23" fillId="0" borderId="65" xfId="2" applyFont="1" applyBorder="1" applyAlignment="1">
      <alignment vertical="center" wrapText="1"/>
    </xf>
    <xf numFmtId="3" fontId="85" fillId="0" borderId="67" xfId="0" applyNumberFormat="1" applyFont="1" applyBorder="1" applyAlignment="1">
      <alignment horizontal="center" vertical="center"/>
    </xf>
    <xf numFmtId="3" fontId="85" fillId="0" borderId="71" xfId="0" applyNumberFormat="1" applyFont="1" applyBorder="1" applyAlignment="1">
      <alignment horizontal="center" vertical="center"/>
    </xf>
    <xf numFmtId="3" fontId="85" fillId="0" borderId="71" xfId="0" applyNumberFormat="1" applyFont="1" applyBorder="1" applyAlignment="1">
      <alignment horizontal="center" vertical="center" wrapText="1"/>
    </xf>
    <xf numFmtId="3" fontId="85" fillId="0" borderId="71" xfId="2" applyNumberFormat="1" applyFont="1" applyBorder="1" applyAlignment="1">
      <alignment horizontal="center" vertical="center" wrapText="1"/>
    </xf>
    <xf numFmtId="0" fontId="22" fillId="0" borderId="68" xfId="2" applyFont="1" applyBorder="1" applyAlignment="1">
      <alignment horizontal="center" vertical="center" wrapText="1"/>
    </xf>
    <xf numFmtId="3" fontId="85" fillId="0" borderId="69" xfId="2" applyNumberFormat="1" applyFont="1" applyBorder="1" applyAlignment="1">
      <alignment horizontal="center" vertical="center" wrapText="1"/>
    </xf>
    <xf numFmtId="3" fontId="216" fillId="0" borderId="73" xfId="2" applyNumberFormat="1" applyFont="1" applyBorder="1" applyAlignment="1">
      <alignment horizontal="center" vertical="center" wrapText="1"/>
    </xf>
    <xf numFmtId="0" fontId="223" fillId="0" borderId="0" xfId="3" applyFont="1"/>
    <xf numFmtId="0" fontId="224" fillId="0" borderId="0" xfId="3" applyFont="1"/>
    <xf numFmtId="0" fontId="223" fillId="0" borderId="75" xfId="3" applyFont="1" applyBorder="1"/>
    <xf numFmtId="0" fontId="223" fillId="0" borderId="67" xfId="3" applyFont="1" applyBorder="1"/>
    <xf numFmtId="0" fontId="213" fillId="0" borderId="72" xfId="3" applyFont="1" applyBorder="1" applyAlignment="1">
      <alignment horizontal="center" vertical="center" wrapText="1"/>
    </xf>
    <xf numFmtId="0" fontId="213" fillId="0" borderId="73" xfId="3" applyFont="1" applyBorder="1" applyAlignment="1">
      <alignment horizontal="center" vertical="center" wrapText="1"/>
    </xf>
    <xf numFmtId="0" fontId="213" fillId="0" borderId="63" xfId="3" applyFont="1" applyBorder="1" applyAlignment="1">
      <alignment wrapText="1"/>
    </xf>
    <xf numFmtId="3" fontId="213" fillId="4" borderId="63" xfId="2" applyNumberFormat="1" applyFont="1" applyFill="1" applyBorder="1" applyAlignment="1" applyProtection="1">
      <alignment horizontal="center" vertical="center"/>
      <protection locked="0"/>
    </xf>
    <xf numFmtId="168" fontId="226" fillId="4" borderId="73" xfId="15" applyNumberFormat="1" applyFont="1" applyFill="1" applyBorder="1" applyAlignment="1" applyProtection="1">
      <alignment horizontal="center" vertical="center"/>
      <protection locked="0"/>
    </xf>
    <xf numFmtId="0" fontId="118" fillId="4" borderId="16" xfId="3" applyFont="1" applyFill="1" applyBorder="1"/>
    <xf numFmtId="168" fontId="90" fillId="4" borderId="67" xfId="15" applyNumberFormat="1" applyFont="1" applyFill="1" applyBorder="1" applyAlignment="1" applyProtection="1">
      <alignment horizontal="center" vertical="center"/>
      <protection locked="0"/>
    </xf>
    <xf numFmtId="168" fontId="90" fillId="4" borderId="71" xfId="15" applyNumberFormat="1" applyFont="1" applyFill="1" applyBorder="1" applyAlignment="1" applyProtection="1">
      <alignment horizontal="center" vertical="center"/>
      <protection locked="0"/>
    </xf>
    <xf numFmtId="168" fontId="90" fillId="4" borderId="69" xfId="15" applyNumberFormat="1" applyFont="1" applyFill="1" applyBorder="1" applyAlignment="1" applyProtection="1">
      <alignment horizontal="center" vertical="center"/>
      <protection locked="0"/>
    </xf>
    <xf numFmtId="0" fontId="219" fillId="0" borderId="73" xfId="3" applyFont="1" applyBorder="1" applyAlignment="1">
      <alignment horizontal="center" vertical="center" wrapText="1"/>
    </xf>
    <xf numFmtId="0" fontId="219" fillId="0" borderId="0" xfId="3" applyFont="1" applyAlignment="1">
      <alignment horizontal="center" vertical="center" wrapText="1"/>
    </xf>
    <xf numFmtId="0" fontId="212" fillId="0" borderId="0" xfId="3" applyFont="1" applyAlignment="1">
      <alignment horizontal="center" vertical="center" wrapText="1"/>
    </xf>
    <xf numFmtId="0" fontId="219" fillId="0" borderId="64" xfId="3" applyFont="1" applyBorder="1" applyAlignment="1">
      <alignment horizontal="center" vertical="center" wrapText="1"/>
    </xf>
    <xf numFmtId="0" fontId="215" fillId="0" borderId="64" xfId="3" applyFont="1" applyBorder="1" applyAlignment="1">
      <alignment horizontal="center" vertical="center" wrapText="1"/>
    </xf>
    <xf numFmtId="0" fontId="118" fillId="4" borderId="64" xfId="3" applyFont="1" applyFill="1" applyBorder="1"/>
    <xf numFmtId="0" fontId="118" fillId="4" borderId="74" xfId="3" applyFont="1" applyFill="1" applyBorder="1"/>
    <xf numFmtId="0" fontId="118" fillId="4" borderId="65" xfId="3" applyFont="1" applyFill="1" applyBorder="1"/>
    <xf numFmtId="0" fontId="231" fillId="0" borderId="0" xfId="16" applyFont="1" applyAlignment="1">
      <alignment horizontal="left" vertical="center"/>
    </xf>
    <xf numFmtId="0" fontId="152" fillId="0" borderId="0" xfId="16" applyFont="1" applyBorder="1" applyAlignment="1">
      <alignment horizontal="left" vertical="center"/>
    </xf>
    <xf numFmtId="0" fontId="212" fillId="0" borderId="0" xfId="16" applyFont="1" applyBorder="1" applyAlignment="1">
      <alignment vertical="center" wrapText="1"/>
    </xf>
    <xf numFmtId="0" fontId="212" fillId="0" borderId="0" xfId="16" applyFont="1" applyBorder="1" applyAlignment="1">
      <alignment horizontal="center" vertical="center" wrapText="1"/>
    </xf>
    <xf numFmtId="0" fontId="212" fillId="0" borderId="0" xfId="16" applyFont="1" applyAlignment="1">
      <alignment vertical="center" wrapText="1"/>
    </xf>
    <xf numFmtId="0" fontId="215" fillId="0" borderId="0" xfId="16" applyFont="1" applyAlignment="1">
      <alignment vertical="center" wrapText="1"/>
    </xf>
    <xf numFmtId="9" fontId="215" fillId="0" borderId="0" xfId="16" applyNumberFormat="1" applyFont="1" applyBorder="1" applyAlignment="1">
      <alignment horizontal="center" vertical="center" wrapText="1"/>
    </xf>
    <xf numFmtId="10" fontId="223" fillId="0" borderId="0" xfId="16" applyNumberFormat="1" applyFont="1" applyAlignment="1">
      <alignment vertical="center" wrapText="1"/>
    </xf>
    <xf numFmtId="0" fontId="215" fillId="0" borderId="65" xfId="16" applyFont="1" applyBorder="1" applyAlignment="1">
      <alignment horizontal="center" vertical="center" wrapText="1"/>
    </xf>
    <xf numFmtId="0" fontId="215" fillId="0" borderId="68" xfId="16" applyFont="1" applyBorder="1" applyAlignment="1">
      <alignment horizontal="center" vertical="center" wrapText="1"/>
    </xf>
    <xf numFmtId="9" fontId="215" fillId="0" borderId="69" xfId="16" applyNumberFormat="1" applyFont="1" applyBorder="1" applyAlignment="1">
      <alignment horizontal="center" vertical="center" wrapText="1"/>
    </xf>
    <xf numFmtId="0" fontId="213" fillId="0" borderId="75" xfId="16" applyFont="1" applyBorder="1" applyAlignment="1">
      <alignment vertical="center" wrapText="1"/>
    </xf>
    <xf numFmtId="0" fontId="213" fillId="0" borderId="67" xfId="16" applyFont="1" applyBorder="1" applyAlignment="1">
      <alignment vertical="center" wrapText="1"/>
    </xf>
    <xf numFmtId="9" fontId="215" fillId="0" borderId="76" xfId="16" applyNumberFormat="1" applyFont="1" applyBorder="1" applyAlignment="1">
      <alignment horizontal="center" vertical="center" wrapText="1"/>
    </xf>
    <xf numFmtId="0" fontId="215" fillId="0" borderId="69" xfId="3" applyFont="1" applyBorder="1" applyAlignment="1">
      <alignment horizontal="center" vertical="center" wrapText="1"/>
    </xf>
    <xf numFmtId="3" fontId="22" fillId="4" borderId="64" xfId="16" applyNumberFormat="1" applyFont="1" applyFill="1" applyBorder="1" applyAlignment="1">
      <alignment horizontal="center" vertical="center"/>
    </xf>
    <xf numFmtId="3" fontId="22" fillId="4" borderId="74" xfId="16" applyNumberFormat="1" applyFont="1" applyFill="1" applyBorder="1" applyAlignment="1">
      <alignment horizontal="center" vertical="center"/>
    </xf>
    <xf numFmtId="3" fontId="22" fillId="4" borderId="74" xfId="16" applyNumberFormat="1" applyFont="1" applyFill="1" applyBorder="1" applyAlignment="1">
      <alignment horizontal="center" vertical="center" wrapText="1"/>
    </xf>
    <xf numFmtId="3" fontId="22" fillId="4" borderId="65" xfId="16" applyNumberFormat="1" applyFont="1" applyFill="1" applyBorder="1" applyAlignment="1">
      <alignment horizontal="center" vertical="center" wrapText="1"/>
    </xf>
    <xf numFmtId="3" fontId="22" fillId="4" borderId="66" xfId="16" applyNumberFormat="1" applyFont="1" applyFill="1" applyBorder="1" applyAlignment="1">
      <alignment horizontal="center" vertical="center"/>
    </xf>
    <xf numFmtId="4" fontId="85" fillId="4" borderId="67" xfId="16" applyNumberFormat="1" applyFont="1" applyFill="1" applyBorder="1" applyAlignment="1">
      <alignment horizontal="center" vertical="center"/>
    </xf>
    <xf numFmtId="3" fontId="22" fillId="4" borderId="70" xfId="16" applyNumberFormat="1" applyFont="1" applyFill="1" applyBorder="1" applyAlignment="1">
      <alignment horizontal="center" vertical="center"/>
    </xf>
    <xf numFmtId="4" fontId="85" fillId="4" borderId="71" xfId="16" applyNumberFormat="1" applyFont="1" applyFill="1" applyBorder="1" applyAlignment="1">
      <alignment horizontal="center" vertical="center"/>
    </xf>
    <xf numFmtId="3" fontId="22" fillId="4" borderId="70" xfId="16" applyNumberFormat="1" applyFont="1" applyFill="1" applyBorder="1" applyAlignment="1">
      <alignment horizontal="center" vertical="center" wrapText="1"/>
    </xf>
    <xf numFmtId="4" fontId="85" fillId="4" borderId="71" xfId="16" applyNumberFormat="1" applyFont="1" applyFill="1" applyBorder="1" applyAlignment="1">
      <alignment horizontal="center" vertical="center" wrapText="1"/>
    </xf>
    <xf numFmtId="3" fontId="22" fillId="4" borderId="68" xfId="16" applyNumberFormat="1" applyFont="1" applyFill="1" applyBorder="1" applyAlignment="1">
      <alignment horizontal="center" vertical="center" wrapText="1"/>
    </xf>
    <xf numFmtId="4" fontId="85" fillId="4" borderId="69" xfId="16" applyNumberFormat="1" applyFont="1" applyFill="1" applyBorder="1" applyAlignment="1">
      <alignment horizontal="center" vertical="center" wrapText="1"/>
    </xf>
    <xf numFmtId="2" fontId="90" fillId="4" borderId="67" xfId="15" applyNumberFormat="1" applyFont="1" applyFill="1" applyBorder="1" applyAlignment="1" applyProtection="1">
      <alignment horizontal="center" vertical="center"/>
      <protection locked="0"/>
    </xf>
    <xf numFmtId="4" fontId="90" fillId="4" borderId="71" xfId="15" applyNumberFormat="1" applyFont="1" applyFill="1" applyBorder="1" applyAlignment="1" applyProtection="1">
      <alignment horizontal="center" vertical="center"/>
      <protection locked="0"/>
    </xf>
    <xf numFmtId="4" fontId="90" fillId="4" borderId="69" xfId="15" applyNumberFormat="1" applyFont="1" applyFill="1" applyBorder="1" applyAlignment="1" applyProtection="1">
      <alignment horizontal="center" vertical="center"/>
      <protection locked="0"/>
    </xf>
    <xf numFmtId="0" fontId="23" fillId="0" borderId="64" xfId="16" applyFont="1" applyBorder="1" applyAlignment="1">
      <alignment horizontal="left" vertical="center" wrapText="1"/>
    </xf>
    <xf numFmtId="0" fontId="23" fillId="0" borderId="74" xfId="16" applyFont="1" applyBorder="1" applyAlignment="1">
      <alignment horizontal="left" vertical="center" wrapText="1"/>
    </xf>
    <xf numFmtId="0" fontId="23" fillId="0" borderId="65" xfId="16" applyFont="1" applyBorder="1" applyAlignment="1">
      <alignment horizontal="left" vertical="center" wrapText="1"/>
    </xf>
    <xf numFmtId="0" fontId="212" fillId="0" borderId="63" xfId="16" applyFont="1" applyBorder="1" applyAlignment="1">
      <alignment horizontal="left" vertical="center" wrapText="1"/>
    </xf>
    <xf numFmtId="3" fontId="212" fillId="0" borderId="63" xfId="16" applyNumberFormat="1" applyFont="1" applyBorder="1" applyAlignment="1">
      <alignment horizontal="center" vertical="center" wrapText="1"/>
    </xf>
    <xf numFmtId="3" fontId="212" fillId="0" borderId="72" xfId="16" applyNumberFormat="1" applyFont="1" applyBorder="1" applyAlignment="1">
      <alignment horizontal="center" vertical="center" wrapText="1"/>
    </xf>
    <xf numFmtId="4" fontId="216" fillId="0" borderId="73" xfId="16" applyNumberFormat="1" applyFont="1" applyBorder="1" applyAlignment="1">
      <alignment horizontal="center" vertical="center" wrapText="1"/>
    </xf>
    <xf numFmtId="3" fontId="212" fillId="0" borderId="72" xfId="16" quotePrefix="1" applyNumberFormat="1" applyFont="1" applyBorder="1" applyAlignment="1">
      <alignment horizontal="center" vertical="center" wrapText="1"/>
    </xf>
    <xf numFmtId="0" fontId="223" fillId="0" borderId="0" xfId="2" applyFont="1" applyAlignment="1">
      <alignment vertical="center"/>
    </xf>
    <xf numFmtId="14" fontId="81" fillId="0" borderId="0" xfId="2" applyNumberFormat="1" applyFont="1" applyAlignment="1">
      <alignment horizontal="left" vertical="center" wrapText="1"/>
    </xf>
    <xf numFmtId="0" fontId="215" fillId="0" borderId="68" xfId="16" applyFont="1" applyBorder="1" applyAlignment="1">
      <alignment vertical="center" wrapText="1"/>
    </xf>
    <xf numFmtId="0" fontId="215" fillId="0" borderId="72" xfId="3" applyFont="1" applyBorder="1" applyAlignment="1">
      <alignment horizontal="center" vertical="center" wrapText="1"/>
    </xf>
    <xf numFmtId="0" fontId="212" fillId="0" borderId="74" xfId="16" applyFont="1" applyBorder="1" applyAlignment="1">
      <alignment vertical="center" wrapText="1"/>
    </xf>
    <xf numFmtId="0" fontId="118" fillId="5" borderId="113" xfId="19" applyFont="1" applyFill="1" applyBorder="1"/>
    <xf numFmtId="0" fontId="107" fillId="4" borderId="114" xfId="19" applyFont="1" applyFill="1" applyBorder="1" applyAlignment="1">
      <alignment wrapText="1"/>
    </xf>
    <xf numFmtId="0" fontId="107" fillId="4" borderId="115" xfId="19" applyFont="1" applyFill="1" applyBorder="1"/>
    <xf numFmtId="0" fontId="160" fillId="4" borderId="115" xfId="19" applyFont="1" applyFill="1" applyBorder="1"/>
    <xf numFmtId="0" fontId="107" fillId="4" borderId="116" xfId="19" applyFont="1" applyFill="1" applyBorder="1"/>
    <xf numFmtId="0" fontId="118" fillId="4" borderId="113" xfId="19" applyFont="1" applyFill="1" applyBorder="1"/>
    <xf numFmtId="0" fontId="118" fillId="4" borderId="114" xfId="19" applyFont="1" applyFill="1" applyBorder="1"/>
    <xf numFmtId="3" fontId="118" fillId="5" borderId="117" xfId="19" applyNumberFormat="1" applyFont="1" applyFill="1" applyBorder="1"/>
    <xf numFmtId="3" fontId="118" fillId="4" borderId="118" xfId="19" applyNumberFormat="1" applyFont="1" applyFill="1" applyBorder="1"/>
    <xf numFmtId="3" fontId="107" fillId="4" borderId="119" xfId="19" applyNumberFormat="1" applyFont="1" applyFill="1" applyBorder="1"/>
    <xf numFmtId="3" fontId="107" fillId="4" borderId="120" xfId="19" applyNumberFormat="1" applyFont="1" applyFill="1" applyBorder="1"/>
    <xf numFmtId="3" fontId="107" fillId="4" borderId="118" xfId="19" applyNumberFormat="1" applyFont="1" applyFill="1" applyBorder="1"/>
    <xf numFmtId="3" fontId="160" fillId="4" borderId="119" xfId="19" applyNumberFormat="1" applyFont="1" applyFill="1" applyBorder="1"/>
    <xf numFmtId="4" fontId="118" fillId="4" borderId="117" xfId="19" applyNumberFormat="1" applyFont="1" applyFill="1" applyBorder="1"/>
    <xf numFmtId="0" fontId="118" fillId="4" borderId="114" xfId="19" applyFont="1" applyFill="1" applyBorder="1" applyAlignment="1">
      <alignment wrapText="1"/>
    </xf>
    <xf numFmtId="0" fontId="118" fillId="4" borderId="115" xfId="19" applyFont="1" applyFill="1" applyBorder="1"/>
    <xf numFmtId="0" fontId="118" fillId="4" borderId="116" xfId="19" applyFont="1" applyFill="1" applyBorder="1"/>
    <xf numFmtId="0" fontId="202" fillId="0" borderId="121" xfId="2" applyFont="1" applyBorder="1" applyAlignment="1">
      <alignment vertical="center" wrapText="1"/>
    </xf>
    <xf numFmtId="0" fontId="204" fillId="0" borderId="122" xfId="2" applyFont="1" applyBorder="1" applyAlignment="1">
      <alignment vertical="center" wrapText="1"/>
    </xf>
    <xf numFmtId="0" fontId="202" fillId="0" borderId="123" xfId="2" applyFont="1" applyBorder="1" applyAlignment="1">
      <alignment horizontal="left" vertical="center" wrapText="1"/>
    </xf>
    <xf numFmtId="3" fontId="202" fillId="0" borderId="124" xfId="2" applyNumberFormat="1" applyFont="1" applyBorder="1" applyAlignment="1">
      <alignment horizontal="center" vertical="center" wrapText="1"/>
    </xf>
    <xf numFmtId="3" fontId="202" fillId="0" borderId="125" xfId="2" applyNumberFormat="1" applyFont="1" applyBorder="1" applyAlignment="1">
      <alignment horizontal="center" vertical="center" wrapText="1"/>
    </xf>
    <xf numFmtId="4" fontId="206" fillId="0" borderId="125" xfId="2" applyNumberFormat="1" applyFont="1" applyBorder="1" applyAlignment="1">
      <alignment horizontal="center" vertical="center" wrapText="1"/>
    </xf>
    <xf numFmtId="165" fontId="206" fillId="0" borderId="126" xfId="1" applyNumberFormat="1" applyFont="1" applyBorder="1" applyAlignment="1">
      <alignment horizontal="center" vertical="center" wrapText="1"/>
    </xf>
    <xf numFmtId="3" fontId="202" fillId="0" borderId="127" xfId="2" applyNumberFormat="1" applyFont="1" applyBorder="1" applyAlignment="1">
      <alignment horizontal="center" vertical="center" wrapText="1"/>
    </xf>
    <xf numFmtId="4" fontId="206" fillId="0" borderId="128" xfId="2" applyNumberFormat="1" applyFont="1" applyBorder="1" applyAlignment="1">
      <alignment horizontal="center" vertical="center" wrapText="1"/>
    </xf>
    <xf numFmtId="4" fontId="206" fillId="0" borderId="126" xfId="2" applyNumberFormat="1" applyFont="1" applyBorder="1" applyAlignment="1">
      <alignment horizontal="center" vertical="center" wrapText="1"/>
    </xf>
    <xf numFmtId="0" fontId="212" fillId="0" borderId="121" xfId="2" applyFont="1" applyBorder="1" applyAlignment="1">
      <alignment vertical="center" wrapText="1"/>
    </xf>
    <xf numFmtId="0" fontId="215" fillId="0" borderId="122" xfId="2" applyFont="1" applyBorder="1" applyAlignment="1">
      <alignment vertical="center" wrapText="1"/>
    </xf>
    <xf numFmtId="0" fontId="212" fillId="0" borderId="129" xfId="2" applyFont="1" applyBorder="1" applyAlignment="1">
      <alignment vertical="center" wrapText="1"/>
    </xf>
    <xf numFmtId="0" fontId="7" fillId="0" borderId="123" xfId="2" applyFont="1" applyBorder="1" applyAlignment="1">
      <alignment vertical="center" wrapText="1"/>
    </xf>
    <xf numFmtId="0" fontId="212" fillId="0" borderId="71" xfId="2" applyFont="1" applyBorder="1" applyAlignment="1">
      <alignment vertical="center" wrapText="1"/>
    </xf>
    <xf numFmtId="0" fontId="215" fillId="0" borderId="69" xfId="2" applyFont="1" applyBorder="1" applyAlignment="1">
      <alignment vertical="center" wrapText="1"/>
    </xf>
    <xf numFmtId="0" fontId="215" fillId="0" borderId="65" xfId="2" applyFont="1" applyBorder="1" applyAlignment="1">
      <alignment horizontal="center" vertical="center" wrapText="1"/>
    </xf>
    <xf numFmtId="0" fontId="215" fillId="0" borderId="76" xfId="3" applyFont="1" applyBorder="1" applyAlignment="1">
      <alignment horizontal="center" vertical="center" wrapText="1"/>
    </xf>
    <xf numFmtId="0" fontId="215" fillId="0" borderId="73" xfId="3" applyFont="1" applyBorder="1" applyAlignment="1">
      <alignment horizontal="center" vertical="center" wrapText="1"/>
    </xf>
    <xf numFmtId="0" fontId="241" fillId="0" borderId="0" xfId="0" applyFont="1" applyBorder="1" applyAlignment="1">
      <alignment vertical="center" wrapText="1"/>
    </xf>
    <xf numFmtId="0" fontId="241" fillId="0" borderId="0" xfId="0" applyFont="1" applyAlignment="1">
      <alignment vertical="center" wrapText="1"/>
    </xf>
    <xf numFmtId="0" fontId="242" fillId="0" borderId="0" xfId="16" applyFont="1" applyAlignment="1">
      <alignment vertical="center"/>
    </xf>
    <xf numFmtId="0" fontId="241" fillId="0" borderId="0" xfId="16" applyFont="1" applyAlignment="1">
      <alignment vertical="center" wrapText="1"/>
    </xf>
    <xf numFmtId="0" fontId="136" fillId="0" borderId="0" xfId="16" applyFont="1" applyAlignment="1">
      <alignment vertical="center" wrapText="1"/>
    </xf>
    <xf numFmtId="0" fontId="118" fillId="4" borderId="130" xfId="19" applyFont="1" applyFill="1" applyBorder="1"/>
    <xf numFmtId="3" fontId="118" fillId="4" borderId="131" xfId="19" applyNumberFormat="1" applyFont="1" applyFill="1" applyBorder="1"/>
    <xf numFmtId="3" fontId="118" fillId="4" borderId="132" xfId="19" applyNumberFormat="1" applyFont="1" applyFill="1" applyBorder="1"/>
    <xf numFmtId="0" fontId="107" fillId="0" borderId="131" xfId="19" applyFont="1" applyBorder="1"/>
    <xf numFmtId="167" fontId="118" fillId="4" borderId="133" xfId="20" applyNumberFormat="1" applyFont="1" applyFill="1" applyBorder="1"/>
    <xf numFmtId="3" fontId="118" fillId="4" borderId="134" xfId="19" applyNumberFormat="1" applyFont="1" applyFill="1" applyBorder="1"/>
    <xf numFmtId="167" fontId="118" fillId="4" borderId="133" xfId="19" applyNumberFormat="1" applyFont="1" applyFill="1" applyBorder="1"/>
    <xf numFmtId="0" fontId="198" fillId="0" borderId="0" xfId="18" applyFont="1" applyAlignment="1">
      <alignment horizontal="left" vertical="center" wrapText="1"/>
    </xf>
    <xf numFmtId="0" fontId="196" fillId="0" borderId="0" xfId="0" applyFont="1" applyAlignment="1">
      <alignment horizontal="center"/>
    </xf>
    <xf numFmtId="0" fontId="196" fillId="0" borderId="0" xfId="0" applyFont="1" applyAlignment="1">
      <alignment horizontal="center" vertical="center" wrapText="1"/>
    </xf>
    <xf numFmtId="0" fontId="196" fillId="4" borderId="0" xfId="0" applyFont="1" applyFill="1" applyAlignment="1">
      <alignment horizontal="left" vertical="center" wrapText="1"/>
    </xf>
    <xf numFmtId="0" fontId="194" fillId="4" borderId="0" xfId="0" applyFont="1" applyFill="1" applyAlignment="1">
      <alignment horizontal="left" vertical="center" wrapText="1"/>
    </xf>
    <xf numFmtId="14" fontId="196" fillId="4" borderId="0" xfId="0" applyNumberFormat="1" applyFont="1" applyFill="1" applyAlignment="1">
      <alignment horizontal="justify" vertical="center" wrapText="1"/>
    </xf>
    <xf numFmtId="0" fontId="194" fillId="4" borderId="0" xfId="0" applyFont="1" applyFill="1" applyAlignment="1">
      <alignment horizontal="justify" vertical="center" wrapText="1"/>
    </xf>
    <xf numFmtId="0" fontId="197" fillId="0" borderId="0" xfId="18" applyFont="1" applyAlignment="1">
      <alignment horizontal="left" vertical="center" wrapText="1"/>
    </xf>
    <xf numFmtId="0" fontId="199" fillId="0" borderId="0" xfId="0" applyFont="1" applyAlignment="1">
      <alignment horizontal="center" vertical="center"/>
    </xf>
    <xf numFmtId="14" fontId="200" fillId="6" borderId="33" xfId="19" applyNumberFormat="1" applyFont="1" applyFill="1" applyBorder="1" applyAlignment="1">
      <alignment horizontal="center" vertical="center"/>
    </xf>
    <xf numFmtId="0" fontId="194" fillId="4" borderId="33" xfId="19" applyFont="1" applyFill="1" applyBorder="1" applyAlignment="1">
      <alignment horizontal="center" vertical="center"/>
    </xf>
    <xf numFmtId="14" fontId="200" fillId="6" borderId="33" xfId="19" applyNumberFormat="1" applyFont="1" applyFill="1" applyBorder="1" applyAlignment="1">
      <alignment horizontal="center" vertical="center" wrapText="1"/>
    </xf>
    <xf numFmtId="0" fontId="199" fillId="0" borderId="0" xfId="0" applyFont="1" applyAlignment="1">
      <alignment horizontal="center" vertical="center" wrapText="1"/>
    </xf>
    <xf numFmtId="2" fontId="73" fillId="0" borderId="0" xfId="2" applyNumberFormat="1" applyFont="1" applyAlignment="1">
      <alignment horizontal="left" vertical="center" wrapText="1"/>
    </xf>
    <xf numFmtId="0" fontId="204" fillId="0" borderId="20" xfId="2" applyFont="1" applyBorder="1" applyAlignment="1">
      <alignment horizontal="center" vertical="center" wrapText="1"/>
    </xf>
    <xf numFmtId="0" fontId="204" fillId="0" borderId="55" xfId="2" applyFont="1" applyBorder="1" applyAlignment="1">
      <alignment horizontal="center" vertical="center" wrapText="1"/>
    </xf>
    <xf numFmtId="0" fontId="205" fillId="0" borderId="21" xfId="2" applyFont="1" applyBorder="1" applyAlignment="1">
      <alignment horizontal="center" vertical="center" wrapText="1"/>
    </xf>
    <xf numFmtId="0" fontId="205" fillId="0" borderId="22" xfId="2" applyFont="1" applyBorder="1" applyAlignment="1">
      <alignment horizontal="center" vertical="center" wrapText="1"/>
    </xf>
    <xf numFmtId="0" fontId="205" fillId="0" borderId="53" xfId="2" applyFont="1" applyBorder="1" applyAlignment="1">
      <alignment horizontal="center" vertical="center" wrapText="1"/>
    </xf>
    <xf numFmtId="0" fontId="204" fillId="0" borderId="43" xfId="2" applyFont="1" applyBorder="1" applyAlignment="1">
      <alignment horizontal="center" vertical="center" wrapText="1"/>
    </xf>
    <xf numFmtId="0" fontId="204" fillId="0" borderId="45" xfId="2" applyFont="1" applyBorder="1" applyAlignment="1">
      <alignment horizontal="center" vertical="center" wrapText="1"/>
    </xf>
    <xf numFmtId="49" fontId="207" fillId="0" borderId="0" xfId="0" applyNumberFormat="1" applyFont="1" applyAlignment="1">
      <alignment horizontal="left" vertical="center" wrapText="1"/>
    </xf>
    <xf numFmtId="49" fontId="16" fillId="0" borderId="0" xfId="0" applyNumberFormat="1" applyFont="1" applyAlignment="1">
      <alignment horizontal="left" vertical="center" wrapText="1"/>
    </xf>
    <xf numFmtId="0" fontId="28" fillId="0" borderId="0" xfId="2" applyFont="1" applyAlignment="1">
      <alignment horizontal="center"/>
    </xf>
    <xf numFmtId="0" fontId="12" fillId="0" borderId="0" xfId="2" applyFont="1" applyAlignment="1">
      <alignment horizontal="center" vertical="center"/>
    </xf>
    <xf numFmtId="0" fontId="199" fillId="0" borderId="0" xfId="2" applyFont="1" applyAlignment="1">
      <alignment horizontal="center" vertical="center"/>
    </xf>
    <xf numFmtId="0" fontId="8" fillId="2" borderId="0" xfId="5" applyFont="1" applyFill="1" applyAlignment="1">
      <alignment horizontal="center" vertical="center"/>
    </xf>
    <xf numFmtId="0" fontId="202" fillId="0" borderId="34" xfId="2" applyFont="1" applyBorder="1" applyAlignment="1">
      <alignment horizontal="center" vertical="center" wrapText="1"/>
    </xf>
    <xf numFmtId="0" fontId="202" fillId="0" borderId="48" xfId="2" applyFont="1" applyBorder="1" applyAlignment="1">
      <alignment horizontal="center" vertical="center" wrapText="1"/>
    </xf>
    <xf numFmtId="0" fontId="202" fillId="0" borderId="51" xfId="2" applyFont="1" applyBorder="1" applyAlignment="1">
      <alignment horizontal="center" vertical="center" wrapText="1"/>
    </xf>
    <xf numFmtId="0" fontId="202" fillId="0" borderId="40" xfId="2" applyFont="1" applyBorder="1" applyAlignment="1">
      <alignment horizontal="center" vertical="center" wrapText="1"/>
    </xf>
    <xf numFmtId="0" fontId="202" fillId="0" borderId="41" xfId="2" applyFont="1" applyBorder="1" applyAlignment="1">
      <alignment horizontal="center" vertical="center" wrapText="1"/>
    </xf>
    <xf numFmtId="0" fontId="202" fillId="0" borderId="43" xfId="2" applyFont="1" applyBorder="1" applyAlignment="1">
      <alignment horizontal="center" vertical="center" wrapText="1"/>
    </xf>
    <xf numFmtId="0" fontId="202" fillId="0" borderId="0" xfId="2" applyFont="1" applyAlignment="1">
      <alignment horizontal="center" vertical="center" wrapText="1"/>
    </xf>
    <xf numFmtId="0" fontId="200" fillId="0" borderId="41" xfId="2" applyFont="1" applyBorder="1" applyAlignment="1">
      <alignment horizontal="center" vertical="center" wrapText="1"/>
    </xf>
    <xf numFmtId="0" fontId="200" fillId="0" borderId="42" xfId="2" applyFont="1" applyBorder="1" applyAlignment="1">
      <alignment horizontal="center" vertical="center" wrapText="1"/>
    </xf>
    <xf numFmtId="0" fontId="200" fillId="0" borderId="40" xfId="2" applyFont="1" applyBorder="1" applyAlignment="1">
      <alignment horizontal="center" vertical="center" wrapText="1"/>
    </xf>
    <xf numFmtId="0" fontId="204" fillId="0" borderId="52" xfId="2" applyFont="1" applyBorder="1" applyAlignment="1">
      <alignment horizontal="center" vertical="center" wrapText="1"/>
    </xf>
    <xf numFmtId="0" fontId="204" fillId="0" borderId="54" xfId="2" applyFont="1" applyBorder="1" applyAlignment="1">
      <alignment horizontal="center" vertical="center" wrapText="1"/>
    </xf>
    <xf numFmtId="0" fontId="197" fillId="0" borderId="0" xfId="0" applyFont="1" applyAlignment="1">
      <alignment horizontal="center"/>
    </xf>
    <xf numFmtId="0" fontId="202" fillId="0" borderId="40" xfId="0" applyFont="1" applyBorder="1" applyAlignment="1">
      <alignment horizontal="center" vertical="center" wrapText="1"/>
    </xf>
    <xf numFmtId="0" fontId="202" fillId="0" borderId="42" xfId="0" applyFont="1" applyBorder="1" applyAlignment="1">
      <alignment horizontal="center" vertical="center" wrapText="1"/>
    </xf>
    <xf numFmtId="0" fontId="202" fillId="0" borderId="34" xfId="0" applyFont="1" applyBorder="1" applyAlignment="1">
      <alignment horizontal="center" vertical="center" wrapText="1"/>
    </xf>
    <xf numFmtId="0" fontId="202" fillId="0" borderId="51" xfId="0" applyFont="1" applyBorder="1" applyAlignment="1">
      <alignment horizontal="center" vertical="center" wrapText="1"/>
    </xf>
    <xf numFmtId="0" fontId="195" fillId="0" borderId="0" xfId="0" applyFont="1" applyAlignment="1" applyProtection="1">
      <alignment horizontal="center" vertical="center" wrapText="1"/>
      <protection locked="0"/>
    </xf>
    <xf numFmtId="49" fontId="217" fillId="0" borderId="0" xfId="0" applyNumberFormat="1" applyFont="1" applyAlignment="1">
      <alignment horizontal="left" vertical="center" wrapText="1"/>
    </xf>
    <xf numFmtId="49" fontId="217" fillId="0" borderId="0" xfId="2" applyNumberFormat="1" applyFont="1" applyAlignment="1">
      <alignment horizontal="left" vertical="center" wrapText="1"/>
    </xf>
    <xf numFmtId="2" fontId="25" fillId="0" borderId="0" xfId="2" applyNumberFormat="1" applyFont="1" applyAlignment="1">
      <alignment horizontal="left" vertical="center" wrapText="1"/>
    </xf>
    <xf numFmtId="0" fontId="211" fillId="0" borderId="0" xfId="2" applyFont="1" applyAlignment="1">
      <alignment horizontal="center" vertical="center"/>
    </xf>
    <xf numFmtId="0" fontId="152" fillId="2" borderId="0" xfId="5" applyFont="1" applyFill="1" applyAlignment="1">
      <alignment horizontal="center" vertical="center"/>
    </xf>
    <xf numFmtId="0" fontId="212" fillId="0" borderId="34" xfId="2" applyFont="1" applyBorder="1" applyAlignment="1">
      <alignment horizontal="center" vertical="center" wrapText="1"/>
    </xf>
    <xf numFmtId="0" fontId="212" fillId="0" borderId="51" xfId="2" applyFont="1" applyBorder="1" applyAlignment="1">
      <alignment horizontal="center" vertical="center" wrapText="1"/>
    </xf>
    <xf numFmtId="0" fontId="213" fillId="0" borderId="40" xfId="2" applyFont="1" applyBorder="1" applyAlignment="1">
      <alignment horizontal="center" vertical="center" wrapText="1"/>
    </xf>
    <xf numFmtId="0" fontId="213" fillId="0" borderId="42" xfId="2" applyFont="1" applyBorder="1" applyAlignment="1">
      <alignment horizontal="center" vertical="center" wrapText="1"/>
    </xf>
    <xf numFmtId="0" fontId="213" fillId="0" borderId="41" xfId="2" applyFont="1" applyBorder="1" applyAlignment="1">
      <alignment horizontal="center" vertical="center" wrapText="1"/>
    </xf>
    <xf numFmtId="0" fontId="219" fillId="0" borderId="22" xfId="2" applyFont="1" applyBorder="1" applyAlignment="1">
      <alignment horizontal="center" vertical="center" wrapText="1"/>
    </xf>
    <xf numFmtId="0" fontId="219" fillId="0" borderId="53" xfId="2" applyFont="1" applyBorder="1" applyAlignment="1">
      <alignment horizontal="center" vertical="center" wrapText="1"/>
    </xf>
    <xf numFmtId="0" fontId="215" fillId="0" borderId="43" xfId="2" applyFont="1" applyBorder="1" applyAlignment="1">
      <alignment horizontal="center" vertical="center" wrapText="1"/>
    </xf>
    <xf numFmtId="0" fontId="215" fillId="0" borderId="45" xfId="2" applyFont="1" applyBorder="1" applyAlignment="1">
      <alignment horizontal="center" vertical="center" wrapText="1"/>
    </xf>
    <xf numFmtId="0" fontId="215" fillId="0" borderId="20" xfId="2" applyFont="1" applyBorder="1" applyAlignment="1">
      <alignment horizontal="center" vertical="center" wrapText="1"/>
    </xf>
    <xf numFmtId="0" fontId="215" fillId="0" borderId="55" xfId="2" applyFont="1" applyBorder="1" applyAlignment="1">
      <alignment horizontal="center" vertical="center" wrapText="1"/>
    </xf>
    <xf numFmtId="0" fontId="219" fillId="0" borderId="21" xfId="2" applyFont="1" applyBorder="1" applyAlignment="1">
      <alignment horizontal="center" vertical="center" wrapText="1"/>
    </xf>
    <xf numFmtId="49" fontId="136" fillId="0" borderId="0" xfId="2" applyNumberFormat="1" applyFont="1" applyAlignment="1">
      <alignment horizontal="left" vertical="center" wrapText="1"/>
    </xf>
    <xf numFmtId="2" fontId="135" fillId="0" borderId="0" xfId="2" applyNumberFormat="1" applyFont="1" applyAlignment="1">
      <alignment horizontal="left" vertical="center" wrapText="1"/>
    </xf>
    <xf numFmtId="49" fontId="136" fillId="0" borderId="0" xfId="0" applyNumberFormat="1" applyFont="1" applyAlignment="1">
      <alignment horizontal="left" vertical="center" wrapText="1"/>
    </xf>
    <xf numFmtId="0" fontId="215" fillId="0" borderId="52" xfId="2" applyFont="1" applyBorder="1" applyAlignment="1">
      <alignment horizontal="center" vertical="center" wrapText="1"/>
    </xf>
    <xf numFmtId="0" fontId="215" fillId="0" borderId="54" xfId="2" applyFont="1" applyBorder="1" applyAlignment="1">
      <alignment horizontal="center" vertical="center" wrapText="1"/>
    </xf>
    <xf numFmtId="0" fontId="212" fillId="0" borderId="48" xfId="2" applyFont="1" applyBorder="1" applyAlignment="1">
      <alignment horizontal="center" vertical="center" wrapText="1"/>
    </xf>
    <xf numFmtId="0" fontId="212" fillId="0" borderId="40" xfId="2" applyFont="1" applyBorder="1" applyAlignment="1">
      <alignment horizontal="center" vertical="center" wrapText="1"/>
    </xf>
    <xf numFmtId="0" fontId="212" fillId="0" borderId="41" xfId="2" applyFont="1" applyBorder="1" applyAlignment="1">
      <alignment horizontal="center" vertical="center" wrapText="1"/>
    </xf>
    <xf numFmtId="0" fontId="212" fillId="0" borderId="43" xfId="2" applyFont="1" applyBorder="1" applyAlignment="1">
      <alignment horizontal="center" vertical="center" wrapText="1"/>
    </xf>
    <xf numFmtId="0" fontId="212" fillId="0" borderId="0" xfId="2" applyFont="1" applyAlignment="1">
      <alignment horizontal="center" vertical="center" wrapText="1"/>
    </xf>
    <xf numFmtId="0" fontId="215" fillId="0" borderId="44" xfId="2" applyFont="1" applyBorder="1" applyAlignment="1">
      <alignment horizontal="center" vertical="center" wrapText="1"/>
    </xf>
    <xf numFmtId="0" fontId="215" fillId="0" borderId="47" xfId="2" applyFont="1" applyBorder="1" applyAlignment="1">
      <alignment horizontal="center" vertical="center" wrapText="1"/>
    </xf>
    <xf numFmtId="49" fontId="16" fillId="0" borderId="0" xfId="2" applyNumberFormat="1" applyFont="1" applyAlignment="1">
      <alignment horizontal="left" vertical="center" wrapText="1"/>
    </xf>
    <xf numFmtId="0" fontId="215" fillId="0" borderId="23" xfId="2" applyFont="1" applyBorder="1" applyAlignment="1">
      <alignment horizontal="center" vertical="center" wrapText="1"/>
    </xf>
    <xf numFmtId="0" fontId="215" fillId="0" borderId="46" xfId="2" applyFont="1" applyBorder="1" applyAlignment="1">
      <alignment horizontal="center" vertical="center" wrapText="1"/>
    </xf>
    <xf numFmtId="0" fontId="217" fillId="0" borderId="0" xfId="0" applyFont="1" applyAlignment="1">
      <alignment horizontal="left" vertical="center" wrapText="1"/>
    </xf>
    <xf numFmtId="0" fontId="46" fillId="0" borderId="13" xfId="2" applyFont="1" applyBorder="1" applyAlignment="1">
      <alignment horizontal="center" vertical="center" wrapText="1"/>
    </xf>
    <xf numFmtId="0" fontId="46" fillId="0" borderId="9" xfId="2" applyFont="1" applyBorder="1" applyAlignment="1">
      <alignment horizontal="center" vertical="center" wrapText="1"/>
    </xf>
    <xf numFmtId="0" fontId="46" fillId="0" borderId="10" xfId="2" applyFont="1" applyBorder="1" applyAlignment="1">
      <alignment horizontal="center" vertical="center" wrapText="1"/>
    </xf>
    <xf numFmtId="0" fontId="17" fillId="0" borderId="5" xfId="2" applyFont="1" applyBorder="1" applyAlignment="1">
      <alignment horizontal="center" vertical="center" wrapText="1"/>
    </xf>
    <xf numFmtId="0" fontId="17" fillId="0" borderId="4" xfId="2" applyFont="1" applyBorder="1" applyAlignment="1">
      <alignment horizontal="center" vertical="center" wrapText="1"/>
    </xf>
    <xf numFmtId="0" fontId="17" fillId="0" borderId="3" xfId="2" applyFont="1" applyBorder="1" applyAlignment="1">
      <alignment horizontal="center" vertical="center" wrapText="1"/>
    </xf>
    <xf numFmtId="0" fontId="46" fillId="0" borderId="12" xfId="2" applyFont="1" applyBorder="1" applyAlignment="1">
      <alignment horizontal="center" vertical="center" wrapText="1"/>
    </xf>
    <xf numFmtId="0" fontId="46" fillId="0" borderId="11" xfId="2" applyFont="1" applyBorder="1" applyAlignment="1">
      <alignment horizontal="center" vertical="center" wrapText="1"/>
    </xf>
    <xf numFmtId="0" fontId="46" fillId="0" borderId="0" xfId="2" applyFont="1" applyAlignment="1">
      <alignment horizontal="center" vertical="center" wrapText="1"/>
    </xf>
    <xf numFmtId="0" fontId="130" fillId="0" borderId="0" xfId="2" applyFont="1" applyAlignment="1">
      <alignment horizontal="center" vertical="center" wrapText="1"/>
    </xf>
    <xf numFmtId="49" fontId="158" fillId="0" borderId="0" xfId="0" applyNumberFormat="1" applyFont="1" applyBorder="1" applyAlignment="1">
      <alignment horizontal="left" vertical="center" wrapText="1"/>
    </xf>
    <xf numFmtId="0" fontId="131" fillId="0" borderId="0" xfId="2" applyFont="1" applyAlignment="1">
      <alignment horizontal="center" vertical="center" wrapText="1"/>
    </xf>
    <xf numFmtId="0" fontId="211" fillId="0" borderId="0" xfId="2" applyFont="1" applyAlignment="1">
      <alignment horizontal="center" vertical="center" wrapText="1"/>
    </xf>
    <xf numFmtId="0" fontId="213" fillId="0" borderId="60" xfId="2" applyFont="1" applyBorder="1" applyAlignment="1">
      <alignment horizontal="center" vertical="center" wrapText="1"/>
    </xf>
    <xf numFmtId="0" fontId="213" fillId="0" borderId="43" xfId="2" applyFont="1" applyBorder="1" applyAlignment="1">
      <alignment horizontal="center" vertical="center" wrapText="1"/>
    </xf>
    <xf numFmtId="0" fontId="213" fillId="0" borderId="44" xfId="2" applyFont="1" applyBorder="1" applyAlignment="1">
      <alignment horizontal="center" vertical="center" wrapText="1"/>
    </xf>
    <xf numFmtId="0" fontId="226" fillId="0" borderId="35" xfId="2" applyFont="1" applyBorder="1" applyAlignment="1">
      <alignment horizontal="center" vertical="center" wrapText="1"/>
    </xf>
    <xf numFmtId="0" fontId="226" fillId="0" borderId="36" xfId="2" applyFont="1" applyBorder="1" applyAlignment="1">
      <alignment horizontal="center" vertical="center" wrapText="1"/>
    </xf>
    <xf numFmtId="0" fontId="226" fillId="0" borderId="39" xfId="2" applyFont="1" applyBorder="1" applyAlignment="1">
      <alignment horizontal="center" vertical="center" wrapText="1"/>
    </xf>
    <xf numFmtId="0" fontId="224" fillId="0" borderId="0" xfId="2" applyFont="1" applyAlignment="1">
      <alignment horizontal="left" vertical="center" wrapText="1"/>
    </xf>
    <xf numFmtId="0" fontId="213" fillId="0" borderId="0" xfId="2" applyFont="1" applyAlignment="1">
      <alignment horizontal="center" vertical="center" wrapText="1"/>
    </xf>
    <xf numFmtId="0" fontId="215" fillId="0" borderId="40" xfId="0" applyFont="1" applyBorder="1" applyAlignment="1">
      <alignment horizontal="center" vertical="center" wrapText="1"/>
    </xf>
    <xf numFmtId="0" fontId="215" fillId="0" borderId="42" xfId="0" applyFont="1" applyBorder="1" applyAlignment="1">
      <alignment horizontal="center" vertical="center" wrapText="1"/>
    </xf>
    <xf numFmtId="2" fontId="32" fillId="0" borderId="0" xfId="0" applyNumberFormat="1" applyFont="1" applyAlignment="1">
      <alignment horizontal="left" vertical="center" wrapText="1"/>
    </xf>
    <xf numFmtId="0" fontId="28" fillId="0" borderId="0" xfId="0" applyFont="1" applyAlignment="1">
      <alignment horizontal="center"/>
    </xf>
    <xf numFmtId="0" fontId="12" fillId="0" borderId="0" xfId="0" applyFont="1" applyAlignment="1">
      <alignment horizontal="center" vertical="center"/>
    </xf>
    <xf numFmtId="0" fontId="211" fillId="0" borderId="0" xfId="0" applyFont="1" applyAlignment="1">
      <alignment horizontal="center" vertical="center"/>
    </xf>
    <xf numFmtId="0" fontId="213" fillId="0" borderId="34" xfId="0" applyFont="1" applyBorder="1" applyAlignment="1">
      <alignment horizontal="center" vertical="center" wrapText="1"/>
    </xf>
    <xf numFmtId="0" fontId="213" fillId="0" borderId="48" xfId="0" applyFont="1" applyBorder="1" applyAlignment="1">
      <alignment horizontal="center" vertical="center" wrapText="1"/>
    </xf>
    <xf numFmtId="0" fontId="213" fillId="0" borderId="51" xfId="0" applyFont="1" applyBorder="1" applyAlignment="1">
      <alignment horizontal="center" vertical="center" wrapText="1"/>
    </xf>
    <xf numFmtId="0" fontId="213" fillId="0" borderId="35" xfId="0" applyFont="1" applyBorder="1" applyAlignment="1">
      <alignment horizontal="center" vertical="center" wrapText="1"/>
    </xf>
    <xf numFmtId="0" fontId="213" fillId="0" borderId="36" xfId="0" applyFont="1" applyBorder="1" applyAlignment="1">
      <alignment horizontal="center" vertical="center" wrapText="1"/>
    </xf>
    <xf numFmtId="0" fontId="213" fillId="0" borderId="39" xfId="0" applyFont="1" applyBorder="1" applyAlignment="1">
      <alignment horizontal="center" vertical="center" wrapText="1"/>
    </xf>
    <xf numFmtId="0" fontId="213" fillId="0" borderId="40" xfId="0" applyFont="1" applyBorder="1" applyAlignment="1">
      <alignment horizontal="center" vertical="center" wrapText="1"/>
    </xf>
    <xf numFmtId="0" fontId="213" fillId="0" borderId="42" xfId="0" applyFont="1" applyBorder="1" applyAlignment="1">
      <alignment horizontal="center" vertical="center" wrapText="1"/>
    </xf>
    <xf numFmtId="0" fontId="213" fillId="0" borderId="43" xfId="0" applyFont="1" applyBorder="1" applyAlignment="1">
      <alignment horizontal="center" vertical="center" wrapText="1"/>
    </xf>
    <xf numFmtId="0" fontId="213" fillId="0" borderId="44" xfId="0" applyFont="1" applyBorder="1" applyAlignment="1">
      <alignment horizontal="center" vertical="center" wrapText="1"/>
    </xf>
    <xf numFmtId="0" fontId="25" fillId="0" borderId="0" xfId="0" applyFont="1" applyBorder="1" applyAlignment="1">
      <alignment horizontal="left" vertical="center" wrapText="1"/>
    </xf>
    <xf numFmtId="0" fontId="16" fillId="0" borderId="0" xfId="0" applyFont="1" applyBorder="1" applyAlignment="1">
      <alignment horizontal="left" vertical="center" wrapText="1"/>
    </xf>
    <xf numFmtId="0" fontId="212" fillId="0" borderId="66" xfId="0" applyFont="1" applyBorder="1" applyAlignment="1">
      <alignment horizontal="center" vertical="center" wrapText="1"/>
    </xf>
    <xf numFmtId="0" fontId="212" fillId="0" borderId="67" xfId="0" applyFont="1" applyBorder="1" applyAlignment="1">
      <alignment horizontal="center" vertical="center" wrapText="1"/>
    </xf>
    <xf numFmtId="0" fontId="213" fillId="0" borderId="66" xfId="0" applyFont="1" applyBorder="1" applyAlignment="1">
      <alignment horizontal="center" vertical="center" wrapText="1"/>
    </xf>
    <xf numFmtId="0" fontId="213" fillId="0" borderId="67" xfId="0" applyFont="1" applyBorder="1" applyAlignment="1">
      <alignment horizontal="center" vertical="center" wrapText="1"/>
    </xf>
    <xf numFmtId="0" fontId="7" fillId="0" borderId="0" xfId="0" applyFont="1" applyBorder="1" applyAlignment="1">
      <alignment horizontal="center" vertical="center"/>
    </xf>
    <xf numFmtId="0" fontId="232" fillId="0" borderId="64" xfId="0" applyFont="1" applyBorder="1" applyAlignment="1">
      <alignment horizontal="center" vertical="center" wrapText="1"/>
    </xf>
    <xf numFmtId="0" fontId="232" fillId="0" borderId="65" xfId="0" applyFont="1" applyBorder="1" applyAlignment="1">
      <alignment horizontal="center" vertical="center" wrapText="1"/>
    </xf>
    <xf numFmtId="0" fontId="211" fillId="0" borderId="0" xfId="0" applyFont="1" applyAlignment="1">
      <alignment horizontal="center" vertical="center" wrapText="1"/>
    </xf>
    <xf numFmtId="0" fontId="138" fillId="0" borderId="0" xfId="0" applyFont="1" applyBorder="1" applyAlignment="1">
      <alignment horizontal="center" vertical="center"/>
    </xf>
    <xf numFmtId="0" fontId="121" fillId="0" borderId="0" xfId="0" applyFont="1" applyBorder="1" applyAlignment="1">
      <alignment horizontal="center" vertical="center" wrapText="1"/>
    </xf>
    <xf numFmtId="0" fontId="139" fillId="0" borderId="0" xfId="0" applyFont="1" applyBorder="1" applyAlignment="1">
      <alignment horizontal="center" vertical="center" wrapText="1"/>
    </xf>
    <xf numFmtId="0" fontId="217" fillId="0" borderId="0" xfId="2" applyFont="1" applyAlignment="1">
      <alignment horizontal="left" vertical="center" wrapText="1"/>
    </xf>
    <xf numFmtId="0" fontId="212" fillId="0" borderId="64" xfId="2" applyFont="1" applyBorder="1" applyAlignment="1">
      <alignment horizontal="center" vertical="center" wrapText="1"/>
    </xf>
    <xf numFmtId="0" fontId="223" fillId="0" borderId="65" xfId="2" applyFont="1" applyBorder="1" applyAlignment="1">
      <alignment horizontal="center" vertical="center" wrapText="1"/>
    </xf>
    <xf numFmtId="0" fontId="233" fillId="0" borderId="0" xfId="2" applyFont="1" applyAlignment="1">
      <alignment horizontal="center" vertical="center" wrapText="1"/>
    </xf>
    <xf numFmtId="0" fontId="213" fillId="0" borderId="66" xfId="2" applyFont="1" applyBorder="1" applyAlignment="1">
      <alignment horizontal="center" vertical="center" wrapText="1"/>
    </xf>
    <xf numFmtId="0" fontId="213" fillId="0" borderId="67" xfId="2" applyFont="1" applyBorder="1" applyAlignment="1">
      <alignment horizontal="center" vertical="center" wrapText="1"/>
    </xf>
    <xf numFmtId="0" fontId="213" fillId="0" borderId="75" xfId="2" applyFont="1" applyBorder="1" applyAlignment="1">
      <alignment horizontal="center" vertical="center" wrapText="1"/>
    </xf>
    <xf numFmtId="0" fontId="212" fillId="0" borderId="74" xfId="2" applyFont="1" applyBorder="1" applyAlignment="1">
      <alignment horizontal="center" vertical="center" wrapText="1"/>
    </xf>
    <xf numFmtId="0" fontId="212" fillId="0" borderId="65" xfId="2" applyFont="1" applyBorder="1" applyAlignment="1">
      <alignment horizontal="center" vertical="center" wrapText="1"/>
    </xf>
    <xf numFmtId="0" fontId="212" fillId="0" borderId="66" xfId="2" applyFont="1" applyBorder="1" applyAlignment="1">
      <alignment horizontal="center" vertical="center" wrapText="1"/>
    </xf>
    <xf numFmtId="0" fontId="212" fillId="0" borderId="75" xfId="2" applyFont="1" applyBorder="1" applyAlignment="1">
      <alignment horizontal="center" vertical="center" wrapText="1"/>
    </xf>
    <xf numFmtId="0" fontId="212" fillId="0" borderId="70" xfId="2" applyFont="1" applyBorder="1" applyAlignment="1">
      <alignment horizontal="center" vertical="center" wrapText="1"/>
    </xf>
    <xf numFmtId="0" fontId="215" fillId="0" borderId="78" xfId="2" applyFont="1" applyBorder="1" applyAlignment="1">
      <alignment horizontal="center" vertical="center" wrapText="1"/>
    </xf>
    <xf numFmtId="0" fontId="215" fillId="0" borderId="80" xfId="2" applyFont="1" applyBorder="1" applyAlignment="1">
      <alignment horizontal="center" vertical="center" wrapText="1"/>
    </xf>
    <xf numFmtId="0" fontId="215" fillId="0" borderId="70" xfId="2" applyFont="1" applyBorder="1" applyAlignment="1">
      <alignment horizontal="center" vertical="center" wrapText="1"/>
    </xf>
    <xf numFmtId="0" fontId="215" fillId="0" borderId="68" xfId="2" applyFont="1" applyBorder="1" applyAlignment="1">
      <alignment horizontal="center" vertical="center" wrapText="1"/>
    </xf>
    <xf numFmtId="0" fontId="219" fillId="0" borderId="79" xfId="2" applyFont="1" applyBorder="1" applyAlignment="1">
      <alignment horizontal="center" vertical="center" wrapText="1"/>
    </xf>
    <xf numFmtId="0" fontId="215" fillId="0" borderId="81" xfId="2" applyFont="1" applyBorder="1" applyAlignment="1">
      <alignment horizontal="center" vertical="center" wrapText="1"/>
    </xf>
    <xf numFmtId="0" fontId="215" fillId="0" borderId="71" xfId="2" applyFont="1" applyBorder="1" applyAlignment="1">
      <alignment horizontal="center" vertical="center" wrapText="1"/>
    </xf>
    <xf numFmtId="0" fontId="215" fillId="0" borderId="69" xfId="2" applyFont="1" applyBorder="1" applyAlignment="1">
      <alignment horizontal="center" vertical="center" wrapText="1"/>
    </xf>
    <xf numFmtId="0" fontId="58" fillId="0" borderId="0" xfId="2" applyFont="1" applyAlignment="1">
      <alignment horizontal="center" vertical="center" wrapText="1"/>
    </xf>
    <xf numFmtId="0" fontId="120" fillId="0" borderId="0" xfId="2" applyFont="1" applyAlignment="1">
      <alignment horizontal="center" vertical="center" wrapText="1"/>
    </xf>
    <xf numFmtId="0" fontId="213" fillId="0" borderId="64" xfId="2" applyFont="1" applyBorder="1" applyAlignment="1">
      <alignment horizontal="center" vertical="center" wrapText="1"/>
    </xf>
    <xf numFmtId="0" fontId="213" fillId="0" borderId="74" xfId="2" applyFont="1" applyBorder="1" applyAlignment="1">
      <alignment horizontal="center" vertical="center" wrapText="1"/>
    </xf>
    <xf numFmtId="0" fontId="213" fillId="0" borderId="70" xfId="2" applyFont="1" applyBorder="1" applyAlignment="1">
      <alignment horizontal="center" vertical="center" wrapText="1"/>
    </xf>
    <xf numFmtId="0" fontId="213" fillId="0" borderId="71" xfId="2" applyFont="1" applyBorder="1" applyAlignment="1">
      <alignment horizontal="center" vertical="center" wrapText="1"/>
    </xf>
    <xf numFmtId="0" fontId="226" fillId="0" borderId="72" xfId="2" applyFont="1" applyBorder="1" applyAlignment="1">
      <alignment horizontal="center" vertical="center" wrapText="1"/>
    </xf>
    <xf numFmtId="0" fontId="226" fillId="0" borderId="77" xfId="2" applyFont="1" applyBorder="1" applyAlignment="1">
      <alignment horizontal="center" vertical="center" wrapText="1"/>
    </xf>
    <xf numFmtId="0" fontId="226" fillId="0" borderId="73" xfId="2" applyFont="1" applyBorder="1" applyAlignment="1">
      <alignment horizontal="center" vertical="center" wrapText="1"/>
    </xf>
    <xf numFmtId="0" fontId="213" fillId="0" borderId="64" xfId="0" applyFont="1" applyBorder="1" applyAlignment="1">
      <alignment horizontal="center" vertical="center" wrapText="1"/>
    </xf>
    <xf numFmtId="0" fontId="213" fillId="0" borderId="74" xfId="0" applyFont="1" applyBorder="1" applyAlignment="1">
      <alignment horizontal="center" vertical="center" wrapText="1"/>
    </xf>
    <xf numFmtId="0" fontId="213" fillId="0" borderId="65" xfId="0" applyFont="1" applyBorder="1" applyAlignment="1">
      <alignment horizontal="center" vertical="center" wrapText="1"/>
    </xf>
    <xf numFmtId="0" fontId="213" fillId="0" borderId="72" xfId="0" applyFont="1" applyBorder="1" applyAlignment="1">
      <alignment horizontal="center" vertical="center" wrapText="1"/>
    </xf>
    <xf numFmtId="0" fontId="213" fillId="0" borderId="77" xfId="0" applyFont="1" applyBorder="1" applyAlignment="1">
      <alignment horizontal="center" vertical="center" wrapText="1"/>
    </xf>
    <xf numFmtId="0" fontId="213" fillId="0" borderId="73" xfId="0" applyFont="1" applyBorder="1" applyAlignment="1">
      <alignment horizontal="center" vertical="center" wrapText="1"/>
    </xf>
    <xf numFmtId="0" fontId="213" fillId="0" borderId="70" xfId="0" applyFont="1" applyBorder="1" applyAlignment="1">
      <alignment horizontal="center" vertical="center" wrapText="1"/>
    </xf>
    <xf numFmtId="0" fontId="213" fillId="0" borderId="71" xfId="0" applyFont="1" applyBorder="1" applyAlignment="1">
      <alignment horizontal="center" vertical="center" wrapText="1"/>
    </xf>
    <xf numFmtId="0" fontId="215" fillId="0" borderId="66" xfId="0" applyFont="1" applyBorder="1" applyAlignment="1">
      <alignment horizontal="center" vertical="center" wrapText="1"/>
    </xf>
    <xf numFmtId="0" fontId="215" fillId="0" borderId="67" xfId="0" applyFont="1" applyBorder="1" applyAlignment="1">
      <alignment horizontal="center" vertical="center" wrapText="1"/>
    </xf>
    <xf numFmtId="2" fontId="225" fillId="0" borderId="0" xfId="0" applyNumberFormat="1" applyFont="1" applyAlignment="1">
      <alignment horizontal="left" vertical="center" wrapText="1"/>
    </xf>
    <xf numFmtId="0" fontId="49" fillId="0" borderId="64" xfId="0" applyFont="1" applyBorder="1" applyAlignment="1">
      <alignment horizontal="center" vertical="center" wrapText="1"/>
    </xf>
    <xf numFmtId="0" fontId="49" fillId="0" borderId="74" xfId="0" applyFont="1" applyBorder="1" applyAlignment="1">
      <alignment horizontal="center" vertical="center" wrapText="1"/>
    </xf>
    <xf numFmtId="0" fontId="49" fillId="0" borderId="65" xfId="0" applyFont="1" applyBorder="1" applyAlignment="1">
      <alignment horizontal="center" vertical="center" wrapText="1"/>
    </xf>
    <xf numFmtId="0" fontId="137" fillId="0" borderId="0" xfId="0" applyFont="1" applyBorder="1" applyAlignment="1">
      <alignment horizontal="center" vertical="center" wrapText="1"/>
    </xf>
    <xf numFmtId="0" fontId="130" fillId="0" borderId="0" xfId="0" applyFont="1" applyBorder="1" applyAlignment="1">
      <alignment horizontal="center" vertical="center" wrapText="1"/>
    </xf>
    <xf numFmtId="0" fontId="238" fillId="0" borderId="72" xfId="0" applyFont="1" applyBorder="1" applyAlignment="1">
      <alignment horizontal="center" vertical="center"/>
    </xf>
    <xf numFmtId="0" fontId="238" fillId="0" borderId="77" xfId="0" applyFont="1" applyBorder="1" applyAlignment="1">
      <alignment horizontal="center" vertical="center"/>
    </xf>
    <xf numFmtId="0" fontId="238" fillId="0" borderId="73" xfId="0" applyFont="1" applyBorder="1" applyAlignment="1">
      <alignment horizontal="center" vertical="center"/>
    </xf>
    <xf numFmtId="0" fontId="221" fillId="0" borderId="66" xfId="0" applyFont="1" applyBorder="1" applyAlignment="1">
      <alignment horizontal="center" vertical="center" wrapText="1"/>
    </xf>
    <xf numFmtId="0" fontId="221" fillId="0" borderId="67" xfId="0" applyFont="1" applyBorder="1" applyAlignment="1">
      <alignment horizontal="center" vertical="center" wrapText="1"/>
    </xf>
    <xf numFmtId="0" fontId="221" fillId="0" borderId="75" xfId="0" applyFont="1" applyBorder="1" applyAlignment="1">
      <alignment horizontal="center" vertical="center" wrapText="1"/>
    </xf>
    <xf numFmtId="0" fontId="219" fillId="0" borderId="66" xfId="2" applyFont="1" applyBorder="1" applyAlignment="1">
      <alignment horizontal="center" vertical="center" wrapText="1"/>
    </xf>
    <xf numFmtId="0" fontId="219" fillId="0" borderId="75" xfId="2" applyFont="1" applyBorder="1" applyAlignment="1">
      <alignment horizontal="center" vertical="center" wrapText="1"/>
    </xf>
    <xf numFmtId="0" fontId="219" fillId="0" borderId="67" xfId="2" applyFont="1" applyBorder="1" applyAlignment="1">
      <alignment horizontal="center" vertical="center" wrapText="1"/>
    </xf>
    <xf numFmtId="0" fontId="212" fillId="0" borderId="67" xfId="2" applyFont="1" applyBorder="1" applyAlignment="1">
      <alignment horizontal="center" vertical="center" wrapText="1"/>
    </xf>
    <xf numFmtId="0" fontId="212" fillId="0" borderId="71" xfId="2" applyFont="1" applyBorder="1" applyAlignment="1">
      <alignment horizontal="center" vertical="center" wrapText="1"/>
    </xf>
    <xf numFmtId="0" fontId="215" fillId="0" borderId="0" xfId="2" applyFont="1" applyAlignment="1">
      <alignment horizontal="center" vertical="center" wrapText="1"/>
    </xf>
    <xf numFmtId="0" fontId="215" fillId="0" borderId="76" xfId="2" applyFont="1" applyBorder="1" applyAlignment="1">
      <alignment horizontal="center" vertical="center" wrapText="1"/>
    </xf>
    <xf numFmtId="49" fontId="158" fillId="0" borderId="0" xfId="2" applyNumberFormat="1" applyFont="1" applyAlignment="1">
      <alignment horizontal="left" vertical="center" wrapText="1"/>
    </xf>
    <xf numFmtId="0" fontId="213" fillId="0" borderId="86" xfId="2" applyFont="1" applyBorder="1" applyAlignment="1">
      <alignment horizontal="center" vertical="center" wrapText="1"/>
    </xf>
    <xf numFmtId="0" fontId="213" fillId="0" borderId="87" xfId="2" applyFont="1" applyBorder="1" applyAlignment="1">
      <alignment horizontal="center" vertical="center" wrapText="1"/>
    </xf>
    <xf numFmtId="0" fontId="12" fillId="0" borderId="0" xfId="2" applyFont="1" applyAlignment="1">
      <alignment horizontal="center" vertical="center" wrapText="1"/>
    </xf>
    <xf numFmtId="0" fontId="7" fillId="0" borderId="0" xfId="2" applyFont="1" applyAlignment="1">
      <alignment horizontal="center" vertical="center"/>
    </xf>
    <xf numFmtId="3" fontId="212" fillId="4" borderId="96" xfId="3" applyNumberFormat="1" applyFont="1" applyFill="1" applyBorder="1" applyAlignment="1">
      <alignment horizontal="center" vertical="center" wrapText="1"/>
    </xf>
    <xf numFmtId="3" fontId="212" fillId="4" borderId="97" xfId="3" applyNumberFormat="1" applyFont="1" applyFill="1" applyBorder="1" applyAlignment="1">
      <alignment horizontal="center" vertical="center" wrapText="1"/>
    </xf>
    <xf numFmtId="3" fontId="212" fillId="4" borderId="92" xfId="3" applyNumberFormat="1" applyFont="1" applyFill="1" applyBorder="1" applyAlignment="1">
      <alignment horizontal="center" vertical="center" wrapText="1"/>
    </xf>
    <xf numFmtId="3" fontId="212" fillId="4" borderId="66" xfId="3" applyNumberFormat="1" applyFont="1" applyFill="1" applyBorder="1" applyAlignment="1">
      <alignment horizontal="center" vertical="center" wrapText="1"/>
    </xf>
    <xf numFmtId="3" fontId="212" fillId="4" borderId="75" xfId="3" applyNumberFormat="1" applyFont="1" applyFill="1" applyBorder="1" applyAlignment="1">
      <alignment horizontal="center" vertical="center" wrapText="1"/>
    </xf>
    <xf numFmtId="3" fontId="212" fillId="4" borderId="67" xfId="3" applyNumberFormat="1" applyFont="1" applyFill="1" applyBorder="1" applyAlignment="1">
      <alignment horizontal="center" vertical="center" wrapText="1"/>
    </xf>
    <xf numFmtId="3" fontId="212" fillId="4" borderId="70" xfId="3" applyNumberFormat="1" applyFont="1" applyFill="1" applyBorder="1" applyAlignment="1">
      <alignment horizontal="center" vertical="center" wrapText="1"/>
    </xf>
    <xf numFmtId="3" fontId="212" fillId="4" borderId="0" xfId="3" applyNumberFormat="1" applyFont="1" applyFill="1" applyAlignment="1">
      <alignment horizontal="center" vertical="center" wrapText="1"/>
    </xf>
    <xf numFmtId="3" fontId="212" fillId="4" borderId="71" xfId="3" applyNumberFormat="1" applyFont="1" applyFill="1" applyBorder="1" applyAlignment="1">
      <alignment horizontal="center" vertical="center" wrapText="1"/>
    </xf>
    <xf numFmtId="0" fontId="212" fillId="4" borderId="70" xfId="2" applyFont="1" applyFill="1" applyBorder="1" applyAlignment="1">
      <alignment horizontal="center" vertical="center" wrapText="1"/>
    </xf>
    <xf numFmtId="0" fontId="212" fillId="4" borderId="0" xfId="2" applyFont="1" applyFill="1" applyAlignment="1">
      <alignment horizontal="center" vertical="center" wrapText="1"/>
    </xf>
    <xf numFmtId="0" fontId="212" fillId="4" borderId="71" xfId="2" applyFont="1" applyFill="1" applyBorder="1" applyAlignment="1">
      <alignment horizontal="center" vertical="center" wrapText="1"/>
    </xf>
    <xf numFmtId="3" fontId="219" fillId="4" borderId="70" xfId="3" applyNumberFormat="1" applyFont="1" applyFill="1" applyBorder="1" applyAlignment="1">
      <alignment horizontal="center" vertical="center" wrapText="1"/>
    </xf>
    <xf numFmtId="3" fontId="219" fillId="4" borderId="71" xfId="3" applyNumberFormat="1" applyFont="1" applyFill="1" applyBorder="1" applyAlignment="1">
      <alignment horizontal="center" vertical="center" wrapText="1"/>
    </xf>
    <xf numFmtId="0" fontId="124" fillId="2" borderId="0" xfId="0" applyFont="1" applyFill="1" applyAlignment="1">
      <alignment horizontal="left" wrapText="1"/>
    </xf>
    <xf numFmtId="0" fontId="219" fillId="4" borderId="70" xfId="2" applyFont="1" applyFill="1" applyBorder="1" applyAlignment="1">
      <alignment horizontal="center" vertical="center" wrapText="1"/>
    </xf>
    <xf numFmtId="0" fontId="219" fillId="4" borderId="71" xfId="2" applyFont="1" applyFill="1" applyBorder="1" applyAlignment="1">
      <alignment horizontal="center" vertical="center" wrapText="1"/>
    </xf>
    <xf numFmtId="2" fontId="33" fillId="0" borderId="0" xfId="2" applyNumberFormat="1" applyFont="1" applyAlignment="1">
      <alignment horizontal="left" vertical="center" wrapText="1"/>
    </xf>
    <xf numFmtId="0" fontId="80" fillId="2" borderId="0" xfId="0" applyFont="1" applyFill="1" applyAlignment="1">
      <alignment horizontal="left" wrapText="1"/>
    </xf>
    <xf numFmtId="3" fontId="212" fillId="4" borderId="106" xfId="3" applyNumberFormat="1" applyFont="1" applyFill="1" applyBorder="1" applyAlignment="1">
      <alignment horizontal="center" vertical="center" wrapText="1"/>
    </xf>
    <xf numFmtId="3" fontId="212" fillId="4" borderId="16" xfId="3" applyNumberFormat="1" applyFont="1" applyFill="1" applyBorder="1" applyAlignment="1">
      <alignment horizontal="center" vertical="center" wrapText="1"/>
    </xf>
    <xf numFmtId="0" fontId="212" fillId="4" borderId="66" xfId="2" applyFont="1" applyFill="1" applyBorder="1" applyAlignment="1">
      <alignment horizontal="center" vertical="center" wrapText="1"/>
    </xf>
    <xf numFmtId="0" fontId="212" fillId="4" borderId="75" xfId="2" applyFont="1" applyFill="1" applyBorder="1" applyAlignment="1">
      <alignment horizontal="center" vertical="center" wrapText="1"/>
    </xf>
    <xf numFmtId="0" fontId="212" fillId="4" borderId="67" xfId="2" applyFont="1" applyFill="1" applyBorder="1" applyAlignment="1">
      <alignment horizontal="center" vertical="center" wrapText="1"/>
    </xf>
    <xf numFmtId="0" fontId="219" fillId="0" borderId="70" xfId="2" applyFont="1" applyBorder="1" applyAlignment="1">
      <alignment horizontal="center" vertical="center" wrapText="1"/>
    </xf>
    <xf numFmtId="0" fontId="219" fillId="0" borderId="71" xfId="2" applyFont="1" applyBorder="1" applyAlignment="1">
      <alignment horizontal="center" vertical="center" wrapText="1"/>
    </xf>
    <xf numFmtId="0" fontId="215" fillId="4" borderId="0" xfId="2" applyFont="1" applyFill="1" applyAlignment="1">
      <alignment horizontal="center" vertical="center" wrapText="1"/>
    </xf>
    <xf numFmtId="0" fontId="215" fillId="4" borderId="71" xfId="2" applyFont="1" applyFill="1" applyBorder="1" applyAlignment="1">
      <alignment horizontal="center" vertical="center" wrapText="1"/>
    </xf>
    <xf numFmtId="3" fontId="221" fillId="4" borderId="109" xfId="16" applyNumberFormat="1" applyFont="1" applyFill="1" applyBorder="1" applyAlignment="1">
      <alignment horizontal="center" vertical="center" wrapText="1"/>
    </xf>
    <xf numFmtId="3" fontId="221" fillId="4" borderId="110" xfId="16" applyNumberFormat="1" applyFont="1" applyFill="1" applyBorder="1" applyAlignment="1">
      <alignment horizontal="center" vertical="center" wrapText="1"/>
    </xf>
    <xf numFmtId="3" fontId="221" fillId="4" borderId="72" xfId="16" applyNumberFormat="1" applyFont="1" applyFill="1" applyBorder="1" applyAlignment="1">
      <alignment horizontal="center" vertical="center" wrapText="1"/>
    </xf>
    <xf numFmtId="3" fontId="221" fillId="4" borderId="77" xfId="16" applyNumberFormat="1" applyFont="1" applyFill="1" applyBorder="1" applyAlignment="1">
      <alignment horizontal="center" vertical="center" wrapText="1"/>
    </xf>
    <xf numFmtId="3" fontId="221" fillId="4" borderId="73" xfId="16" applyNumberFormat="1" applyFont="1" applyFill="1" applyBorder="1" applyAlignment="1">
      <alignment horizontal="center" vertical="center" wrapText="1"/>
    </xf>
    <xf numFmtId="0" fontId="219" fillId="4" borderId="64" xfId="16" applyFont="1" applyFill="1" applyBorder="1" applyAlignment="1">
      <alignment horizontal="center" vertical="center"/>
    </xf>
    <xf numFmtId="0" fontId="219" fillId="4" borderId="65" xfId="16" applyFont="1" applyFill="1" applyBorder="1" applyAlignment="1">
      <alignment horizontal="center" vertical="center"/>
    </xf>
    <xf numFmtId="3" fontId="221" fillId="4" borderId="17" xfId="16" applyNumberFormat="1" applyFont="1" applyFill="1" applyBorder="1" applyAlignment="1">
      <alignment horizontal="center" vertical="center" wrapText="1"/>
    </xf>
    <xf numFmtId="3" fontId="221" fillId="4" borderId="16" xfId="16" applyNumberFormat="1" applyFont="1" applyFill="1" applyBorder="1" applyAlignment="1">
      <alignment horizontal="center" vertical="center" wrapText="1"/>
    </xf>
    <xf numFmtId="0" fontId="28" fillId="4" borderId="0" xfId="16" applyFont="1" applyFill="1" applyAlignment="1">
      <alignment horizontal="center"/>
    </xf>
    <xf numFmtId="0" fontId="211" fillId="4" borderId="0" xfId="16" applyFont="1" applyFill="1" applyAlignment="1">
      <alignment horizontal="center" vertical="center" wrapText="1"/>
    </xf>
    <xf numFmtId="0" fontId="152" fillId="0" borderId="0" xfId="5" applyFont="1" applyAlignment="1">
      <alignment horizontal="center" vertical="center"/>
    </xf>
    <xf numFmtId="0" fontId="125" fillId="0" borderId="0" xfId="16" applyFont="1" applyBorder="1" applyAlignment="1">
      <alignment horizontal="center"/>
    </xf>
    <xf numFmtId="0" fontId="125" fillId="4" borderId="0" xfId="16" applyFont="1" applyFill="1" applyBorder="1" applyAlignment="1">
      <alignment horizontal="center"/>
    </xf>
    <xf numFmtId="0" fontId="125" fillId="4" borderId="0" xfId="16" applyFont="1" applyFill="1" applyBorder="1" applyAlignment="1">
      <alignment horizontal="center" vertical="center"/>
    </xf>
    <xf numFmtId="0" fontId="125" fillId="0" borderId="0" xfId="16" applyFont="1" applyBorder="1" applyAlignment="1">
      <alignment horizontal="center" vertical="center"/>
    </xf>
    <xf numFmtId="0" fontId="152" fillId="0" borderId="0" xfId="0" applyFont="1" applyAlignment="1" applyProtection="1">
      <alignment horizontal="center" vertical="center" wrapText="1"/>
      <protection locked="0"/>
    </xf>
    <xf numFmtId="0" fontId="105" fillId="4" borderId="0" xfId="0" applyFont="1" applyFill="1" applyBorder="1" applyAlignment="1">
      <alignment horizontal="center"/>
    </xf>
    <xf numFmtId="3" fontId="212" fillId="4" borderId="94" xfId="3" applyNumberFormat="1" applyFont="1" applyFill="1" applyBorder="1" applyAlignment="1">
      <alignment horizontal="center" vertical="center" wrapText="1"/>
    </xf>
    <xf numFmtId="3" fontId="212" fillId="4" borderId="95" xfId="3" applyNumberFormat="1" applyFont="1" applyFill="1" applyBorder="1" applyAlignment="1">
      <alignment horizontal="center" vertical="center" wrapText="1"/>
    </xf>
    <xf numFmtId="0" fontId="212" fillId="6" borderId="72" xfId="0" applyFont="1" applyFill="1" applyBorder="1" applyAlignment="1">
      <alignment horizontal="center" vertical="center"/>
    </xf>
    <xf numFmtId="0" fontId="212" fillId="6" borderId="77" xfId="0" applyFont="1" applyFill="1" applyBorder="1" applyAlignment="1">
      <alignment horizontal="center" vertical="center"/>
    </xf>
    <xf numFmtId="0" fontId="212" fillId="6" borderId="73" xfId="0" applyFont="1" applyFill="1" applyBorder="1" applyAlignment="1">
      <alignment horizontal="center" vertical="center"/>
    </xf>
    <xf numFmtId="0" fontId="224" fillId="0" borderId="0" xfId="0" applyFont="1" applyAlignment="1">
      <alignment horizontal="left" vertical="top" wrapText="1"/>
    </xf>
    <xf numFmtId="0" fontId="212" fillId="0" borderId="64" xfId="0" applyFont="1" applyBorder="1" applyAlignment="1">
      <alignment horizontal="center" vertical="center" wrapText="1"/>
    </xf>
    <xf numFmtId="0" fontId="212" fillId="0" borderId="65" xfId="0" applyFont="1" applyBorder="1" applyAlignment="1">
      <alignment horizontal="center" vertical="center" wrapText="1"/>
    </xf>
    <xf numFmtId="0" fontId="212" fillId="0" borderId="66" xfId="0" applyFont="1" applyBorder="1" applyAlignment="1">
      <alignment horizontal="center" wrapText="1"/>
    </xf>
    <xf numFmtId="0" fontId="212" fillId="0" borderId="67" xfId="0" applyFont="1" applyBorder="1" applyAlignment="1">
      <alignment horizontal="center" wrapText="1"/>
    </xf>
    <xf numFmtId="0" fontId="212" fillId="0" borderId="70" xfId="0" applyFont="1" applyBorder="1" applyAlignment="1">
      <alignment horizontal="center" vertical="center" wrapText="1"/>
    </xf>
    <xf numFmtId="0" fontId="223" fillId="0" borderId="0" xfId="0" applyFont="1" applyAlignment="1">
      <alignment vertical="center"/>
    </xf>
    <xf numFmtId="0" fontId="223" fillId="0" borderId="0" xfId="0" applyFont="1" applyAlignment="1">
      <alignment vertical="center" wrapText="1"/>
    </xf>
    <xf numFmtId="0" fontId="228" fillId="0" borderId="72" xfId="2" applyFont="1" applyBorder="1" applyAlignment="1">
      <alignment horizontal="center" vertical="center" wrapText="1"/>
    </xf>
    <xf numFmtId="0" fontId="228" fillId="0" borderId="77" xfId="0" applyFont="1" applyBorder="1" applyAlignment="1">
      <alignment horizontal="center" vertical="center" wrapText="1"/>
    </xf>
    <xf numFmtId="0" fontId="228" fillId="0" borderId="73" xfId="0" applyFont="1" applyBorder="1" applyAlignment="1">
      <alignment horizontal="center" vertical="center" wrapText="1"/>
    </xf>
    <xf numFmtId="0" fontId="224" fillId="0" borderId="0" xfId="3" applyFont="1" applyAlignment="1">
      <alignment horizontal="left" wrapText="1"/>
    </xf>
    <xf numFmtId="0" fontId="211" fillId="0" borderId="0" xfId="3" applyFont="1" applyAlignment="1">
      <alignment horizontal="center" vertical="center" wrapText="1"/>
    </xf>
    <xf numFmtId="0" fontId="152" fillId="0" borderId="0" xfId="3" applyFont="1" applyAlignment="1" applyProtection="1">
      <alignment horizontal="center" vertical="center" wrapText="1"/>
      <protection locked="0"/>
    </xf>
    <xf numFmtId="0" fontId="212" fillId="0" borderId="64" xfId="3" applyFont="1" applyBorder="1" applyAlignment="1">
      <alignment horizontal="center" vertical="center" wrapText="1"/>
    </xf>
    <xf numFmtId="0" fontId="212" fillId="0" borderId="74" xfId="3" applyFont="1" applyBorder="1" applyAlignment="1">
      <alignment horizontal="center" vertical="center" wrapText="1"/>
    </xf>
    <xf numFmtId="0" fontId="212" fillId="0" borderId="65" xfId="3" applyFont="1" applyBorder="1" applyAlignment="1">
      <alignment horizontal="center" vertical="center" wrapText="1"/>
    </xf>
    <xf numFmtId="0" fontId="212" fillId="0" borderId="66" xfId="3" applyFont="1" applyBorder="1" applyAlignment="1">
      <alignment horizontal="center" vertical="center" wrapText="1"/>
    </xf>
    <xf numFmtId="0" fontId="212" fillId="0" borderId="70" xfId="3" applyFont="1" applyBorder="1" applyAlignment="1">
      <alignment horizontal="center" vertical="center" wrapText="1"/>
    </xf>
    <xf numFmtId="0" fontId="212" fillId="0" borderId="68" xfId="3" applyFont="1" applyBorder="1" applyAlignment="1">
      <alignment horizontal="center" vertical="center" wrapText="1"/>
    </xf>
    <xf numFmtId="0" fontId="213" fillId="0" borderId="63" xfId="3" applyFont="1" applyBorder="1" applyAlignment="1">
      <alignment horizontal="center" vertical="center" wrapText="1"/>
    </xf>
    <xf numFmtId="0" fontId="213" fillId="0" borderId="66" xfId="3" applyFont="1" applyBorder="1" applyAlignment="1">
      <alignment horizontal="center" vertical="center" wrapText="1"/>
    </xf>
    <xf numFmtId="0" fontId="213" fillId="0" borderId="67" xfId="3" applyFont="1" applyBorder="1" applyAlignment="1">
      <alignment horizontal="center" vertical="center" wrapText="1"/>
    </xf>
    <xf numFmtId="0" fontId="213" fillId="0" borderId="70" xfId="3" applyFont="1" applyBorder="1" applyAlignment="1">
      <alignment horizontal="center" vertical="center" wrapText="1"/>
    </xf>
    <xf numFmtId="0" fontId="213" fillId="0" borderId="71" xfId="3" applyFont="1" applyBorder="1" applyAlignment="1">
      <alignment horizontal="center" vertical="center" wrapText="1"/>
    </xf>
    <xf numFmtId="0" fontId="213" fillId="0" borderId="68" xfId="3" applyFont="1" applyBorder="1" applyAlignment="1">
      <alignment horizontal="center" vertical="center" wrapText="1"/>
    </xf>
    <xf numFmtId="0" fontId="213" fillId="0" borderId="69" xfId="3" applyFont="1" applyBorder="1" applyAlignment="1">
      <alignment horizontal="center" vertical="center" wrapText="1"/>
    </xf>
    <xf numFmtId="0" fontId="224" fillId="0" borderId="0" xfId="16" applyFont="1" applyAlignment="1">
      <alignment horizontal="left" vertical="top" wrapText="1"/>
    </xf>
    <xf numFmtId="0" fontId="28" fillId="0" borderId="0" xfId="16" applyFont="1" applyAlignment="1">
      <alignment horizontal="center"/>
    </xf>
    <xf numFmtId="0" fontId="232" fillId="0" borderId="64" xfId="16" applyFont="1" applyBorder="1" applyAlignment="1">
      <alignment horizontal="center" vertical="center" wrapText="1"/>
    </xf>
    <xf numFmtId="0" fontId="232" fillId="0" borderId="74" xfId="16" applyFont="1" applyBorder="1" applyAlignment="1">
      <alignment horizontal="center" vertical="center" wrapText="1"/>
    </xf>
    <xf numFmtId="0" fontId="232" fillId="0" borderId="65" xfId="16" applyFont="1" applyBorder="1" applyAlignment="1">
      <alignment horizontal="center" vertical="center" wrapText="1"/>
    </xf>
    <xf numFmtId="0" fontId="213" fillId="0" borderId="64" xfId="16" applyFont="1" applyBorder="1" applyAlignment="1">
      <alignment horizontal="center" vertical="center" wrapText="1"/>
    </xf>
    <xf numFmtId="0" fontId="213" fillId="0" borderId="74" xfId="16" applyFont="1" applyBorder="1" applyAlignment="1">
      <alignment horizontal="center" vertical="center" wrapText="1"/>
    </xf>
    <xf numFmtId="0" fontId="213" fillId="0" borderId="66" xfId="16" applyFont="1" applyBorder="1" applyAlignment="1">
      <alignment horizontal="center" vertical="center" wrapText="1"/>
    </xf>
    <xf numFmtId="0" fontId="213" fillId="0" borderId="67" xfId="16" applyFont="1" applyBorder="1" applyAlignment="1">
      <alignment horizontal="center" vertical="center" wrapText="1"/>
    </xf>
    <xf numFmtId="0" fontId="213" fillId="0" borderId="70" xfId="16" applyFont="1" applyBorder="1" applyAlignment="1">
      <alignment horizontal="center" vertical="center" wrapText="1"/>
    </xf>
    <xf numFmtId="0" fontId="213" fillId="0" borderId="71" xfId="16" applyFont="1" applyBorder="1" applyAlignment="1">
      <alignment horizontal="center" vertical="center" wrapText="1"/>
    </xf>
    <xf numFmtId="0" fontId="213" fillId="0" borderId="75" xfId="16" applyFont="1" applyBorder="1" applyAlignment="1">
      <alignment horizontal="center" vertical="center" wrapText="1"/>
    </xf>
    <xf numFmtId="0" fontId="213" fillId="0" borderId="0" xfId="16" applyFont="1" applyBorder="1" applyAlignment="1">
      <alignment horizontal="center" vertical="center" wrapText="1"/>
    </xf>
    <xf numFmtId="0" fontId="211" fillId="0" borderId="0" xfId="16" applyFont="1" applyAlignment="1">
      <alignment horizontal="center" vertical="center" wrapText="1"/>
    </xf>
  </cellXfs>
  <cellStyles count="91">
    <cellStyle name="20% - Énfasis1" xfId="40" builtinId="30" customBuiltin="1"/>
    <cellStyle name="20% - Énfasis1 2" xfId="70" xr:uid="{4BB36B7C-5E64-4827-A123-9F7E5E06BBEA}"/>
    <cellStyle name="20% - Énfasis2" xfId="44" builtinId="34" customBuiltin="1"/>
    <cellStyle name="20% - Énfasis2 2" xfId="73" xr:uid="{B085E3BD-B77A-420E-9F1B-831A1D452DF1}"/>
    <cellStyle name="20% - Énfasis3" xfId="48" builtinId="38" customBuiltin="1"/>
    <cellStyle name="20% - Énfasis3 2" xfId="76" xr:uid="{8C09CAE5-F221-436B-B5AD-DC8C456E11F7}"/>
    <cellStyle name="20% - Énfasis4" xfId="52" builtinId="42" customBuiltin="1"/>
    <cellStyle name="20% - Énfasis4 2" xfId="79" xr:uid="{656ADCF0-BD2D-4603-B81E-E7CC15CC0BE8}"/>
    <cellStyle name="20% - Énfasis5" xfId="56" builtinId="46" customBuiltin="1"/>
    <cellStyle name="20% - Énfasis5 2" xfId="82" xr:uid="{5071C98B-B345-45C5-A101-E0D7632E96FC}"/>
    <cellStyle name="20% - Énfasis6" xfId="60" builtinId="50" customBuiltin="1"/>
    <cellStyle name="20% - Énfasis6 2" xfId="85" xr:uid="{574690AF-0DF5-455D-814C-11149AD07D9A}"/>
    <cellStyle name="40% - Énfasis1" xfId="41" builtinId="31" customBuiltin="1"/>
    <cellStyle name="40% - Énfasis1 2" xfId="71" xr:uid="{0AE8F5D7-5854-4224-8FAE-884B965962E3}"/>
    <cellStyle name="40% - Énfasis2" xfId="45" builtinId="35" customBuiltin="1"/>
    <cellStyle name="40% - Énfasis2 2" xfId="74" xr:uid="{DEA75A72-3285-499A-91D6-8F9D3B1E0C7C}"/>
    <cellStyle name="40% - Énfasis3" xfId="49" builtinId="39" customBuiltin="1"/>
    <cellStyle name="40% - Énfasis3 2" xfId="77" xr:uid="{A9326EA9-EB56-4957-9705-F04AFD1D7836}"/>
    <cellStyle name="40% - Énfasis4" xfId="53" builtinId="43" customBuiltin="1"/>
    <cellStyle name="40% - Énfasis4 2" xfId="80" xr:uid="{9712C742-8AE0-4380-9F67-DEEE8887CF4F}"/>
    <cellStyle name="40% - Énfasis5" xfId="57" builtinId="47" customBuiltin="1"/>
    <cellStyle name="40% - Énfasis5 2" xfId="83" xr:uid="{FF6F7359-420C-4574-B94D-5F33B1C8D2CC}"/>
    <cellStyle name="40% - Énfasis6" xfId="61" builtinId="51" customBuiltin="1"/>
    <cellStyle name="40% - Énfasis6 2" xfId="86" xr:uid="{85A6FFBB-9AC3-47FE-BBE9-E9490C894CC6}"/>
    <cellStyle name="60% - Énfasis1" xfId="42" builtinId="32" customBuiltin="1"/>
    <cellStyle name="60% - Énfasis1 2" xfId="72" xr:uid="{51BE631B-E20C-4FBE-ABDB-EF7A104D109F}"/>
    <cellStyle name="60% - Énfasis2" xfId="46" builtinId="36" customBuiltin="1"/>
    <cellStyle name="60% - Énfasis2 2" xfId="75" xr:uid="{F6C5D0D3-AA18-47F7-BA88-E7D3E485B2A3}"/>
    <cellStyle name="60% - Énfasis3" xfId="50" builtinId="40" customBuiltin="1"/>
    <cellStyle name="60% - Énfasis3 2" xfId="78" xr:uid="{9D9858CF-2D3C-48B4-A911-A641FCC55D07}"/>
    <cellStyle name="60% - Énfasis4" xfId="54" builtinId="44" customBuiltin="1"/>
    <cellStyle name="60% - Énfasis4 2" xfId="81" xr:uid="{4F4A2018-1327-433C-9E93-A2F0BFA56472}"/>
    <cellStyle name="60% - Énfasis5" xfId="58" builtinId="48" customBuiltin="1"/>
    <cellStyle name="60% - Énfasis5 2" xfId="84" xr:uid="{A1606EC0-3C93-44C7-ADB7-6AE23C334C9B}"/>
    <cellStyle name="60% - Énfasis6" xfId="62" builtinId="52" customBuiltin="1"/>
    <cellStyle name="60% - Énfasis6 2" xfId="87" xr:uid="{6C4E3033-13A2-43F1-912E-3794677ED2FA}"/>
    <cellStyle name="Bueno" xfId="28" builtinId="26" customBuiltin="1"/>
    <cellStyle name="Cálculo" xfId="33" builtinId="22" customBuiltin="1"/>
    <cellStyle name="Celda de comprobación" xfId="35" builtinId="23" customBuiltin="1"/>
    <cellStyle name="Celda vinculada" xfId="34" builtinId="24" customBuiltin="1"/>
    <cellStyle name="Encabezado 1" xfId="24" builtinId="16" customBuiltin="1"/>
    <cellStyle name="Encabezado 4" xfId="27" builtinId="19" customBuiltin="1"/>
    <cellStyle name="Énfasis1" xfId="39" builtinId="29" customBuiltin="1"/>
    <cellStyle name="Énfasis2" xfId="43" builtinId="33" customBuiltin="1"/>
    <cellStyle name="Énfasis3" xfId="47" builtinId="37" customBuiltin="1"/>
    <cellStyle name="Énfasis4" xfId="51" builtinId="41" customBuiltin="1"/>
    <cellStyle name="Énfasis5" xfId="55" builtinId="45" customBuiltin="1"/>
    <cellStyle name="Énfasis6" xfId="59" builtinId="49" customBuiltin="1"/>
    <cellStyle name="Entrada" xfId="31" builtinId="20" customBuiltin="1"/>
    <cellStyle name="Euro 2" xfId="13" xr:uid="{00000000-0005-0000-0000-000000000000}"/>
    <cellStyle name="Hipervínculo" xfId="18" builtinId="8"/>
    <cellStyle name="Hipervínculo 2" xfId="65" xr:uid="{5E4C4750-765E-4CC2-9815-8B42959A3C15}"/>
    <cellStyle name="Hipervínculo 3" xfId="88" xr:uid="{D7B1C78D-8C56-4C71-B3C1-1C04069BB33B}"/>
    <cellStyle name="Hipervínculo visitado 2" xfId="66" xr:uid="{1E426F77-E271-47CE-8F1B-FB56E9398194}"/>
    <cellStyle name="Hipervínculo visitado 3" xfId="89" xr:uid="{4E7B0CFD-D880-43C6-B10D-8D8034BD508E}"/>
    <cellStyle name="Incorrecto" xfId="29" builtinId="27" customBuiltin="1"/>
    <cellStyle name="Millares 2" xfId="1" xr:uid="{00000000-0005-0000-0000-000002000000}"/>
    <cellStyle name="Millares 2 2" xfId="21" xr:uid="{00000000-0005-0000-0000-000003000000}"/>
    <cellStyle name="Millares 2 2 2" xfId="12" xr:uid="{00000000-0005-0000-0000-000004000000}"/>
    <cellStyle name="Neutral" xfId="30" builtinId="28" customBuiltin="1"/>
    <cellStyle name="Normal" xfId="0" builtinId="0"/>
    <cellStyle name="Normal 10" xfId="68" xr:uid="{EA45B72D-9D6F-451E-8081-56A2CB54E446}"/>
    <cellStyle name="Normal 11" xfId="90" xr:uid="{40C9057D-539A-4378-B989-913AF1DF17D2}"/>
    <cellStyle name="Normal 2" xfId="2" xr:uid="{00000000-0005-0000-0000-000006000000}"/>
    <cellStyle name="Normal 2 2" xfId="16" xr:uid="{00000000-0005-0000-0000-000007000000}"/>
    <cellStyle name="Normal 2 3" xfId="3" xr:uid="{00000000-0005-0000-0000-000008000000}"/>
    <cellStyle name="Normal 3" xfId="4" xr:uid="{00000000-0005-0000-0000-000009000000}"/>
    <cellStyle name="Normal 3 2 2" xfId="10" xr:uid="{00000000-0005-0000-0000-00000A000000}"/>
    <cellStyle name="Normal 4" xfId="14" xr:uid="{00000000-0005-0000-0000-00000B000000}"/>
    <cellStyle name="Normal 5" xfId="17" xr:uid="{00000000-0005-0000-0000-00000C000000}"/>
    <cellStyle name="Normal 6" xfId="19" xr:uid="{00000000-0005-0000-0000-00000D000000}"/>
    <cellStyle name="Normal 7" xfId="22" xr:uid="{012C1DD2-E755-4143-925A-81417B16C269}"/>
    <cellStyle name="Normal 8" xfId="63" xr:uid="{F4EB5219-7124-41CC-A15D-7812EB6F23BA}"/>
    <cellStyle name="Normal 9" xfId="67" xr:uid="{5A125610-3624-458A-B401-351A3E777D6C}"/>
    <cellStyle name="Normal_estsisaad20121101página web" xfId="5" xr:uid="{00000000-0005-0000-0000-00000E000000}"/>
    <cellStyle name="Normal_estsisaad20130630página webpublicar" xfId="6" xr:uid="{00000000-0005-0000-0000-00000F000000}"/>
    <cellStyle name="Normal_estsisaad20130630página webpublicar 2" xfId="7" xr:uid="{00000000-0005-0000-0000-000010000000}"/>
    <cellStyle name="Notas 2" xfId="64" xr:uid="{83195BE1-7D2A-4D68-8C16-474A9F829461}"/>
    <cellStyle name="Notas 3" xfId="69" xr:uid="{DEA9AE04-E8F5-4FF6-A03E-1136F663D6FC}"/>
    <cellStyle name="Porcentaje" xfId="8" builtinId="5"/>
    <cellStyle name="Porcentaje 2" xfId="9" xr:uid="{00000000-0005-0000-0000-000012000000}"/>
    <cellStyle name="Porcentaje 3" xfId="11" xr:uid="{00000000-0005-0000-0000-000013000000}"/>
    <cellStyle name="Porcentaje 4" xfId="15" xr:uid="{00000000-0005-0000-0000-000014000000}"/>
    <cellStyle name="Porcentaje 5" xfId="20" xr:uid="{00000000-0005-0000-0000-000015000000}"/>
    <cellStyle name="Salida" xfId="32" builtinId="21" customBuiltin="1"/>
    <cellStyle name="Texto de advertencia" xfId="36" builtinId="11" customBuiltin="1"/>
    <cellStyle name="Texto explicativo" xfId="37" builtinId="53" customBuiltin="1"/>
    <cellStyle name="Título" xfId="23" builtinId="15" customBuiltin="1"/>
    <cellStyle name="Título 2" xfId="25" builtinId="17" customBuiltin="1"/>
    <cellStyle name="Título 3" xfId="26" builtinId="18" customBuiltin="1"/>
    <cellStyle name="Total" xfId="38" builtinId="25" customBuiltin="1"/>
  </cellStyles>
  <dxfs count="1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lor rgb="FFFF0000"/>
      </font>
    </dxf>
    <dxf>
      <font>
        <color rgb="FFFF0000"/>
      </font>
    </dxf>
    <dxf>
      <font>
        <color rgb="FFFF0000"/>
      </font>
    </dxf>
    <dxf>
      <font>
        <color rgb="FFFF0000"/>
      </font>
    </dxf>
  </dxfs>
  <tableStyles count="0" defaultTableStyle="TableStyleMedium2" defaultPivotStyle="PivotStyleLight16"/>
  <colors>
    <mruColors>
      <color rgb="FFFFFFCC"/>
      <color rgb="FFFFFF99"/>
      <color rgb="FF008000"/>
      <color rgb="FF006600"/>
      <color rgb="FFFFCCCC"/>
      <color rgb="FF3737FF"/>
      <color rgb="FFA3A3FF"/>
      <color rgb="FFCCCCFF"/>
      <color rgb="FF721C55"/>
      <color rgb="FF004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tyles" Target="style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externalLink" Target="externalLinks/externalLink1.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3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3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3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39.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42.xml.rels><?xml version="1.0" encoding="UTF-8" standalone="yes"?>
<Relationships xmlns="http://schemas.openxmlformats.org/package/2006/relationships"><Relationship Id="rId2" Type="http://schemas.openxmlformats.org/officeDocument/2006/relationships/chartUserShapes" Target="../drawings/drawing70.xml"/><Relationship Id="rId1" Type="http://schemas.openxmlformats.org/officeDocument/2006/relationships/image" Target="../media/image31.jpeg"/></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50.xml.rels><?xml version="1.0" encoding="UTF-8" standalone="yes"?>
<Relationships xmlns="http://schemas.openxmlformats.org/package/2006/relationships"><Relationship Id="rId3" Type="http://schemas.openxmlformats.org/officeDocument/2006/relationships/chartUserShapes" Target="../drawings/drawing90.xml"/><Relationship Id="rId2" Type="http://schemas.microsoft.com/office/2011/relationships/chartColorStyle" Target="colors7.xml"/><Relationship Id="rId1" Type="http://schemas.microsoft.com/office/2011/relationships/chartStyle" Target="style7.xml"/></Relationships>
</file>

<file path=xl/charts/_rels/chart51.xml.rels><?xml version="1.0" encoding="UTF-8" standalone="yes"?>
<Relationships xmlns="http://schemas.openxmlformats.org/package/2006/relationships"><Relationship Id="rId3" Type="http://schemas.openxmlformats.org/officeDocument/2006/relationships/chartUserShapes" Target="../drawings/drawing92.xml"/><Relationship Id="rId2" Type="http://schemas.microsoft.com/office/2011/relationships/chartColorStyle" Target="colors8.xml"/><Relationship Id="rId1" Type="http://schemas.microsoft.com/office/2011/relationships/chartStyle" Target="style8.xml"/></Relationships>
</file>

<file path=xl/charts/_rels/chart52.xml.rels><?xml version="1.0" encoding="UTF-8" standalone="yes"?>
<Relationships xmlns="http://schemas.openxmlformats.org/package/2006/relationships"><Relationship Id="rId3" Type="http://schemas.openxmlformats.org/officeDocument/2006/relationships/chartUserShapes" Target="../drawings/drawing94.xml"/><Relationship Id="rId2" Type="http://schemas.microsoft.com/office/2011/relationships/chartColorStyle" Target="colors9.xml"/><Relationship Id="rId1" Type="http://schemas.microsoft.com/office/2011/relationships/chartStyle" Target="style9.xml"/></Relationships>
</file>

<file path=xl/charts/_rels/chart53.xml.rels><?xml version="1.0" encoding="UTF-8" standalone="yes"?>
<Relationships xmlns="http://schemas.openxmlformats.org/package/2006/relationships"><Relationship Id="rId3" Type="http://schemas.openxmlformats.org/officeDocument/2006/relationships/chartUserShapes" Target="../drawings/drawing96.xml"/><Relationship Id="rId2" Type="http://schemas.microsoft.com/office/2011/relationships/chartColorStyle" Target="colors10.xml"/><Relationship Id="rId1" Type="http://schemas.microsoft.com/office/2011/relationships/chartStyle" Target="style10.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FFFF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D363-4F5E-BB6D-F32D36CAC9F8}"/>
            </c:ext>
          </c:extLst>
        </c:ser>
        <c:dLbls>
          <c:showLegendKey val="0"/>
          <c:showVal val="0"/>
          <c:showCatName val="0"/>
          <c:showSerName val="0"/>
          <c:showPercent val="0"/>
          <c:showBubbleSize val="0"/>
        </c:dLbls>
        <c:gapWidth val="20"/>
        <c:axId val="711918080"/>
        <c:axId val="711918624"/>
      </c:barChart>
      <c:catAx>
        <c:axId val="711918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8000"/>
                </a:solidFill>
                <a:latin typeface="Arial"/>
                <a:ea typeface="Arial"/>
                <a:cs typeface="Arial"/>
              </a:defRPr>
            </a:pPr>
            <a:endParaRPr lang="es-ES"/>
          </a:p>
        </c:txPr>
        <c:crossAx val="711918624"/>
        <c:crosses val="autoZero"/>
        <c:auto val="1"/>
        <c:lblAlgn val="ctr"/>
        <c:lblOffset val="100"/>
        <c:tickLblSkip val="1"/>
        <c:tickMarkSkip val="1"/>
        <c:noMultiLvlLbl val="0"/>
      </c:catAx>
      <c:valAx>
        <c:axId val="711918624"/>
        <c:scaling>
          <c:orientation val="minMax"/>
          <c:max val="5"/>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8000"/>
                </a:solidFill>
                <a:latin typeface="Arial"/>
                <a:ea typeface="Arial"/>
                <a:cs typeface="Arial"/>
              </a:defRPr>
            </a:pPr>
            <a:endParaRPr lang="es-ES"/>
          </a:p>
        </c:txPr>
        <c:crossAx val="7119180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horizontalDpi="-3" verticalDpi="12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50000"/>
                  </a:schemeClr>
                </a:solidFill>
                <a:latin typeface="Verdana"/>
                <a:ea typeface="Verdana"/>
                <a:cs typeface="Verdana"/>
              </a:defRPr>
            </a:pPr>
            <a:r>
              <a:rPr lang="es-ES">
                <a:solidFill>
                  <a:schemeClr val="accent1">
                    <a:lumMod val="50000"/>
                  </a:schemeClr>
                </a:solidFill>
              </a:rPr>
              <a:t>Solicitantes por sexo</a:t>
            </a:r>
          </a:p>
        </c:rich>
      </c:tx>
      <c:layout>
        <c:manualLayout>
          <c:xMode val="edge"/>
          <c:yMode val="edge"/>
          <c:x val="0.26179198188461733"/>
          <c:y val="7.6943879206110483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5838938930847426"/>
          <c:h val="0.62666829861536189"/>
        </c:manualLayout>
      </c:layout>
      <c:pie3DChart>
        <c:varyColors val="1"/>
        <c:ser>
          <c:idx val="0"/>
          <c:order val="0"/>
          <c:spPr>
            <a:solidFill>
              <a:srgbClr val="9999FF"/>
            </a:solidFill>
            <a:ln w="25400">
              <a:noFill/>
            </a:ln>
          </c:spPr>
          <c:explosion val="4"/>
          <c:dPt>
            <c:idx val="0"/>
            <c:bubble3D val="0"/>
            <c:spPr>
              <a:solidFill>
                <a:schemeClr val="accent1"/>
              </a:solidFill>
              <a:ln w="25400">
                <a:noFill/>
              </a:ln>
            </c:spPr>
            <c:extLst>
              <c:ext xmlns:c16="http://schemas.microsoft.com/office/drawing/2014/chart" uri="{C3380CC4-5D6E-409C-BE32-E72D297353CC}">
                <c16:uniqueId val="{00000000-5228-43F2-8707-62D5CADDA4AD}"/>
              </c:ext>
            </c:extLst>
          </c:dPt>
          <c:dPt>
            <c:idx val="1"/>
            <c:bubble3D val="0"/>
            <c:spPr>
              <a:solidFill>
                <a:schemeClr val="accent1">
                  <a:lumMod val="50000"/>
                </a:schemeClr>
              </a:solidFill>
              <a:ln w="25400">
                <a:noFill/>
              </a:ln>
            </c:spPr>
            <c:extLst>
              <c:ext xmlns:c16="http://schemas.microsoft.com/office/drawing/2014/chart" uri="{C3380CC4-5D6E-409C-BE32-E72D297353CC}">
                <c16:uniqueId val="{00000002-5228-43F2-8707-62D5CADDA4AD}"/>
              </c:ext>
            </c:extLst>
          </c:dPt>
          <c:dLbls>
            <c:dLbl>
              <c:idx val="0"/>
              <c:layout>
                <c:manualLayout>
                  <c:x val="8.0135532627387096E-2"/>
                  <c:y val="-9.0920753878366706E-2"/>
                </c:manualLayout>
              </c:layout>
              <c:numFmt formatCode="0%" sourceLinked="0"/>
              <c:spPr>
                <a:noFill/>
                <a:ln w="25400">
                  <a:noFill/>
                </a:ln>
              </c:spPr>
              <c:txPr>
                <a:bodyPr/>
                <a:lstStyle/>
                <a:p>
                  <a:pPr>
                    <a:defRPr sz="1000" b="1" i="0" u="none" strike="noStrike" baseline="0">
                      <a:solidFill>
                        <a:schemeClr val="accent1">
                          <a:lumMod val="50000"/>
                        </a:schemeClr>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228-43F2-8707-62D5CADDA4AD}"/>
                </c:ext>
              </c:extLst>
            </c:dLbl>
            <c:dLbl>
              <c:idx val="1"/>
              <c:layout>
                <c:manualLayout>
                  <c:x val="-3.9548827948230562E-3"/>
                  <c:y val="-0.12106505374980983"/>
                </c:manualLayout>
              </c:layout>
              <c:numFmt formatCode="0%" sourceLinked="0"/>
              <c:spPr>
                <a:noFill/>
                <a:ln w="25400">
                  <a:noFill/>
                </a:ln>
              </c:spPr>
              <c:txPr>
                <a:bodyPr/>
                <a:lstStyle/>
                <a:p>
                  <a:pPr>
                    <a:defRPr sz="1000" b="1" i="0" u="none" strike="noStrike" baseline="0">
                      <a:solidFill>
                        <a:schemeClr val="accent1">
                          <a:lumMod val="50000"/>
                        </a:schemeClr>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228-43F2-8707-62D5CADDA4AD}"/>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800" b="1" i="0" u="none" strike="noStrike" baseline="0">
                      <a:solidFill>
                        <a:schemeClr val="accent1">
                          <a:lumMod val="50000"/>
                        </a:schemeClr>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228-43F2-8707-62D5CADDA4AD}"/>
                </c:ext>
              </c:extLst>
            </c:dLbl>
            <c:numFmt formatCode="0%" sourceLinked="0"/>
            <c:spPr>
              <a:noFill/>
              <a:ln w="25400">
                <a:noFill/>
              </a:ln>
            </c:spPr>
            <c:txPr>
              <a:bodyPr wrap="square" lIns="38100" tIns="19050" rIns="38100" bIns="19050" anchor="ctr">
                <a:spAutoFit/>
              </a:bodyPr>
              <a:lstStyle/>
              <a:p>
                <a:pPr>
                  <a:defRPr sz="1000" b="1" i="0" u="none" strike="noStrike" baseline="0">
                    <a:solidFill>
                      <a:schemeClr val="accent1">
                        <a:lumMod val="50000"/>
                      </a:schemeClr>
                    </a:solidFill>
                    <a:latin typeface="Verdana"/>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'26perfsaad'!$B$12:$B$13</c:f>
              <c:strCache>
                <c:ptCount val="2"/>
                <c:pt idx="0">
                  <c:v>Mujer</c:v>
                </c:pt>
                <c:pt idx="1">
                  <c:v>Hombre</c:v>
                </c:pt>
              </c:strCache>
            </c:strRef>
          </c:cat>
          <c:val>
            <c:numRef>
              <c:f>'26perfsaad'!$AC$12:$AC$13</c:f>
              <c:numCache>
                <c:formatCode>#,##0</c:formatCode>
                <c:ptCount val="2"/>
                <c:pt idx="0">
                  <c:v>1293454</c:v>
                </c:pt>
                <c:pt idx="1">
                  <c:v>776898</c:v>
                </c:pt>
              </c:numCache>
            </c:numRef>
          </c:val>
          <c:extLst>
            <c:ext xmlns:c16="http://schemas.microsoft.com/office/drawing/2014/chart" uri="{C3380CC4-5D6E-409C-BE32-E72D297353CC}">
              <c16:uniqueId val="{00000004-5228-43F2-8707-62D5CADDA4A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'31adictsaad'!$F$7:$G$7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C7E5-40A2-96D8-CE60CDB02C65}"/>
              </c:ext>
            </c:extLst>
          </c:dPt>
          <c:dPt>
            <c:idx val="11"/>
            <c:invertIfNegative val="0"/>
            <c:bubble3D val="0"/>
            <c:extLst>
              <c:ext xmlns:c16="http://schemas.microsoft.com/office/drawing/2014/chart" uri="{C3380CC4-5D6E-409C-BE32-E72D297353CC}">
                <c16:uniqueId val="{00000001-C7E5-40A2-96D8-CE60CDB02C65}"/>
              </c:ext>
            </c:extLst>
          </c:dPt>
          <c:dPt>
            <c:idx val="12"/>
            <c:invertIfNegative val="0"/>
            <c:bubble3D val="0"/>
            <c:extLst>
              <c:ext xmlns:c16="http://schemas.microsoft.com/office/drawing/2014/chart" uri="{C3380CC4-5D6E-409C-BE32-E72D297353CC}">
                <c16:uniqueId val="{00000002-C7E5-40A2-96D8-CE60CDB02C65}"/>
              </c:ext>
            </c:extLst>
          </c:dPt>
          <c:dPt>
            <c:idx val="14"/>
            <c:invertIfNegative val="0"/>
            <c:bubble3D val="0"/>
            <c:extLst>
              <c:ext xmlns:c16="http://schemas.microsoft.com/office/drawing/2014/chart" uri="{C3380CC4-5D6E-409C-BE32-E72D297353CC}">
                <c16:uniqueId val="{00000003-C7E5-40A2-96D8-CE60CDB02C65}"/>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C7E5-40A2-96D8-CE60CDB02C65}"/>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C7E5-40A2-96D8-CE60CDB02C65}"/>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C7E5-40A2-96D8-CE60CDB02C65}"/>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C7E5-40A2-96D8-CE60CDB02C65}"/>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C7E5-40A2-96D8-CE60CDB02C65}"/>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C7E5-40A2-96D8-CE60CDB02C65}"/>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C7E5-40A2-96D8-CE60CDB02C65}"/>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C7E5-40A2-96D8-CE60CDB02C65}"/>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C7E5-40A2-96D8-CE60CDB02C65}"/>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C7E5-40A2-96D8-CE60CDB02C65}"/>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C7E5-40A2-96D8-CE60CDB02C65}"/>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C7E5-40A2-96D8-CE60CDB02C65}"/>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C7E5-40A2-96D8-CE60CDB02C65}"/>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C7E5-40A2-96D8-CE60CDB02C65}"/>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C7E5-40A2-96D8-CE60CDB02C65}"/>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C7E5-40A2-96D8-CE60CDB02C65}"/>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C7E5-40A2-96D8-CE60CDB02C65}"/>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C7E5-40A2-96D8-CE60CDB02C65}"/>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C7E5-40A2-96D8-CE60CDB02C65}"/>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C7E5-40A2-96D8-CE60CDB02C65}"/>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('31adictsaad'!$G$10:$G$27,'31adictsaad'!$G$29)</c:f>
              <c:numCache>
                <c:formatCode>#,##0.00</c:formatCode>
                <c:ptCount val="19"/>
                <c:pt idx="0">
                  <c:v>21.402859039794183</c:v>
                </c:pt>
                <c:pt idx="1">
                  <c:v>24.471517809125885</c:v>
                </c:pt>
                <c:pt idx="2">
                  <c:v>19.340108999852703</c:v>
                </c:pt>
                <c:pt idx="3">
                  <c:v>20.24487401940419</c:v>
                </c:pt>
                <c:pt idx="4">
                  <c:v>28.795295010434451</c:v>
                </c:pt>
                <c:pt idx="5">
                  <c:v>23.757533409031357</c:v>
                </c:pt>
                <c:pt idx="6">
                  <c:v>23.037557406139715</c:v>
                </c:pt>
                <c:pt idx="7">
                  <c:v>24.450251561415683</c:v>
                </c:pt>
                <c:pt idx="8">
                  <c:v>14.829701391720269</c:v>
                </c:pt>
                <c:pt idx="9">
                  <c:v>24.576016532323962</c:v>
                </c:pt>
                <c:pt idx="10">
                  <c:v>23.183391003460208</c:v>
                </c:pt>
                <c:pt idx="11">
                  <c:v>31.481683450273263</c:v>
                </c:pt>
                <c:pt idx="12">
                  <c:v>25.432179626256218</c:v>
                </c:pt>
                <c:pt idx="13">
                  <c:v>27.078468438415065</c:v>
                </c:pt>
                <c:pt idx="14">
                  <c:v>15.849710455519585</c:v>
                </c:pt>
                <c:pt idx="15">
                  <c:v>17.080666262764623</c:v>
                </c:pt>
                <c:pt idx="16">
                  <c:v>17.526262283971533</c:v>
                </c:pt>
                <c:pt idx="17">
                  <c:v>24.221789883268482</c:v>
                </c:pt>
                <c:pt idx="18" formatCode="General">
                  <c:v>21.914210934969173</c:v>
                </c:pt>
              </c:numCache>
            </c:numRef>
          </c:val>
          <c:extLst>
            <c:ext xmlns:c16="http://schemas.microsoft.com/office/drawing/2014/chart" uri="{C3380CC4-5D6E-409C-BE32-E72D297353CC}">
              <c16:uniqueId val="{00000015-C7E5-40A2-96D8-CE60CDB02C65}"/>
            </c:ext>
          </c:extLst>
        </c:ser>
        <c:ser>
          <c:idx val="1"/>
          <c:order val="1"/>
          <c:tx>
            <c:strRef>
              <c:f>'31adictsaad'!$H$7:$I$7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C7E5-40A2-96D8-CE60CDB02C65}"/>
              </c:ext>
            </c:extLst>
          </c:dPt>
          <c:dPt>
            <c:idx val="11"/>
            <c:invertIfNegative val="0"/>
            <c:bubble3D val="0"/>
            <c:extLst>
              <c:ext xmlns:c16="http://schemas.microsoft.com/office/drawing/2014/chart" uri="{C3380CC4-5D6E-409C-BE32-E72D297353CC}">
                <c16:uniqueId val="{00000017-C7E5-40A2-96D8-CE60CDB02C65}"/>
              </c:ext>
            </c:extLst>
          </c:dPt>
          <c:dPt>
            <c:idx val="14"/>
            <c:invertIfNegative val="0"/>
            <c:bubble3D val="0"/>
            <c:extLst>
              <c:ext xmlns:c16="http://schemas.microsoft.com/office/drawing/2014/chart" uri="{C3380CC4-5D6E-409C-BE32-E72D297353CC}">
                <c16:uniqueId val="{00000018-C7E5-40A2-96D8-CE60CDB02C65}"/>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C7E5-40A2-96D8-CE60CDB02C65}"/>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C7E5-40A2-96D8-CE60CDB02C65}"/>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C7E5-40A2-96D8-CE60CDB02C65}"/>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C7E5-40A2-96D8-CE60CDB02C65}"/>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C7E5-40A2-96D8-CE60CDB02C65}"/>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C7E5-40A2-96D8-CE60CDB02C65}"/>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C7E5-40A2-96D8-CE60CDB02C65}"/>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C7E5-40A2-96D8-CE60CDB02C65}"/>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C7E5-40A2-96D8-CE60CDB02C65}"/>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C7E5-40A2-96D8-CE60CDB02C65}"/>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('31adictsaad'!$I$10:$I$27,'31adictsaad'!$I$29)</c:f>
              <c:numCache>
                <c:formatCode>#,##0.00</c:formatCode>
                <c:ptCount val="19"/>
                <c:pt idx="0">
                  <c:v>36.599547699074648</c:v>
                </c:pt>
                <c:pt idx="1">
                  <c:v>30.236213957721425</c:v>
                </c:pt>
                <c:pt idx="2">
                  <c:v>26.535572249226689</c:v>
                </c:pt>
                <c:pt idx="3">
                  <c:v>27.063222463892078</c:v>
                </c:pt>
                <c:pt idx="4">
                  <c:v>30.808195788275469</c:v>
                </c:pt>
                <c:pt idx="5">
                  <c:v>34.160188662765307</c:v>
                </c:pt>
                <c:pt idx="6">
                  <c:v>26.918245681662601</c:v>
                </c:pt>
                <c:pt idx="7">
                  <c:v>26.801049618320612</c:v>
                </c:pt>
                <c:pt idx="8">
                  <c:v>29.456151987780611</c:v>
                </c:pt>
                <c:pt idx="9">
                  <c:v>31.974969555430203</c:v>
                </c:pt>
                <c:pt idx="10">
                  <c:v>23.804088039096779</c:v>
                </c:pt>
                <c:pt idx="11">
                  <c:v>31.234473649131736</c:v>
                </c:pt>
                <c:pt idx="12">
                  <c:v>29.251079681519535</c:v>
                </c:pt>
                <c:pt idx="13">
                  <c:v>34.019051855146593</c:v>
                </c:pt>
                <c:pt idx="14">
                  <c:v>29.077561442706671</c:v>
                </c:pt>
                <c:pt idx="15">
                  <c:v>23.174318854323069</c:v>
                </c:pt>
                <c:pt idx="16">
                  <c:v>29.508641138597085</c:v>
                </c:pt>
                <c:pt idx="17">
                  <c:v>26.828793774319067</c:v>
                </c:pt>
                <c:pt idx="18" formatCode="General">
                  <c:v>30.430436504059607</c:v>
                </c:pt>
              </c:numCache>
            </c:numRef>
          </c:val>
          <c:extLst>
            <c:ext xmlns:c16="http://schemas.microsoft.com/office/drawing/2014/chart" uri="{C3380CC4-5D6E-409C-BE32-E72D297353CC}">
              <c16:uniqueId val="{00000023-C7E5-40A2-96D8-CE60CDB02C65}"/>
            </c:ext>
          </c:extLst>
        </c:ser>
        <c:ser>
          <c:idx val="2"/>
          <c:order val="2"/>
          <c:tx>
            <c:strRef>
              <c:f>'31adictsaad'!$J$7:$K$7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C7E5-40A2-96D8-CE60CDB02C65}"/>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('31adictsaad'!$K$10:$K$27,'31adictsaad'!$K$29)</c:f>
              <c:numCache>
                <c:formatCode>#,##0.00</c:formatCode>
                <c:ptCount val="19"/>
                <c:pt idx="0">
                  <c:v>23.857836424747916</c:v>
                </c:pt>
                <c:pt idx="1">
                  <c:v>28.738675381624127</c:v>
                </c:pt>
                <c:pt idx="2">
                  <c:v>32.923356409878728</c:v>
                </c:pt>
                <c:pt idx="3">
                  <c:v>34.348346733791146</c:v>
                </c:pt>
                <c:pt idx="4">
                  <c:v>28.286852589641434</c:v>
                </c:pt>
                <c:pt idx="5">
                  <c:v>23.028212070923225</c:v>
                </c:pt>
                <c:pt idx="6">
                  <c:v>32.118859786126819</c:v>
                </c:pt>
                <c:pt idx="7">
                  <c:v>30.404233171408745</c:v>
                </c:pt>
                <c:pt idx="8">
                  <c:v>32.01443445770375</c:v>
                </c:pt>
                <c:pt idx="9">
                  <c:v>29.048600604146788</c:v>
                </c:pt>
                <c:pt idx="10">
                  <c:v>25.532408233153784</c:v>
                </c:pt>
                <c:pt idx="11">
                  <c:v>28.157681075120273</c:v>
                </c:pt>
                <c:pt idx="12">
                  <c:v>23.685449372658983</c:v>
                </c:pt>
                <c:pt idx="13">
                  <c:v>26.831980429222728</c:v>
                </c:pt>
                <c:pt idx="14">
                  <c:v>32.087000136792668</c:v>
                </c:pt>
                <c:pt idx="15">
                  <c:v>32.025919974712217</c:v>
                </c:pt>
                <c:pt idx="16">
                  <c:v>25.896306336834972</c:v>
                </c:pt>
                <c:pt idx="17">
                  <c:v>23.132295719844358</c:v>
                </c:pt>
                <c:pt idx="18" formatCode="General">
                  <c:v>28.210636733392636</c:v>
                </c:pt>
              </c:numCache>
            </c:numRef>
          </c:val>
          <c:extLst>
            <c:ext xmlns:c16="http://schemas.microsoft.com/office/drawing/2014/chart" uri="{C3380CC4-5D6E-409C-BE32-E72D297353CC}">
              <c16:uniqueId val="{00000026-C7E5-40A2-96D8-CE60CDB02C65}"/>
            </c:ext>
          </c:extLst>
        </c:ser>
        <c:ser>
          <c:idx val="3"/>
          <c:order val="3"/>
          <c:tx>
            <c:strRef>
              <c:f>'31adictsaad'!$L$7:$M$7</c:f>
              <c:strCache>
                <c:ptCount val="1"/>
                <c:pt idx="0">
                  <c:v>SIN GRADO</c:v>
                </c:pt>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C7E5-40A2-96D8-CE60CDB02C65}"/>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C7E5-40A2-96D8-CE60CDB02C65}"/>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C7E5-40A2-96D8-CE60CDB02C65}"/>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C7E5-40A2-96D8-CE60CDB02C65}"/>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C7E5-40A2-96D8-CE60CDB02C65}"/>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C7E5-40A2-96D8-CE60CDB02C65}"/>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C7E5-40A2-96D8-CE60CDB02C65}"/>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C7E5-40A2-96D8-CE60CDB02C65}"/>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C7E5-40A2-96D8-CE60CDB02C65}"/>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C7E5-40A2-96D8-CE60CDB02C65}"/>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C7E5-40A2-96D8-CE60CDB02C65}"/>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C7E5-40A2-96D8-CE60CDB02C65}"/>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C7E5-40A2-96D8-CE60CDB02C65}"/>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C7E5-40A2-96D8-CE60CDB02C65}"/>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C7E5-40A2-96D8-CE60CDB02C65}"/>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C7E5-40A2-96D8-CE60CDB02C65}"/>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C7E5-40A2-96D8-CE60CDB02C65}"/>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C7E5-40A2-96D8-CE60CDB02C65}"/>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('31adictsaad'!$M$10:$M$27,'31adictsaad'!$M$29)</c:f>
              <c:numCache>
                <c:formatCode>#,##0.00</c:formatCode>
                <c:ptCount val="19"/>
                <c:pt idx="0">
                  <c:v>18.139756836383253</c:v>
                </c:pt>
                <c:pt idx="1">
                  <c:v>16.553592851528563</c:v>
                </c:pt>
                <c:pt idx="2">
                  <c:v>21.20096234104188</c:v>
                </c:pt>
                <c:pt idx="3">
                  <c:v>18.343556782912582</c:v>
                </c:pt>
                <c:pt idx="4">
                  <c:v>12.109656611648644</c:v>
                </c:pt>
                <c:pt idx="5">
                  <c:v>19.054065857280111</c:v>
                </c:pt>
                <c:pt idx="6">
                  <c:v>17.925337126070861</c:v>
                </c:pt>
                <c:pt idx="7">
                  <c:v>18.34446564885496</c:v>
                </c:pt>
                <c:pt idx="8">
                  <c:v>23.699712162795368</c:v>
                </c:pt>
                <c:pt idx="9">
                  <c:v>14.400413308099047</c:v>
                </c:pt>
                <c:pt idx="10">
                  <c:v>27.480112724289231</c:v>
                </c:pt>
                <c:pt idx="11">
                  <c:v>9.1261618254747283</c:v>
                </c:pt>
                <c:pt idx="12">
                  <c:v>21.631291319565261</c:v>
                </c:pt>
                <c:pt idx="13">
                  <c:v>12.070499277215612</c:v>
                </c:pt>
                <c:pt idx="14">
                  <c:v>22.985727964981077</c:v>
                </c:pt>
                <c:pt idx="15">
                  <c:v>27.719094908200091</c:v>
                </c:pt>
                <c:pt idx="16">
                  <c:v>27.068790240596407</c:v>
                </c:pt>
                <c:pt idx="17">
                  <c:v>25.817120622568094</c:v>
                </c:pt>
                <c:pt idx="18" formatCode="General">
                  <c:v>19.444715827578584</c:v>
                </c:pt>
              </c:numCache>
            </c:numRef>
          </c:val>
          <c:extLst>
            <c:ext xmlns:c16="http://schemas.microsoft.com/office/drawing/2014/chart" uri="{C3380CC4-5D6E-409C-BE32-E72D297353CC}">
              <c16:uniqueId val="{0000003A-C7E5-40A2-96D8-CE60CDB02C65}"/>
            </c:ext>
          </c:extLst>
        </c:ser>
        <c:dLbls>
          <c:showLegendKey val="0"/>
          <c:showVal val="0"/>
          <c:showCatName val="0"/>
          <c:showSerName val="0"/>
          <c:showPercent val="0"/>
          <c:showBubbleSize val="0"/>
        </c:dLbls>
        <c:gapWidth val="39"/>
        <c:overlap val="100"/>
        <c:axId val="267594128"/>
        <c:axId val="267595216"/>
      </c:barChart>
      <c:catAx>
        <c:axId val="267594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5216"/>
        <c:crosses val="autoZero"/>
        <c:auto val="1"/>
        <c:lblAlgn val="ctr"/>
        <c:lblOffset val="100"/>
        <c:noMultiLvlLbl val="0"/>
      </c:catAx>
      <c:valAx>
        <c:axId val="26759521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128"/>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'31bdictsaad'!$F$7:$G$7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5FEA-461A-A909-E942AECA665A}"/>
              </c:ext>
            </c:extLst>
          </c:dPt>
          <c:dPt>
            <c:idx val="11"/>
            <c:invertIfNegative val="0"/>
            <c:bubble3D val="0"/>
            <c:extLst>
              <c:ext xmlns:c16="http://schemas.microsoft.com/office/drawing/2014/chart" uri="{C3380CC4-5D6E-409C-BE32-E72D297353CC}">
                <c16:uniqueId val="{00000001-5FEA-461A-A909-E942AECA665A}"/>
              </c:ext>
            </c:extLst>
          </c:dPt>
          <c:dPt>
            <c:idx val="12"/>
            <c:invertIfNegative val="0"/>
            <c:bubble3D val="0"/>
            <c:extLst>
              <c:ext xmlns:c16="http://schemas.microsoft.com/office/drawing/2014/chart" uri="{C3380CC4-5D6E-409C-BE32-E72D297353CC}">
                <c16:uniqueId val="{00000002-5FEA-461A-A909-E942AECA665A}"/>
              </c:ext>
            </c:extLst>
          </c:dPt>
          <c:dPt>
            <c:idx val="14"/>
            <c:invertIfNegative val="0"/>
            <c:bubble3D val="0"/>
            <c:extLst>
              <c:ext xmlns:c16="http://schemas.microsoft.com/office/drawing/2014/chart" uri="{C3380CC4-5D6E-409C-BE32-E72D297353CC}">
                <c16:uniqueId val="{00000003-5FEA-461A-A909-E942AECA665A}"/>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5FEA-461A-A909-E942AECA665A}"/>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5FEA-461A-A909-E942AECA665A}"/>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5FEA-461A-A909-E942AECA665A}"/>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5FEA-461A-A909-E942AECA665A}"/>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5FEA-461A-A909-E942AECA665A}"/>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5FEA-461A-A909-E942AECA665A}"/>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5FEA-461A-A909-E942AECA665A}"/>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5FEA-461A-A909-E942AECA665A}"/>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5FEA-461A-A909-E942AECA665A}"/>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5FEA-461A-A909-E942AECA665A}"/>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5FEA-461A-A909-E942AECA665A}"/>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5FEA-461A-A909-E942AECA665A}"/>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5FEA-461A-A909-E942AECA665A}"/>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5FEA-461A-A909-E942AECA665A}"/>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5FEA-461A-A909-E942AECA665A}"/>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5FEA-461A-A909-E942AECA665A}"/>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5FEA-461A-A909-E942AECA665A}"/>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5FEA-461A-A909-E942AECA665A}"/>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5FEA-461A-A909-E942AECA665A}"/>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5FEA-461A-A909-E942AECA665A}"/>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('31bdictsaad'!$G$10:$G$27,'31bdictsaad'!$G$29)</c:f>
              <c:numCache>
                <c:formatCode>#,##0.00</c:formatCode>
                <c:ptCount val="19"/>
                <c:pt idx="0">
                  <c:v>26.145608921556203</c:v>
                </c:pt>
                <c:pt idx="1">
                  <c:v>29.326029298763107</c:v>
                </c:pt>
                <c:pt idx="2">
                  <c:v>24.543585270110288</c:v>
                </c:pt>
                <c:pt idx="3">
                  <c:v>24.79274533864065</c:v>
                </c:pt>
                <c:pt idx="4">
                  <c:v>32.762751743044014</c:v>
                </c:pt>
                <c:pt idx="5">
                  <c:v>29.349878608038846</c:v>
                </c:pt>
                <c:pt idx="6">
                  <c:v>28.069024714151524</c:v>
                </c:pt>
                <c:pt idx="7">
                  <c:v>29.943165219238839</c:v>
                </c:pt>
                <c:pt idx="8">
                  <c:v>19.435970442681853</c:v>
                </c:pt>
                <c:pt idx="9">
                  <c:v>28.710438311788291</c:v>
                </c:pt>
                <c:pt idx="10">
                  <c:v>31.968321896751029</c:v>
                </c:pt>
                <c:pt idx="11">
                  <c:v>34.64328577143619</c:v>
                </c:pt>
                <c:pt idx="12">
                  <c:v>32.451956979362002</c:v>
                </c:pt>
                <c:pt idx="13">
                  <c:v>30.795658130466855</c:v>
                </c:pt>
                <c:pt idx="14">
                  <c:v>20.580224985198342</c:v>
                </c:pt>
                <c:pt idx="15">
                  <c:v>23.63095238095238</c:v>
                </c:pt>
                <c:pt idx="16">
                  <c:v>24.031223863953166</c:v>
                </c:pt>
                <c:pt idx="17">
                  <c:v>32.65145554681353</c:v>
                </c:pt>
                <c:pt idx="18" formatCode="General">
                  <c:v>27.203939704394507</c:v>
                </c:pt>
              </c:numCache>
            </c:numRef>
          </c:val>
          <c:extLst>
            <c:ext xmlns:c16="http://schemas.microsoft.com/office/drawing/2014/chart" uri="{C3380CC4-5D6E-409C-BE32-E72D297353CC}">
              <c16:uniqueId val="{00000015-5FEA-461A-A909-E942AECA665A}"/>
            </c:ext>
          </c:extLst>
        </c:ser>
        <c:ser>
          <c:idx val="1"/>
          <c:order val="1"/>
          <c:tx>
            <c:strRef>
              <c:f>'31bdictsaad'!$H$7:$I$7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5FEA-461A-A909-E942AECA665A}"/>
              </c:ext>
            </c:extLst>
          </c:dPt>
          <c:dPt>
            <c:idx val="11"/>
            <c:invertIfNegative val="0"/>
            <c:bubble3D val="0"/>
            <c:extLst>
              <c:ext xmlns:c16="http://schemas.microsoft.com/office/drawing/2014/chart" uri="{C3380CC4-5D6E-409C-BE32-E72D297353CC}">
                <c16:uniqueId val="{00000017-5FEA-461A-A909-E942AECA665A}"/>
              </c:ext>
            </c:extLst>
          </c:dPt>
          <c:dPt>
            <c:idx val="14"/>
            <c:invertIfNegative val="0"/>
            <c:bubble3D val="0"/>
            <c:extLst>
              <c:ext xmlns:c16="http://schemas.microsoft.com/office/drawing/2014/chart" uri="{C3380CC4-5D6E-409C-BE32-E72D297353CC}">
                <c16:uniqueId val="{00000018-5FEA-461A-A909-E942AECA665A}"/>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5FEA-461A-A909-E942AECA665A}"/>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5FEA-461A-A909-E942AECA665A}"/>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5FEA-461A-A909-E942AECA665A}"/>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5FEA-461A-A909-E942AECA665A}"/>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5FEA-461A-A909-E942AECA665A}"/>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5FEA-461A-A909-E942AECA665A}"/>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5FEA-461A-A909-E942AECA665A}"/>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5FEA-461A-A909-E942AECA665A}"/>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5FEA-461A-A909-E942AECA665A}"/>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5FEA-461A-A909-E942AECA665A}"/>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('31bdictsaad'!$I$10:$I$27,'31bdictsaad'!$I$29)</c:f>
              <c:numCache>
                <c:formatCode>#,##0.00</c:formatCode>
                <c:ptCount val="19"/>
                <c:pt idx="0">
                  <c:v>44.709795970092507</c:v>
                </c:pt>
                <c:pt idx="1">
                  <c:v>36.234290955060359</c:v>
                </c:pt>
                <c:pt idx="2">
                  <c:v>33.67499532681164</c:v>
                </c:pt>
                <c:pt idx="3">
                  <c:v>33.142788734923535</c:v>
                </c:pt>
                <c:pt idx="4">
                  <c:v>35.05299285513847</c:v>
                </c:pt>
                <c:pt idx="5">
                  <c:v>42.201240895602915</c:v>
                </c:pt>
                <c:pt idx="6">
                  <c:v>32.79726621967415</c:v>
                </c:pt>
                <c:pt idx="7">
                  <c:v>32.822085889570552</c:v>
                </c:pt>
                <c:pt idx="8">
                  <c:v>38.605558147603155</c:v>
                </c:pt>
                <c:pt idx="9">
                  <c:v>37.354116755864581</c:v>
                </c:pt>
                <c:pt idx="10">
                  <c:v>32.824220959689121</c:v>
                </c:pt>
                <c:pt idx="11">
                  <c:v>34.371249499933327</c:v>
                </c:pt>
                <c:pt idx="12">
                  <c:v>37.32494789571831</c:v>
                </c:pt>
                <c:pt idx="13">
                  <c:v>38.689008325429448</c:v>
                </c:pt>
                <c:pt idx="14">
                  <c:v>37.756068679692127</c:v>
                </c:pt>
                <c:pt idx="15">
                  <c:v>32.061467444120503</c:v>
                </c:pt>
                <c:pt idx="16">
                  <c:v>40.460923705975283</c:v>
                </c:pt>
                <c:pt idx="17">
                  <c:v>36.165748754261735</c:v>
                </c:pt>
                <c:pt idx="18" formatCode="General">
                  <c:v>37.775841543710484</c:v>
                </c:pt>
              </c:numCache>
            </c:numRef>
          </c:val>
          <c:extLst>
            <c:ext xmlns:c16="http://schemas.microsoft.com/office/drawing/2014/chart" uri="{C3380CC4-5D6E-409C-BE32-E72D297353CC}">
              <c16:uniqueId val="{00000023-5FEA-461A-A909-E942AECA665A}"/>
            </c:ext>
          </c:extLst>
        </c:ser>
        <c:ser>
          <c:idx val="2"/>
          <c:order val="2"/>
          <c:tx>
            <c:strRef>
              <c:f>'31bdictsaad'!$J$7:$K$7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5FEA-461A-A909-E942AECA665A}"/>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('31bdictsaad'!$K$10:$K$27,'31bdictsaad'!$K$29)</c:f>
              <c:numCache>
                <c:formatCode>#,##0.00</c:formatCode>
                <c:ptCount val="19"/>
                <c:pt idx="0">
                  <c:v>29.144595108351286</c:v>
                </c:pt>
                <c:pt idx="1">
                  <c:v>34.439679746176537</c:v>
                </c:pt>
                <c:pt idx="2">
                  <c:v>41.781419403078075</c:v>
                </c:pt>
                <c:pt idx="3">
                  <c:v>42.064465926435815</c:v>
                </c:pt>
                <c:pt idx="4">
                  <c:v>32.184255401817516</c:v>
                </c:pt>
                <c:pt idx="5">
                  <c:v>28.448880496358242</c:v>
                </c:pt>
                <c:pt idx="6">
                  <c:v>39.133709066174326</c:v>
                </c:pt>
                <c:pt idx="7">
                  <c:v>37.234748891190605</c:v>
                </c:pt>
                <c:pt idx="8">
                  <c:v>41.958471409714996</c:v>
                </c:pt>
                <c:pt idx="9">
                  <c:v>33.935444932347124</c:v>
                </c:pt>
                <c:pt idx="10">
                  <c:v>35.20745714355985</c:v>
                </c:pt>
                <c:pt idx="11">
                  <c:v>30.985464728630483</c:v>
                </c:pt>
                <c:pt idx="12">
                  <c:v>30.223095124919688</c:v>
                </c:pt>
                <c:pt idx="13">
                  <c:v>30.515333544103697</c:v>
                </c:pt>
                <c:pt idx="14">
                  <c:v>41.663706335109531</c:v>
                </c:pt>
                <c:pt idx="15">
                  <c:v>44.307580174927111</c:v>
                </c:pt>
                <c:pt idx="16">
                  <c:v>35.507852430071551</c:v>
                </c:pt>
                <c:pt idx="17">
                  <c:v>31.182795698924732</c:v>
                </c:pt>
                <c:pt idx="18" formatCode="General">
                  <c:v>35.020218751895008</c:v>
                </c:pt>
              </c:numCache>
            </c:numRef>
          </c:val>
          <c:extLst>
            <c:ext xmlns:c16="http://schemas.microsoft.com/office/drawing/2014/chart" uri="{C3380CC4-5D6E-409C-BE32-E72D297353CC}">
              <c16:uniqueId val="{00000026-5FEA-461A-A909-E942AECA665A}"/>
            </c:ext>
          </c:extLst>
        </c:ser>
        <c:ser>
          <c:idx val="3"/>
          <c:order val="3"/>
          <c:tx>
            <c:strRef>
              <c:f>'31bdictsaad'!$L$7:$M$7</c:f>
              <c:strCache>
                <c:ptCount val="1"/>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5FEA-461A-A909-E942AECA665A}"/>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5FEA-461A-A909-E942AECA665A}"/>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5FEA-461A-A909-E942AECA665A}"/>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5FEA-461A-A909-E942AECA665A}"/>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5FEA-461A-A909-E942AECA665A}"/>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5FEA-461A-A909-E942AECA665A}"/>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5FEA-461A-A909-E942AECA665A}"/>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5FEA-461A-A909-E942AECA665A}"/>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5FEA-461A-A909-E942AECA665A}"/>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5FEA-461A-A909-E942AECA665A}"/>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5FEA-461A-A909-E942AECA665A}"/>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5FEA-461A-A909-E942AECA665A}"/>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5FEA-461A-A909-E942AECA665A}"/>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5FEA-461A-A909-E942AECA665A}"/>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5FEA-461A-A909-E942AECA665A}"/>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5FEA-461A-A909-E942AECA665A}"/>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5FEA-461A-A909-E942AECA665A}"/>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5FEA-461A-A909-E942AECA665A}"/>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('31bdictsaad'!$M$10:$M$27,'31bdictsaad'!$M$29)</c:f>
              <c:numCache>
                <c:formatCode>#,##0.00</c:formatCode>
                <c:ptCount val="19"/>
              </c:numCache>
            </c:numRef>
          </c:val>
          <c:extLst>
            <c:ext xmlns:c16="http://schemas.microsoft.com/office/drawing/2014/chart" uri="{C3380CC4-5D6E-409C-BE32-E72D297353CC}">
              <c16:uniqueId val="{0000003A-5FEA-461A-A909-E942AECA665A}"/>
            </c:ext>
          </c:extLst>
        </c:ser>
        <c:dLbls>
          <c:showLegendKey val="0"/>
          <c:showVal val="0"/>
          <c:showCatName val="0"/>
          <c:showSerName val="0"/>
          <c:showPercent val="0"/>
          <c:showBubbleSize val="0"/>
        </c:dLbls>
        <c:gapWidth val="39"/>
        <c:overlap val="100"/>
        <c:axId val="267594672"/>
        <c:axId val="267595760"/>
      </c:barChart>
      <c:catAx>
        <c:axId val="26759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5760"/>
        <c:crosses val="autoZero"/>
        <c:auto val="1"/>
        <c:lblAlgn val="ctr"/>
        <c:lblOffset val="100"/>
        <c:noMultiLvlLbl val="0"/>
      </c:catAx>
      <c:valAx>
        <c:axId val="2675957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672"/>
        <c:crosses val="autoZero"/>
        <c:crossBetween val="between"/>
        <c:majorUnit val="0.2"/>
      </c:valAx>
      <c:spPr>
        <a:noFill/>
        <a:ln>
          <a:noFill/>
        </a:ln>
        <a:effectLst/>
      </c:spPr>
    </c:plotArea>
    <c:legend>
      <c:legendPos val="b"/>
      <c:legendEntry>
        <c:idx val="3"/>
        <c:delete val="1"/>
      </c:legendEntry>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solidFill>
                  <a:schemeClr val="accent1">
                    <a:lumMod val="75000"/>
                  </a:schemeClr>
                </a:solidFill>
              </a:rPr>
              <a:t>Porcentaje de resoluciones de grado sobre la población potencialmente dependiente</a:t>
            </a:r>
          </a:p>
        </c:rich>
      </c:tx>
      <c:layout>
        <c:manualLayout>
          <c:xMode val="edge"/>
          <c:yMode val="edge"/>
          <c:x val="0.22389886892880906"/>
          <c:y val="1.6816816816816817E-2"/>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0-6474-47AB-A379-7E4F9BF1F0D4}"/>
              </c:ext>
            </c:extLst>
          </c:dPt>
          <c:dPt>
            <c:idx val="8"/>
            <c:invertIfNegative val="0"/>
            <c:bubble3D val="0"/>
            <c:spPr>
              <a:solidFill>
                <a:schemeClr val="accent1">
                  <a:lumMod val="50000"/>
                </a:schemeClr>
              </a:solidFill>
              <a:ln w="12700">
                <a:solidFill>
                  <a:srgbClr val="000000"/>
                </a:solidFill>
                <a:prstDash val="solid"/>
              </a:ln>
            </c:spPr>
            <c:extLst>
              <c:ext xmlns:c16="http://schemas.microsoft.com/office/drawing/2014/chart" uri="{C3380CC4-5D6E-409C-BE32-E72D297353CC}">
                <c16:uniqueId val="{00000001-6474-47AB-A379-7E4F9BF1F0D4}"/>
              </c:ext>
            </c:extLst>
          </c:dPt>
          <c:dPt>
            <c:idx val="9"/>
            <c:invertIfNegative val="0"/>
            <c:bubble3D val="0"/>
            <c:extLst>
              <c:ext xmlns:c16="http://schemas.microsoft.com/office/drawing/2014/chart" uri="{C3380CC4-5D6E-409C-BE32-E72D297353CC}">
                <c16:uniqueId val="{00000003-6474-47AB-A379-7E4F9BF1F0D4}"/>
              </c:ext>
            </c:extLst>
          </c:dPt>
          <c:dLbls>
            <c:dLbl>
              <c:idx val="0"/>
              <c:layout>
                <c:manualLayout>
                  <c:x val="5.3226879574184965E-3"/>
                  <c:y val="-1.2012012012012012E-2"/>
                </c:manualLayout>
              </c:layout>
              <c:numFmt formatCode="0.00" sourceLinked="0"/>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474-47AB-A379-7E4F9BF1F0D4}"/>
                </c:ext>
              </c:extLst>
            </c:dLbl>
            <c:dLbl>
              <c:idx val="1"/>
              <c:layout>
                <c:manualLayout>
                  <c:x val="-1.0645375914837017E-2"/>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474-47AB-A379-7E4F9BF1F0D4}"/>
                </c:ext>
              </c:extLst>
            </c:dLbl>
            <c:dLbl>
              <c:idx val="2"/>
              <c:layout>
                <c:manualLayout>
                  <c:x val="2.6613439787092482E-3"/>
                  <c:y val="-9.6096096096096092E-3"/>
                </c:manualLayout>
              </c:layout>
              <c:numFmt formatCode="0.00" sourceLinked="0"/>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474-47AB-A379-7E4F9BF1F0D4}"/>
                </c:ext>
              </c:extLst>
            </c:dLbl>
            <c:dLbl>
              <c:idx val="3"/>
              <c:layout>
                <c:manualLayout>
                  <c:x val="2.6613439787092482E-3"/>
                  <c:y val="-7.2072072072072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474-47AB-A379-7E4F9BF1F0D4}"/>
                </c:ext>
              </c:extLst>
            </c:dLbl>
            <c:dLbl>
              <c:idx val="4"/>
              <c:layout>
                <c:manualLayout>
                  <c:x val="5.3226879574184479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474-47AB-A379-7E4F9BF1F0D4}"/>
                </c:ext>
              </c:extLst>
            </c:dLbl>
            <c:dLbl>
              <c:idx val="5"/>
              <c:layout>
                <c:manualLayout>
                  <c:x val="2.6613439787092481E-2"/>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474-47AB-A379-7E4F9BF1F0D4}"/>
                </c:ext>
              </c:extLst>
            </c:dLbl>
            <c:dLbl>
              <c:idx val="6"/>
              <c:layout>
                <c:manualLayout>
                  <c:x val="1.3306719893546289E-2"/>
                  <c:y val="9.6096096096095658E-3"/>
                </c:manualLayout>
              </c:layout>
              <c:numFmt formatCode="0.00" sourceLinked="0"/>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474-47AB-A379-7E4F9BF1F0D4}"/>
                </c:ext>
              </c:extLst>
            </c:dLbl>
            <c:dLbl>
              <c:idx val="7"/>
              <c:layout>
                <c:manualLayout>
                  <c:x val="5.3226879574184479E-3"/>
                  <c:y val="9.6096096096096092E-3"/>
                </c:manualLayout>
              </c:layout>
              <c:numFmt formatCode="0.00" sourceLinked="0"/>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74-47AB-A379-7E4F9BF1F0D4}"/>
                </c:ext>
              </c:extLst>
            </c:dLbl>
            <c:dLbl>
              <c:idx val="8"/>
              <c:layout>
                <c:manualLayout>
                  <c:x val="2.6613439787092482E-3"/>
                  <c:y val="-1.68168168168168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74-47AB-A379-7E4F9BF1F0D4}"/>
                </c:ext>
              </c:extLst>
            </c:dLbl>
            <c:dLbl>
              <c:idx val="9"/>
              <c:layout>
                <c:manualLayout>
                  <c:x val="7.9840319361277438E-3"/>
                  <c:y val="4.804804804804804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474-47AB-A379-7E4F9BF1F0D4}"/>
                </c:ext>
              </c:extLst>
            </c:dLbl>
            <c:dLbl>
              <c:idx val="10"/>
              <c:layout>
                <c:manualLayout>
                  <c:x val="7.9840319361276467E-3"/>
                  <c:y val="-2.64264264264264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474-47AB-A379-7E4F9BF1F0D4}"/>
                </c:ext>
              </c:extLst>
            </c:dLbl>
            <c:dLbl>
              <c:idx val="11"/>
              <c:layout>
                <c:manualLayout>
                  <c:x val="5.3226879574184965E-3"/>
                  <c:y val="-7.20720720720720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474-47AB-A379-7E4F9BF1F0D4}"/>
                </c:ext>
              </c:extLst>
            </c:dLbl>
            <c:dLbl>
              <c:idx val="12"/>
              <c:layout>
                <c:manualLayout>
                  <c:x val="-9.7581485283027495E-17"/>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474-47AB-A379-7E4F9BF1F0D4}"/>
                </c:ext>
              </c:extLst>
            </c:dLbl>
            <c:dLbl>
              <c:idx val="13"/>
              <c:layout>
                <c:manualLayout>
                  <c:x val="1.596806387225539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474-47AB-A379-7E4F9BF1F0D4}"/>
                </c:ext>
              </c:extLst>
            </c:dLbl>
            <c:dLbl>
              <c:idx val="14"/>
              <c:layout>
                <c:manualLayout>
                  <c:x val="1.0645375914836993E-2"/>
                  <c:y val="9.6096096096095658E-3"/>
                </c:manualLayout>
              </c:layout>
              <c:numFmt formatCode="0.00" sourceLinked="0"/>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474-47AB-A379-7E4F9BF1F0D4}"/>
                </c:ext>
              </c:extLst>
            </c:dLbl>
            <c:dLbl>
              <c:idx val="15"/>
              <c:layout>
                <c:manualLayout>
                  <c:x val="7.9840319361276467E-3"/>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474-47AB-A379-7E4F9BF1F0D4}"/>
                </c:ext>
              </c:extLst>
            </c:dLbl>
            <c:dLbl>
              <c:idx val="16"/>
              <c:layout>
                <c:manualLayout>
                  <c:x val="1.3306719893546046E-2"/>
                  <c:y val="1.20120120120119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474-47AB-A379-7E4F9BF1F0D4}"/>
                </c:ext>
              </c:extLst>
            </c:dLbl>
            <c:dLbl>
              <c:idx val="17"/>
              <c:layout>
                <c:manualLayout>
                  <c:x val="7.9840319361277438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474-47AB-A379-7E4F9BF1F0D4}"/>
                </c:ext>
              </c:extLst>
            </c:dLbl>
            <c:dLbl>
              <c:idx val="18"/>
              <c:layout>
                <c:manualLayout>
                  <c:x val="7.9840319361277438E-3"/>
                  <c:y val="9.60960960960952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474-47AB-A379-7E4F9BF1F0D4}"/>
                </c:ext>
              </c:extLst>
            </c:dLbl>
            <c:numFmt formatCode="0.00" sourceLinked="0"/>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'32dictcasaadpot'!$Q$11:$Q$29</c:f>
              <c:strCache>
                <c:ptCount val="19"/>
                <c:pt idx="0">
                  <c:v>Andalucía</c:v>
                </c:pt>
                <c:pt idx="1">
                  <c:v>Extremadura</c:v>
                </c:pt>
                <c:pt idx="2">
                  <c:v>Castilla y León</c:v>
                </c:pt>
                <c:pt idx="3">
                  <c:v>Rioja, La</c:v>
                </c:pt>
                <c:pt idx="4">
                  <c:v>País Vasco</c:v>
                </c:pt>
                <c:pt idx="5">
                  <c:v>Balears, Illes</c:v>
                </c:pt>
                <c:pt idx="6">
                  <c:v>Castilla - La Mancha</c:v>
                </c:pt>
                <c:pt idx="7">
                  <c:v>Cataluña</c:v>
                </c:pt>
                <c:pt idx="8">
                  <c:v>TOTAL</c:v>
                </c:pt>
                <c:pt idx="9">
                  <c:v>Madrid, Comunidad de</c:v>
                </c:pt>
                <c:pt idx="10">
                  <c:v>Comunitat Valenciana</c:v>
                </c:pt>
                <c:pt idx="11">
                  <c:v>Murcia, Región de</c:v>
                </c:pt>
                <c:pt idx="12">
                  <c:v>Navarra, Comunidad Foral de</c:v>
                </c:pt>
                <c:pt idx="13">
                  <c:v>Aragón</c:v>
                </c:pt>
                <c:pt idx="14">
                  <c:v>Ceuta y Melilla</c:v>
                </c:pt>
                <c:pt idx="15">
                  <c:v>Cantabria</c:v>
                </c:pt>
                <c:pt idx="16">
                  <c:v>Asturias, Principado de</c:v>
                </c:pt>
                <c:pt idx="17">
                  <c:v>Canarias</c:v>
                </c:pt>
                <c:pt idx="18">
                  <c:v>Galicia</c:v>
                </c:pt>
              </c:strCache>
            </c:strRef>
          </c:cat>
          <c:val>
            <c:numRef>
              <c:f>'32dictcasaadpot'!$R$11:$R$29</c:f>
              <c:numCache>
                <c:formatCode>#,##0.00</c:formatCode>
                <c:ptCount val="19"/>
                <c:pt idx="0">
                  <c:v>38.014001484737079</c:v>
                </c:pt>
                <c:pt idx="1">
                  <c:v>37.243999813999217</c:v>
                </c:pt>
                <c:pt idx="2">
                  <c:v>36.728481703253649</c:v>
                </c:pt>
                <c:pt idx="3">
                  <c:v>35.006761726256848</c:v>
                </c:pt>
                <c:pt idx="4">
                  <c:v>34.681547573732054</c:v>
                </c:pt>
                <c:pt idx="5">
                  <c:v>33.41090208374159</c:v>
                </c:pt>
                <c:pt idx="6">
                  <c:v>32.695662038940966</c:v>
                </c:pt>
                <c:pt idx="7">
                  <c:v>31.586332432170085</c:v>
                </c:pt>
                <c:pt idx="8">
                  <c:v>30.737875279558082</c:v>
                </c:pt>
                <c:pt idx="9">
                  <c:v>30.427720695483639</c:v>
                </c:pt>
                <c:pt idx="10">
                  <c:v>29.414984679130121</c:v>
                </c:pt>
                <c:pt idx="11">
                  <c:v>27.792056616310152</c:v>
                </c:pt>
                <c:pt idx="12">
                  <c:v>26.958488525033498</c:v>
                </c:pt>
                <c:pt idx="13">
                  <c:v>25.918202141176092</c:v>
                </c:pt>
                <c:pt idx="14">
                  <c:v>25.466977158995196</c:v>
                </c:pt>
                <c:pt idx="15">
                  <c:v>22.916333066453163</c:v>
                </c:pt>
                <c:pt idx="16">
                  <c:v>22.154297990373372</c:v>
                </c:pt>
                <c:pt idx="17">
                  <c:v>20.787569262319327</c:v>
                </c:pt>
                <c:pt idx="18">
                  <c:v>17.573625400097537</c:v>
                </c:pt>
              </c:numCache>
            </c:numRef>
          </c:val>
          <c:extLst>
            <c:ext xmlns:c16="http://schemas.microsoft.com/office/drawing/2014/chart" uri="{C3380CC4-5D6E-409C-BE32-E72D297353CC}">
              <c16:uniqueId val="{00000014-6474-47AB-A379-7E4F9BF1F0D4}"/>
            </c:ext>
          </c:extLst>
        </c:ser>
        <c:dLbls>
          <c:showLegendKey val="0"/>
          <c:showVal val="0"/>
          <c:showCatName val="0"/>
          <c:showSerName val="0"/>
          <c:showPercent val="0"/>
          <c:showBubbleSize val="0"/>
        </c:dLbls>
        <c:gapWidth val="20"/>
        <c:axId val="-1956963568"/>
        <c:axId val="-1956959760"/>
      </c:barChart>
      <c:catAx>
        <c:axId val="-1956963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59760"/>
        <c:crosses val="autoZero"/>
        <c:auto val="1"/>
        <c:lblAlgn val="ctr"/>
        <c:lblOffset val="100"/>
        <c:tickLblSkip val="1"/>
        <c:tickMarkSkip val="1"/>
        <c:noMultiLvlLbl val="0"/>
      </c:catAx>
      <c:valAx>
        <c:axId val="-1956959760"/>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356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solidFill>
                  <a:schemeClr val="accent1">
                    <a:lumMod val="75000"/>
                  </a:schemeClr>
                </a:solidFill>
              </a:defRPr>
            </a:pPr>
            <a:r>
              <a:rPr lang="es-ES">
                <a:solidFill>
                  <a:schemeClr val="accent1">
                    <a:lumMod val="75000"/>
                  </a:schemeClr>
                </a:solidFill>
              </a:rPr>
              <a:t>Porcentaje de resoluciones registradas sobre</a:t>
            </a:r>
            <a:r>
              <a:rPr lang="es-ES" baseline="0">
                <a:solidFill>
                  <a:schemeClr val="accent1">
                    <a:lumMod val="75000"/>
                  </a:schemeClr>
                </a:solidFill>
              </a:rPr>
              <a:t> la población </a:t>
            </a:r>
            <a:endParaRPr lang="es-ES">
              <a:solidFill>
                <a:schemeClr val="accent1">
                  <a:lumMod val="75000"/>
                </a:schemeClr>
              </a:solidFill>
            </a:endParaRPr>
          </a:p>
        </c:rich>
      </c:tx>
      <c:layout>
        <c:manualLayout>
          <c:xMode val="edge"/>
          <c:yMode val="edge"/>
          <c:x val="0.26072786428852945"/>
          <c:y val="2.60094169356813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A-8FEB-42E3-A6CB-DB2C56CB0F04}"/>
              </c:ext>
            </c:extLst>
          </c:dPt>
          <c:dPt>
            <c:idx val="8"/>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0-8FEB-42E3-A6CB-DB2C56CB0F04}"/>
              </c:ext>
            </c:extLst>
          </c:dPt>
          <c:dPt>
            <c:idx val="9"/>
            <c:invertIfNegative val="0"/>
            <c:bubble3D val="0"/>
            <c:extLst>
              <c:ext xmlns:c16="http://schemas.microsoft.com/office/drawing/2014/chart" uri="{C3380CC4-5D6E-409C-BE32-E72D297353CC}">
                <c16:uniqueId val="{00000002-8FEB-42E3-A6CB-DB2C56CB0F04}"/>
              </c:ext>
            </c:extLst>
          </c:dPt>
          <c:dPt>
            <c:idx val="10"/>
            <c:invertIfNegative val="0"/>
            <c:bubble3D val="0"/>
            <c:extLst>
              <c:ext xmlns:c16="http://schemas.microsoft.com/office/drawing/2014/chart" uri="{C3380CC4-5D6E-409C-BE32-E72D297353CC}">
                <c16:uniqueId val="{00000003-8FEB-42E3-A6CB-DB2C56CB0F04}"/>
              </c:ext>
            </c:extLst>
          </c:dPt>
          <c:dLbls>
            <c:dLbl>
              <c:idx val="0"/>
              <c:layout>
                <c:manualLayout>
                  <c:x val="1.1180992313067784E-2"/>
                  <c:y val="0"/>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EB-42E3-A6CB-DB2C56CB0F04}"/>
                </c:ext>
              </c:extLst>
            </c:dLbl>
            <c:dLbl>
              <c:idx val="1"/>
              <c:layout>
                <c:manualLayout>
                  <c:x val="8.385744234800839E-3"/>
                  <c:y val="-4.813477737665463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EB-42E3-A6CB-DB2C56CB0F04}"/>
                </c:ext>
              </c:extLst>
            </c:dLbl>
            <c:dLbl>
              <c:idx val="2"/>
              <c:layout>
                <c:manualLayout>
                  <c:x val="-5.4651063353922862E-4"/>
                  <c:y val="-2.2061518107760276E-17"/>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FEB-42E3-A6CB-DB2C56CB0F04}"/>
                </c:ext>
              </c:extLst>
            </c:dLbl>
            <c:dLbl>
              <c:idx val="4"/>
              <c:layout>
                <c:manualLayout>
                  <c:x val="3.3265410513781232E-3"/>
                  <c:y val="9.626945167418925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EB-42E3-A6CB-DB2C56CB0F04}"/>
                </c:ext>
              </c:extLst>
            </c:dLbl>
            <c:dLbl>
              <c:idx val="5"/>
              <c:layout>
                <c:manualLayout>
                  <c:x val="3.4605418731604234E-3"/>
                  <c:y val="4.32005622728118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FEB-42E3-A6CB-DB2C56CB0F04}"/>
                </c:ext>
              </c:extLst>
            </c:dLbl>
            <c:dLbl>
              <c:idx val="6"/>
              <c:layout>
                <c:manualLayout>
                  <c:x val="0"/>
                  <c:y val="7.22021660649819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FEB-42E3-A6CB-DB2C56CB0F04}"/>
                </c:ext>
              </c:extLst>
            </c:dLbl>
            <c:dLbl>
              <c:idx val="7"/>
              <c:layout>
                <c:manualLayout>
                  <c:x val="8.385744234800787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FEB-42E3-A6CB-DB2C56CB0F04}"/>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EB-42E3-A6CB-DB2C56CB0F04}"/>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FEB-42E3-A6CB-DB2C56CB0F04}"/>
                </c:ext>
              </c:extLst>
            </c:dLbl>
            <c:dLbl>
              <c:idx val="10"/>
              <c:layout>
                <c:manualLayout>
                  <c:x val="1.3713701122822907E-3"/>
                  <c:y val="6.73464623863448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EB-42E3-A6CB-DB2C56CB0F04}"/>
                </c:ext>
              </c:extLst>
            </c:dLbl>
            <c:dLbl>
              <c:idx val="11"/>
              <c:layout>
                <c:manualLayout>
                  <c:x val="1.9959246308269753E-3"/>
                  <c:y val="6.27006222920616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FEB-42E3-A6CB-DB2C56CB0F04}"/>
                </c:ext>
              </c:extLst>
            </c:dLbl>
            <c:dLbl>
              <c:idx val="13"/>
              <c:layout>
                <c:manualLayout>
                  <c:x val="0"/>
                  <c:y val="1.1569052783803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FEB-42E3-A6CB-DB2C56CB0F04}"/>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FEB-42E3-A6CB-DB2C56CB0F04}"/>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FEB-42E3-A6CB-DB2C56CB0F04}"/>
                </c:ext>
              </c:extLst>
            </c:dLbl>
            <c:dLbl>
              <c:idx val="16"/>
              <c:layout>
                <c:manualLayout>
                  <c:x val="6.3897763578274758E-3"/>
                  <c:y val="1.0133397099765946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FEB-42E3-A6CB-DB2C56CB0F04}"/>
                </c:ext>
              </c:extLst>
            </c:dLbl>
            <c:dLbl>
              <c:idx val="17"/>
              <c:layout>
                <c:manualLayout>
                  <c:x val="1.1180992313067784E-2"/>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FEB-42E3-A6CB-DB2C56CB0F04}"/>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FEB-42E3-A6CB-DB2C56CB0F04}"/>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'34bdictcasaad'!$AE$11:$AE$29</c:f>
              <c:strCache>
                <c:ptCount val="19"/>
                <c:pt idx="0">
                  <c:v>Castilla y León</c:v>
                </c:pt>
                <c:pt idx="1">
                  <c:v>Extremadura</c:v>
                </c:pt>
                <c:pt idx="2">
                  <c:v>País Vasco</c:v>
                </c:pt>
                <c:pt idx="3">
                  <c:v>Rioja, La</c:v>
                </c:pt>
                <c:pt idx="4">
                  <c:v>Andalucía</c:v>
                </c:pt>
                <c:pt idx="5">
                  <c:v>Castilla - La Mancha</c:v>
                </c:pt>
                <c:pt idx="6">
                  <c:v>Cataluña</c:v>
                </c:pt>
                <c:pt idx="7">
                  <c:v>Asturias, Principado de</c:v>
                </c:pt>
                <c:pt idx="8">
                  <c:v>TOTAL</c:v>
                </c:pt>
                <c:pt idx="9">
                  <c:v>Cantabria</c:v>
                </c:pt>
                <c:pt idx="10">
                  <c:v>Comunitat Valenciana</c:v>
                </c:pt>
                <c:pt idx="11">
                  <c:v>Aragón</c:v>
                </c:pt>
                <c:pt idx="12">
                  <c:v>Madrid, Comunidad de</c:v>
                </c:pt>
                <c:pt idx="13">
                  <c:v>Murcia, Región de</c:v>
                </c:pt>
                <c:pt idx="14">
                  <c:v>Balears, Illes</c:v>
                </c:pt>
                <c:pt idx="15">
                  <c:v>Navarra, Comunidad Foral de</c:v>
                </c:pt>
                <c:pt idx="16">
                  <c:v>Galicia</c:v>
                </c:pt>
                <c:pt idx="17">
                  <c:v>Ceuta y Melilla</c:v>
                </c:pt>
                <c:pt idx="18">
                  <c:v>Canarias</c:v>
                </c:pt>
              </c:strCache>
            </c:strRef>
          </c:cat>
          <c:val>
            <c:numRef>
              <c:f>'34bdictcasaad'!$AF$11:$AF$29</c:f>
              <c:numCache>
                <c:formatCode>0.00</c:formatCode>
                <c:ptCount val="19"/>
                <c:pt idx="0">
                  <c:v>6.3121538211765476</c:v>
                </c:pt>
                <c:pt idx="1">
                  <c:v>5.3178109581089359</c:v>
                </c:pt>
                <c:pt idx="2">
                  <c:v>5.1386949973424203</c:v>
                </c:pt>
                <c:pt idx="3">
                  <c:v>4.578288579566963</c:v>
                </c:pt>
                <c:pt idx="4">
                  <c:v>4.4918149700838068</c:v>
                </c:pt>
                <c:pt idx="5">
                  <c:v>4.4251532806227765</c:v>
                </c:pt>
                <c:pt idx="6">
                  <c:v>4.1591943672730434</c:v>
                </c:pt>
                <c:pt idx="7">
                  <c:v>4.0488638848577621</c:v>
                </c:pt>
                <c:pt idx="8">
                  <c:v>4.0444117701435163</c:v>
                </c:pt>
                <c:pt idx="9">
                  <c:v>3.8916563418294423</c:v>
                </c:pt>
                <c:pt idx="10">
                  <c:v>3.6365396615732348</c:v>
                </c:pt>
                <c:pt idx="11">
                  <c:v>3.6044431886043946</c:v>
                </c:pt>
                <c:pt idx="12">
                  <c:v>3.5548377210795903</c:v>
                </c:pt>
                <c:pt idx="13">
                  <c:v>3.4773653534335422</c:v>
                </c:pt>
                <c:pt idx="14">
                  <c:v>3.3819982709400565</c:v>
                </c:pt>
                <c:pt idx="15">
                  <c:v>3.2627890888262381</c:v>
                </c:pt>
                <c:pt idx="16">
                  <c:v>3.0569854902379174</c:v>
                </c:pt>
                <c:pt idx="17">
                  <c:v>3.0496306624343648</c:v>
                </c:pt>
                <c:pt idx="18">
                  <c:v>2.3818173930961186</c:v>
                </c:pt>
              </c:numCache>
            </c:numRef>
          </c:val>
          <c:extLst>
            <c:ext xmlns:c16="http://schemas.microsoft.com/office/drawing/2014/chart" uri="{C3380CC4-5D6E-409C-BE32-E72D297353CC}">
              <c16:uniqueId val="{00000012-8FEB-42E3-A6CB-DB2C56CB0F04}"/>
            </c:ext>
          </c:extLst>
        </c:ser>
        <c:dLbls>
          <c:showLegendKey val="0"/>
          <c:showVal val="0"/>
          <c:showCatName val="0"/>
          <c:showSerName val="0"/>
          <c:showPercent val="0"/>
          <c:showBubbleSize val="0"/>
        </c:dLbls>
        <c:gapWidth val="20"/>
        <c:axId val="-1956963024"/>
        <c:axId val="-1956959216"/>
      </c:barChart>
      <c:catAx>
        <c:axId val="-1956963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59216"/>
        <c:crosses val="autoZero"/>
        <c:auto val="1"/>
        <c:lblAlgn val="ctr"/>
        <c:lblOffset val="100"/>
        <c:tickLblSkip val="1"/>
        <c:tickMarkSkip val="1"/>
        <c:noMultiLvlLbl val="0"/>
      </c:catAx>
      <c:valAx>
        <c:axId val="-1956959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302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solidFill>
                  <a:schemeClr val="accent1">
                    <a:lumMod val="75000"/>
                  </a:schemeClr>
                </a:solidFill>
              </a:defRPr>
            </a:pPr>
            <a:r>
              <a:rPr lang="es-ES">
                <a:solidFill>
                  <a:schemeClr val="accent1">
                    <a:lumMod val="75000"/>
                  </a:schemeClr>
                </a:solidFill>
              </a:rPr>
              <a:t>Porcentaje de resoluciones en el tramo de edad</a:t>
            </a:r>
            <a:r>
              <a:rPr lang="es-ES" baseline="0">
                <a:solidFill>
                  <a:schemeClr val="accent1">
                    <a:lumMod val="75000"/>
                  </a:schemeClr>
                </a:solidFill>
              </a:rPr>
              <a:t>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8"/>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0-453E-4DCC-AC52-3D21E1227FCF}"/>
              </c:ext>
            </c:extLst>
          </c:dPt>
          <c:dPt>
            <c:idx val="9"/>
            <c:invertIfNegative val="0"/>
            <c:bubble3D val="0"/>
            <c:extLst>
              <c:ext xmlns:c16="http://schemas.microsoft.com/office/drawing/2014/chart" uri="{C3380CC4-5D6E-409C-BE32-E72D297353CC}">
                <c16:uniqueId val="{00000002-453E-4DCC-AC52-3D21E1227FCF}"/>
              </c:ext>
            </c:extLst>
          </c:dPt>
          <c:dPt>
            <c:idx val="10"/>
            <c:invertIfNegative val="0"/>
            <c:bubble3D val="0"/>
            <c:extLst>
              <c:ext xmlns:c16="http://schemas.microsoft.com/office/drawing/2014/chart" uri="{C3380CC4-5D6E-409C-BE32-E72D297353CC}">
                <c16:uniqueId val="{00000003-453E-4DCC-AC52-3D21E1227FCF}"/>
              </c:ext>
            </c:extLst>
          </c:dPt>
          <c:dLbls>
            <c:dLbl>
              <c:idx val="0"/>
              <c:layout>
                <c:manualLayout>
                  <c:x val="9.4453254455845377E-5"/>
                  <c:y val="-1.3142022614730316E-17"/>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53E-4DCC-AC52-3D21E1227FCF}"/>
                </c:ext>
              </c:extLst>
            </c:dLbl>
            <c:dLbl>
              <c:idx val="1"/>
              <c:layout>
                <c:manualLayout>
                  <c:x val="-4.5183922833958747E-4"/>
                  <c:y val="1.0087545508424349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53E-4DCC-AC52-3D21E1227FCF}"/>
                </c:ext>
              </c:extLst>
            </c:dLbl>
            <c:dLbl>
              <c:idx val="2"/>
              <c:layout>
                <c:manualLayout>
                  <c:x val="2.7951769186746393E-3"/>
                  <c:y val="4.813477737665440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53E-4DCC-AC52-3D21E1227FC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53E-4DCC-AC52-3D21E1227FCF}"/>
                </c:ext>
              </c:extLst>
            </c:dLbl>
            <c:dLbl>
              <c:idx val="4"/>
              <c:layout>
                <c:manualLayout>
                  <c:x val="3.9510850617357042E-3"/>
                  <c:y val="9.6269554753309044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53E-4DCC-AC52-3D21E1227FCF}"/>
                </c:ext>
              </c:extLst>
            </c:dLbl>
            <c:dLbl>
              <c:idx val="5"/>
              <c:layout>
                <c:manualLayout>
                  <c:x val="5.653577238057643E-3"/>
                  <c:y val="4.81336607117658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53E-4DCC-AC52-3D21E1227FCF}"/>
                </c:ext>
              </c:extLst>
            </c:dLbl>
            <c:dLbl>
              <c:idx val="6"/>
              <c:layout>
                <c:manualLayout>
                  <c:x val="6.7149105723220423E-3"/>
                  <c:y val="7.2201619958795473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53E-4DCC-AC52-3D21E1227FCF}"/>
                </c:ext>
              </c:extLst>
            </c:dLbl>
            <c:dLbl>
              <c:idx val="7"/>
              <c:layout>
                <c:manualLayout>
                  <c:x val="1.7338544731996311E-3"/>
                  <c:y val="-4.81336607117658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53E-4DCC-AC52-3D21E1227FCF}"/>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3E-4DCC-AC52-3D21E1227FCF}"/>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3E-4DCC-AC52-3D21E1227FCF}"/>
                </c:ext>
              </c:extLst>
            </c:dLbl>
            <c:dLbl>
              <c:idx val="10"/>
              <c:layout>
                <c:manualLayout>
                  <c:x val="5.1071101651429668E-3"/>
                  <c:y val="6.759574408037652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53E-4DCC-AC52-3D21E1227FCF}"/>
                </c:ext>
              </c:extLst>
            </c:dLbl>
            <c:dLbl>
              <c:idx val="11"/>
              <c:layout>
                <c:manualLayout>
                  <c:x val="-1.5448606692283692E-3"/>
                  <c:y val="4.3530042615640783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53E-4DCC-AC52-3D21E1227FCF}"/>
                </c:ext>
              </c:extLst>
            </c:dLbl>
            <c:dLbl>
              <c:idx val="13"/>
              <c:layout>
                <c:manualLayout>
                  <c:x val="3.3732556919434165E-3"/>
                  <c:y val="7.22016199587954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53E-4DCC-AC52-3D21E1227FCF}"/>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53E-4DCC-AC52-3D21E1227FCF}"/>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53E-4DCC-AC52-3D21E1227FCF}"/>
                </c:ext>
              </c:extLst>
            </c:dLbl>
            <c:dLbl>
              <c:idx val="16"/>
              <c:layout>
                <c:manualLayout>
                  <c:x val="1.0025062656641603E-2"/>
                  <c:y val="7.22021660649810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53E-4DCC-AC52-3D21E1227FCF}"/>
                </c:ext>
              </c:extLst>
            </c:dLbl>
            <c:dLbl>
              <c:idx val="17"/>
              <c:layout>
                <c:manualLayout>
                  <c:x val="1.1180992313067784E-2"/>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53E-4DCC-AC52-3D21E1227FCF}"/>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53E-4DCC-AC52-3D21E1227FCF}"/>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'34bdictcasaad'!$AK$11:$AK$29</c:f>
              <c:strCache>
                <c:ptCount val="19"/>
                <c:pt idx="0">
                  <c:v>Ceuta y Melilla</c:v>
                </c:pt>
                <c:pt idx="1">
                  <c:v>País Vasco</c:v>
                </c:pt>
                <c:pt idx="2">
                  <c:v>Castilla y León</c:v>
                </c:pt>
                <c:pt idx="3">
                  <c:v>Andalucía</c:v>
                </c:pt>
                <c:pt idx="4">
                  <c:v>Extremadura</c:v>
                </c:pt>
                <c:pt idx="5">
                  <c:v>Murcia, Región de</c:v>
                </c:pt>
                <c:pt idx="6">
                  <c:v>Cantabria</c:v>
                </c:pt>
                <c:pt idx="7">
                  <c:v>Rioja, La</c:v>
                </c:pt>
                <c:pt idx="8">
                  <c:v>TOTAL</c:v>
                </c:pt>
                <c:pt idx="9">
                  <c:v>Asturias, Principado de</c:v>
                </c:pt>
                <c:pt idx="10">
                  <c:v>Cataluña</c:v>
                </c:pt>
                <c:pt idx="11">
                  <c:v>Castilla - La Mancha</c:v>
                </c:pt>
                <c:pt idx="12">
                  <c:v>Comunitat Valenciana</c:v>
                </c:pt>
                <c:pt idx="13">
                  <c:v>Galicia</c:v>
                </c:pt>
                <c:pt idx="14">
                  <c:v>Balears, Illes</c:v>
                </c:pt>
                <c:pt idx="15">
                  <c:v>Canarias</c:v>
                </c:pt>
                <c:pt idx="16">
                  <c:v>Madrid, Comunidad de</c:v>
                </c:pt>
                <c:pt idx="17">
                  <c:v>Navarra, Comunidad Foral de</c:v>
                </c:pt>
                <c:pt idx="18">
                  <c:v>Aragón</c:v>
                </c:pt>
              </c:strCache>
            </c:strRef>
          </c:cat>
          <c:val>
            <c:numRef>
              <c:f>'34bdictcasaad'!$AL$11:$AL$29</c:f>
              <c:numCache>
                <c:formatCode>0.00</c:formatCode>
                <c:ptCount val="19"/>
                <c:pt idx="0">
                  <c:v>1.8568464029093072</c:v>
                </c:pt>
                <c:pt idx="1">
                  <c:v>1.7770618693464493</c:v>
                </c:pt>
                <c:pt idx="2">
                  <c:v>1.7492055938517614</c:v>
                </c:pt>
                <c:pt idx="3">
                  <c:v>1.612703455064183</c:v>
                </c:pt>
                <c:pt idx="4">
                  <c:v>1.5856045648324897</c:v>
                </c:pt>
                <c:pt idx="5">
                  <c:v>1.4944851425881658</c:v>
                </c:pt>
                <c:pt idx="6">
                  <c:v>1.3928931574762224</c:v>
                </c:pt>
                <c:pt idx="7">
                  <c:v>1.3661191347912147</c:v>
                </c:pt>
                <c:pt idx="8">
                  <c:v>1.334167239944908</c:v>
                </c:pt>
                <c:pt idx="9">
                  <c:v>1.3050248670896931</c:v>
                </c:pt>
                <c:pt idx="10">
                  <c:v>1.2977186319543421</c:v>
                </c:pt>
                <c:pt idx="11">
                  <c:v>1.2813979102789272</c:v>
                </c:pt>
                <c:pt idx="12">
                  <c:v>1.238047420982421</c:v>
                </c:pt>
                <c:pt idx="13">
                  <c:v>1.190999194740985</c:v>
                </c:pt>
                <c:pt idx="14">
                  <c:v>1.1509224800063347</c:v>
                </c:pt>
                <c:pt idx="15">
                  <c:v>1.0847706695268302</c:v>
                </c:pt>
                <c:pt idx="16">
                  <c:v>1.0323145771952407</c:v>
                </c:pt>
                <c:pt idx="17">
                  <c:v>0.96966455403846119</c:v>
                </c:pt>
                <c:pt idx="18">
                  <c:v>0.94662237284759521</c:v>
                </c:pt>
              </c:numCache>
            </c:numRef>
          </c:val>
          <c:extLst>
            <c:ext xmlns:c16="http://schemas.microsoft.com/office/drawing/2014/chart" uri="{C3380CC4-5D6E-409C-BE32-E72D297353CC}">
              <c16:uniqueId val="{00000013-453E-4DCC-AC52-3D21E1227FCF}"/>
            </c:ext>
          </c:extLst>
        </c:ser>
        <c:dLbls>
          <c:showLegendKey val="0"/>
          <c:showVal val="0"/>
          <c:showCatName val="0"/>
          <c:showSerName val="0"/>
          <c:showPercent val="0"/>
          <c:showBubbleSize val="0"/>
        </c:dLbls>
        <c:gapWidth val="20"/>
        <c:axId val="-1956962480"/>
        <c:axId val="-1956961936"/>
      </c:barChart>
      <c:catAx>
        <c:axId val="-1956962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61936"/>
        <c:crosses val="autoZero"/>
        <c:auto val="1"/>
        <c:lblAlgn val="ctr"/>
        <c:lblOffset val="100"/>
        <c:tickLblSkip val="1"/>
        <c:tickMarkSkip val="1"/>
        <c:noMultiLvlLbl val="0"/>
      </c:catAx>
      <c:valAx>
        <c:axId val="-195696193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24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solidFill>
                  <a:schemeClr val="accent1">
                    <a:lumMod val="75000"/>
                  </a:schemeClr>
                </a:solidFill>
              </a:defRPr>
            </a:pPr>
            <a:r>
              <a:rPr lang="es-ES">
                <a:solidFill>
                  <a:schemeClr val="accent1">
                    <a:lumMod val="75000"/>
                  </a:schemeClr>
                </a:solidFill>
              </a:rPr>
              <a:t>Porcentaje de resoluciones en el tramo de edad</a:t>
            </a:r>
            <a:r>
              <a:rPr lang="es-ES" baseline="0">
                <a:solidFill>
                  <a:schemeClr val="accent1">
                    <a:lumMod val="75000"/>
                  </a:schemeClr>
                </a:solidFill>
              </a:rPr>
              <a:t> de 65 a 79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D89F-4C7A-967A-105B6E6C808D}"/>
              </c:ext>
            </c:extLst>
          </c:dPt>
          <c:dPt>
            <c:idx val="7"/>
            <c:invertIfNegative val="0"/>
            <c:bubble3D val="0"/>
            <c:extLst>
              <c:ext xmlns:c16="http://schemas.microsoft.com/office/drawing/2014/chart" uri="{C3380CC4-5D6E-409C-BE32-E72D297353CC}">
                <c16:uniqueId val="{00000002-D89F-4C7A-967A-105B6E6C808D}"/>
              </c:ext>
            </c:extLst>
          </c:dPt>
          <c:dPt>
            <c:idx val="8"/>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3-D89F-4C7A-967A-105B6E6C808D}"/>
              </c:ext>
            </c:extLst>
          </c:dPt>
          <c:dPt>
            <c:idx val="9"/>
            <c:invertIfNegative val="0"/>
            <c:bubble3D val="0"/>
            <c:extLst>
              <c:ext xmlns:c16="http://schemas.microsoft.com/office/drawing/2014/chart" uri="{C3380CC4-5D6E-409C-BE32-E72D297353CC}">
                <c16:uniqueId val="{00000004-D89F-4C7A-967A-105B6E6C808D}"/>
              </c:ext>
            </c:extLst>
          </c:dPt>
          <c:dPt>
            <c:idx val="10"/>
            <c:invertIfNegative val="0"/>
            <c:bubble3D val="0"/>
            <c:extLst>
              <c:ext xmlns:c16="http://schemas.microsoft.com/office/drawing/2014/chart" uri="{C3380CC4-5D6E-409C-BE32-E72D297353CC}">
                <c16:uniqueId val="{00000005-D89F-4C7A-967A-105B6E6C808D}"/>
              </c:ext>
            </c:extLst>
          </c:dPt>
          <c:dLbls>
            <c:dLbl>
              <c:idx val="0"/>
              <c:layout>
                <c:manualLayout>
                  <c:x val="1.1180970799702669E-2"/>
                  <c:y val="7.220216606498183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89F-4C7A-967A-105B6E6C808D}"/>
                </c:ext>
              </c:extLst>
            </c:dLbl>
            <c:dLbl>
              <c:idx val="1"/>
              <c:layout>
                <c:manualLayout>
                  <c:x val="8.3857938810280291E-3"/>
                  <c:y val="-1.1030759053880138E-17"/>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89F-4C7A-967A-105B6E6C808D}"/>
                </c:ext>
              </c:extLst>
            </c:dLbl>
            <c:dLbl>
              <c:idx val="2"/>
              <c:layout>
                <c:manualLayout>
                  <c:x val="2.7951769186746085E-3"/>
                  <c:y val="-4.81347773766548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89F-4C7A-967A-105B6E6C808D}"/>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89F-4C7A-967A-105B6E6C808D}"/>
                </c:ext>
              </c:extLst>
            </c:dLbl>
            <c:dLbl>
              <c:idx val="4"/>
              <c:layout>
                <c:manualLayout>
                  <c:x val="3.9510850617357042E-3"/>
                  <c:y val="9.6269554753309044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89F-4C7A-967A-105B6E6C808D}"/>
                </c:ext>
              </c:extLst>
            </c:dLbl>
            <c:dLbl>
              <c:idx val="5"/>
              <c:layout>
                <c:manualLayout>
                  <c:x val="1.8358379359883778E-3"/>
                  <c:y val="8.01598759322415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89F-4C7A-967A-105B6E6C808D}"/>
                </c:ext>
              </c:extLst>
            </c:dLbl>
            <c:dLbl>
              <c:idx val="6"/>
              <c:layout>
                <c:manualLayout>
                  <c:x val="6.6833751044276749E-3"/>
                  <c:y val="7.22021660649819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9F-4C7A-967A-105B6E6C808D}"/>
                </c:ext>
              </c:extLst>
            </c:dLbl>
            <c:dLbl>
              <c:idx val="7"/>
              <c:layout>
                <c:manualLayout>
                  <c:x val="1.9652599604824679E-3"/>
                  <c:y val="1.0384118318276639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9F-4C7A-967A-105B6E6C808D}"/>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9F-4C7A-967A-105B6E6C808D}"/>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9F-4C7A-967A-105B6E6C808D}"/>
                </c:ext>
              </c:extLst>
            </c:dLbl>
            <c:dLbl>
              <c:idx val="10"/>
              <c:layout>
                <c:manualLayout>
                  <c:x val="3.4295151308333651E-3"/>
                  <c:y val="9.62685108716894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89F-4C7A-967A-105B6E6C808D}"/>
                </c:ext>
              </c:extLst>
            </c:dLbl>
            <c:dLbl>
              <c:idx val="11"/>
              <c:layout>
                <c:manualLayout>
                  <c:x val="-1.1136529282155122E-3"/>
                  <c:y val="2.3876739186624888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D89F-4C7A-967A-105B6E6C808D}"/>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89F-4C7A-967A-105B6E6C808D}"/>
                </c:ext>
              </c:extLst>
            </c:dLbl>
            <c:dLbl>
              <c:idx val="13"/>
              <c:layout>
                <c:manualLayout>
                  <c:x val="3.6044370858137899E-3"/>
                  <c:y val="7.2201383153766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89F-4C7A-967A-105B6E6C808D}"/>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89F-4C7A-967A-105B6E6C808D}"/>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89F-4C7A-967A-105B6E6C808D}"/>
                </c:ext>
              </c:extLst>
            </c:dLbl>
            <c:dLbl>
              <c:idx val="16"/>
              <c:layout>
                <c:manualLayout>
                  <c:x val="1.0025062656641603E-2"/>
                  <c:y val="7.22021660649810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89F-4C7A-967A-105B6E6C808D}"/>
                </c:ext>
              </c:extLst>
            </c:dLbl>
            <c:dLbl>
              <c:idx val="17"/>
              <c:layout>
                <c:manualLayout>
                  <c:x val="8.6277979297530068E-3"/>
                  <c:y val="9.62685108716894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89F-4C7A-967A-105B6E6C808D}"/>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89F-4C7A-967A-105B6E6C808D}"/>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'34bdictcasaad'!$AQ$11:$AQ$29</c:f>
              <c:strCache>
                <c:ptCount val="19"/>
                <c:pt idx="0">
                  <c:v>Andalucía</c:v>
                </c:pt>
                <c:pt idx="1">
                  <c:v>Extremadura</c:v>
                </c:pt>
                <c:pt idx="2">
                  <c:v>Cataluña</c:v>
                </c:pt>
                <c:pt idx="3">
                  <c:v>Castilla y León</c:v>
                </c:pt>
                <c:pt idx="4">
                  <c:v>Castilla - La Mancha</c:v>
                </c:pt>
                <c:pt idx="5">
                  <c:v>Balears, Illes</c:v>
                </c:pt>
                <c:pt idx="6">
                  <c:v>Murcia, Región de</c:v>
                </c:pt>
                <c:pt idx="7">
                  <c:v>País Vasco</c:v>
                </c:pt>
                <c:pt idx="8">
                  <c:v>TOTAL</c:v>
                </c:pt>
                <c:pt idx="9">
                  <c:v>Ceuta y Melilla</c:v>
                </c:pt>
                <c:pt idx="10">
                  <c:v>Rioja, La</c:v>
                </c:pt>
                <c:pt idx="11">
                  <c:v>Comunitat Valenciana</c:v>
                </c:pt>
                <c:pt idx="12">
                  <c:v>Madrid, Comunidad de</c:v>
                </c:pt>
                <c:pt idx="13">
                  <c:v>Cantabria</c:v>
                </c:pt>
                <c:pt idx="14">
                  <c:v>Aragón</c:v>
                </c:pt>
                <c:pt idx="15">
                  <c:v>Asturias, Principado de</c:v>
                </c:pt>
                <c:pt idx="16">
                  <c:v>Navarra, Comunidad Foral de</c:v>
                </c:pt>
                <c:pt idx="17">
                  <c:v>Canarias</c:v>
                </c:pt>
                <c:pt idx="18">
                  <c:v>Galicia</c:v>
                </c:pt>
              </c:strCache>
            </c:strRef>
          </c:cat>
          <c:val>
            <c:numRef>
              <c:f>'34bdictcasaad'!$AR$11:$AR$29</c:f>
              <c:numCache>
                <c:formatCode>0.00</c:formatCode>
                <c:ptCount val="19"/>
                <c:pt idx="0">
                  <c:v>7.9120311426928378</c:v>
                </c:pt>
                <c:pt idx="1">
                  <c:v>7.7368836191542414</c:v>
                </c:pt>
                <c:pt idx="2">
                  <c:v>6.8274021583790043</c:v>
                </c:pt>
                <c:pt idx="3">
                  <c:v>6.557484029864094</c:v>
                </c:pt>
                <c:pt idx="4">
                  <c:v>6.5420765826719816</c:v>
                </c:pt>
                <c:pt idx="5">
                  <c:v>6.4562420087597596</c:v>
                </c:pt>
                <c:pt idx="6">
                  <c:v>6.4180888869389721</c:v>
                </c:pt>
                <c:pt idx="7">
                  <c:v>6.3254879385357965</c:v>
                </c:pt>
                <c:pt idx="8">
                  <c:v>6.0211663220324407</c:v>
                </c:pt>
                <c:pt idx="9">
                  <c:v>5.951851616591501</c:v>
                </c:pt>
                <c:pt idx="10">
                  <c:v>5.812768965302177</c:v>
                </c:pt>
                <c:pt idx="11">
                  <c:v>5.4017339356738461</c:v>
                </c:pt>
                <c:pt idx="12">
                  <c:v>5.3307738075191686</c:v>
                </c:pt>
                <c:pt idx="13">
                  <c:v>4.9879480999025594</c:v>
                </c:pt>
                <c:pt idx="14">
                  <c:v>4.5703084187011491</c:v>
                </c:pt>
                <c:pt idx="15">
                  <c:v>4.5495933613393209</c:v>
                </c:pt>
                <c:pt idx="16">
                  <c:v>4.2863561792704212</c:v>
                </c:pt>
                <c:pt idx="17">
                  <c:v>3.9104982076738626</c:v>
                </c:pt>
                <c:pt idx="18">
                  <c:v>3.1260303155830211</c:v>
                </c:pt>
              </c:numCache>
            </c:numRef>
          </c:val>
          <c:extLst>
            <c:ext xmlns:c16="http://schemas.microsoft.com/office/drawing/2014/chart" uri="{C3380CC4-5D6E-409C-BE32-E72D297353CC}">
              <c16:uniqueId val="{00000014-D89F-4C7A-967A-105B6E6C808D}"/>
            </c:ext>
          </c:extLst>
        </c:ser>
        <c:dLbls>
          <c:showLegendKey val="0"/>
          <c:showVal val="0"/>
          <c:showCatName val="0"/>
          <c:showSerName val="0"/>
          <c:showPercent val="0"/>
          <c:showBubbleSize val="0"/>
        </c:dLbls>
        <c:gapWidth val="20"/>
        <c:axId val="-1956960848"/>
        <c:axId val="-1956966288"/>
      </c:barChart>
      <c:catAx>
        <c:axId val="-1956960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66288"/>
        <c:crosses val="autoZero"/>
        <c:auto val="1"/>
        <c:lblAlgn val="ctr"/>
        <c:lblOffset val="100"/>
        <c:tickLblSkip val="1"/>
        <c:tickMarkSkip val="1"/>
        <c:noMultiLvlLbl val="0"/>
      </c:catAx>
      <c:valAx>
        <c:axId val="-195696628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084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solidFill>
                  <a:schemeClr val="accent1">
                    <a:lumMod val="75000"/>
                  </a:schemeClr>
                </a:solidFill>
              </a:defRPr>
            </a:pPr>
            <a:r>
              <a:rPr lang="es-ES">
                <a:solidFill>
                  <a:schemeClr val="accent1">
                    <a:lumMod val="75000"/>
                  </a:schemeClr>
                </a:solidFill>
              </a:rPr>
              <a:t>Porcentaje de resoluciones en el tramo de edad</a:t>
            </a:r>
            <a:r>
              <a:rPr lang="es-ES" baseline="0">
                <a:solidFill>
                  <a:schemeClr val="accent1">
                    <a:lumMod val="75000"/>
                  </a:schemeClr>
                </a:solidFill>
              </a:rPr>
              <a:t> de 80 años y más sobre la población de dicha edad</a:t>
            </a:r>
          </a:p>
        </c:rich>
      </c:tx>
      <c:layout>
        <c:manualLayout>
          <c:xMode val="edge"/>
          <c:yMode val="edge"/>
          <c:x val="0.21036284963549448"/>
          <c:y val="1.444039834003800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B0EB-4320-886C-526F51EF60BA}"/>
              </c:ext>
            </c:extLst>
          </c:dPt>
          <c:dPt>
            <c:idx val="8"/>
            <c:invertIfNegative val="0"/>
            <c:bubble3D val="0"/>
            <c:extLst>
              <c:ext xmlns:c16="http://schemas.microsoft.com/office/drawing/2014/chart" uri="{C3380CC4-5D6E-409C-BE32-E72D297353CC}">
                <c16:uniqueId val="{00000001-B0EB-4320-886C-526F51EF60BA}"/>
              </c:ext>
            </c:extLst>
          </c:dPt>
          <c:dPt>
            <c:idx val="9"/>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3-B0EB-4320-886C-526F51EF60BA}"/>
              </c:ext>
            </c:extLst>
          </c:dPt>
          <c:dPt>
            <c:idx val="10"/>
            <c:invertIfNegative val="0"/>
            <c:bubble3D val="0"/>
            <c:extLst>
              <c:ext xmlns:c16="http://schemas.microsoft.com/office/drawing/2014/chart" uri="{C3380CC4-5D6E-409C-BE32-E72D297353CC}">
                <c16:uniqueId val="{00000004-B0EB-4320-886C-526F51EF60BA}"/>
              </c:ext>
            </c:extLst>
          </c:dPt>
          <c:dLbls>
            <c:dLbl>
              <c:idx val="0"/>
              <c:layout>
                <c:manualLayout>
                  <c:x val="4.5364096929744243E-3"/>
                  <c:y val="-2.465030854194080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0EB-4320-886C-526F51EF60BA}"/>
                </c:ext>
              </c:extLst>
            </c:dLbl>
            <c:dLbl>
              <c:idx val="1"/>
              <c:layout>
                <c:manualLayout>
                  <c:x val="-1.5189961719901089E-3"/>
                  <c:y val="-8.8005948408991245E-4"/>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0EB-4320-886C-526F51EF60BA}"/>
                </c:ext>
              </c:extLst>
            </c:dLbl>
            <c:dLbl>
              <c:idx val="2"/>
              <c:layout>
                <c:manualLayout>
                  <c:x val="-4.613728762598643E-4"/>
                  <c:y val="-6.3403938914415358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0EB-4320-886C-526F51EF60BA}"/>
                </c:ext>
              </c:extLst>
            </c:dLbl>
            <c:dLbl>
              <c:idx val="3"/>
              <c:layout>
                <c:manualLayout>
                  <c:x val="-1.0855422264248364E-3"/>
                  <c:y val="1.13286686621799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0EB-4320-886C-526F51EF60BA}"/>
                </c:ext>
              </c:extLst>
            </c:dLbl>
            <c:dLbl>
              <c:idx val="4"/>
              <c:layout>
                <c:manualLayout>
                  <c:x val="3.9510850617356427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0EB-4320-886C-526F51EF60BA}"/>
                </c:ext>
              </c:extLst>
            </c:dLbl>
            <c:dLbl>
              <c:idx val="5"/>
              <c:layout>
                <c:manualLayout>
                  <c:x val="5.6757404494332652E-3"/>
                  <c:y val="1.6200390205461605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A-B0EB-4320-886C-526F51EF60BA}"/>
                </c:ext>
              </c:extLst>
            </c:dLbl>
            <c:dLbl>
              <c:idx val="6"/>
              <c:layout>
                <c:manualLayout>
                  <c:x val="7.8539712143065685E-3"/>
                  <c:y val="1.0448609178090026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EB-4320-886C-526F51EF60BA}"/>
                </c:ext>
              </c:extLst>
            </c:dLbl>
            <c:dLbl>
              <c:idx val="7"/>
              <c:layout>
                <c:manualLayout>
                  <c:x val="3.9949076132925242E-3"/>
                  <c:y val="1.0565289508302987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0EB-4320-886C-526F51EF60BA}"/>
                </c:ext>
              </c:extLst>
            </c:dLbl>
            <c:dLbl>
              <c:idx val="8"/>
              <c:layout>
                <c:manualLayout>
                  <c:x val="3.4267437654963854E-3"/>
                  <c:y val="7.3368795002319628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0EB-4320-886C-526F51EF60BA}"/>
                </c:ext>
              </c:extLst>
            </c:dLbl>
            <c:dLbl>
              <c:idx val="9"/>
              <c:layout>
                <c:manualLayout>
                  <c:x val="1.0110114210267078E-2"/>
                  <c:y val="4.813381378175185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EB-4320-886C-526F51EF60BA}"/>
                </c:ext>
              </c:extLst>
            </c:dLbl>
            <c:dLbl>
              <c:idx val="10"/>
              <c:layout>
                <c:manualLayout>
                  <c:x val="6.9950558505768178E-4"/>
                  <c:y val="-1.1270201394317236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EB-4320-886C-526F51EF60BA}"/>
                </c:ext>
              </c:extLst>
            </c:dLbl>
            <c:dLbl>
              <c:idx val="11"/>
              <c:layout>
                <c:manualLayout>
                  <c:x val="-1.5163802199143711E-3"/>
                  <c:y val="8.013066163339722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6.3392889842258091E-2"/>
                      <c:h val="4.5492364301919885E-2"/>
                    </c:manualLayout>
                  </c15:layout>
                </c:ext>
                <c:ext xmlns:c16="http://schemas.microsoft.com/office/drawing/2014/chart" uri="{C3380CC4-5D6E-409C-BE32-E72D297353CC}">
                  <c16:uniqueId val="{0000000C-B0EB-4320-886C-526F51EF60BA}"/>
                </c:ext>
              </c:extLst>
            </c:dLbl>
            <c:dLbl>
              <c:idx val="12"/>
              <c:layout>
                <c:manualLayout>
                  <c:x val="3.5918765968206649E-3"/>
                  <c:y val="9.627016961862817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0EB-4320-886C-526F51EF60BA}"/>
                </c:ext>
              </c:extLst>
            </c:dLbl>
            <c:dLbl>
              <c:idx val="13"/>
              <c:layout>
                <c:manualLayout>
                  <c:x val="1.0025062656641482E-2"/>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0EB-4320-886C-526F51EF60BA}"/>
                </c:ext>
              </c:extLst>
            </c:dLbl>
            <c:dLbl>
              <c:idx val="14"/>
              <c:layout>
                <c:manualLayout>
                  <c:x val="-1.0041768034809602E-3"/>
                  <c:y val="9.627016961862817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0EB-4320-886C-526F51EF60BA}"/>
                </c:ext>
              </c:extLst>
            </c:dLbl>
            <c:dLbl>
              <c:idx val="15"/>
              <c:layout>
                <c:manualLayout>
                  <c:x val="2.3728429295173689E-3"/>
                  <c:y val="-8.100258654108913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0EB-4320-886C-526F51EF60BA}"/>
                </c:ext>
              </c:extLst>
            </c:dLbl>
            <c:dLbl>
              <c:idx val="16"/>
              <c:layout>
                <c:manualLayout>
                  <c:x val="3.3842144939407238E-3"/>
                  <c:y val="8.100258654108913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0EB-4320-886C-526F51EF60BA}"/>
                </c:ext>
              </c:extLst>
            </c:dLbl>
            <c:dLbl>
              <c:idx val="17"/>
              <c:layout>
                <c:manualLayout>
                  <c:x val="-8.9238845144356952E-4"/>
                  <c:y val="3.17019694572076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0EB-4320-886C-526F51EF60BA}"/>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0EB-4320-886C-526F51EF60BA}"/>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'34bdictcasaad'!$AW$11:$AW$29</c:f>
              <c:strCache>
                <c:ptCount val="19"/>
                <c:pt idx="0">
                  <c:v>Andalucía</c:v>
                </c:pt>
                <c:pt idx="1">
                  <c:v>Castilla y León</c:v>
                </c:pt>
                <c:pt idx="2">
                  <c:v>Extremadura</c:v>
                </c:pt>
                <c:pt idx="3">
                  <c:v>Castilla - La Mancha</c:v>
                </c:pt>
                <c:pt idx="4">
                  <c:v>Rioja, La</c:v>
                </c:pt>
                <c:pt idx="5">
                  <c:v>País Vasco</c:v>
                </c:pt>
                <c:pt idx="6">
                  <c:v>Cataluña</c:v>
                </c:pt>
                <c:pt idx="7">
                  <c:v>Balears, Illes</c:v>
                </c:pt>
                <c:pt idx="8">
                  <c:v>Madrid, Comunidad de</c:v>
                </c:pt>
                <c:pt idx="9">
                  <c:v>TOTAL</c:v>
                </c:pt>
                <c:pt idx="10">
                  <c:v>Comunitat Valenciana</c:v>
                </c:pt>
                <c:pt idx="11">
                  <c:v>Murcia, Región de</c:v>
                </c:pt>
                <c:pt idx="12">
                  <c:v>Aragón</c:v>
                </c:pt>
                <c:pt idx="13">
                  <c:v>Navarra, Comunidad Foral de</c:v>
                </c:pt>
                <c:pt idx="14">
                  <c:v>Ceuta y Melilla</c:v>
                </c:pt>
                <c:pt idx="15">
                  <c:v>Cantabria</c:v>
                </c:pt>
                <c:pt idx="16">
                  <c:v>Asturias, Principado de</c:v>
                </c:pt>
                <c:pt idx="17">
                  <c:v>Canarias</c:v>
                </c:pt>
                <c:pt idx="18">
                  <c:v>Galicia</c:v>
                </c:pt>
              </c:strCache>
            </c:strRef>
          </c:cat>
          <c:val>
            <c:numRef>
              <c:f>'34bdictcasaad'!$AX$11:$AX$29</c:f>
              <c:numCache>
                <c:formatCode>0.00</c:formatCode>
                <c:ptCount val="19"/>
                <c:pt idx="0">
                  <c:v>43.063666667456388</c:v>
                </c:pt>
                <c:pt idx="1">
                  <c:v>42.630235286000136</c:v>
                </c:pt>
                <c:pt idx="2">
                  <c:v>42.208352153738758</c:v>
                </c:pt>
                <c:pt idx="3">
                  <c:v>40.313420759354536</c:v>
                </c:pt>
                <c:pt idx="4">
                  <c:v>38.564311594202898</c:v>
                </c:pt>
                <c:pt idx="5">
                  <c:v>38.315463606161281</c:v>
                </c:pt>
                <c:pt idx="6">
                  <c:v>38.07667345127664</c:v>
                </c:pt>
                <c:pt idx="7">
                  <c:v>37.674595623215986</c:v>
                </c:pt>
                <c:pt idx="8">
                  <c:v>36.975313241853584</c:v>
                </c:pt>
                <c:pt idx="9">
                  <c:v>35.58969223365812</c:v>
                </c:pt>
                <c:pt idx="10">
                  <c:v>33.286000725386472</c:v>
                </c:pt>
                <c:pt idx="11">
                  <c:v>32.052055140304873</c:v>
                </c:pt>
                <c:pt idx="12">
                  <c:v>30.476696128340464</c:v>
                </c:pt>
                <c:pt idx="13">
                  <c:v>30.295914699892176</c:v>
                </c:pt>
                <c:pt idx="14">
                  <c:v>29.940366029200081</c:v>
                </c:pt>
                <c:pt idx="15">
                  <c:v>28.919809233492305</c:v>
                </c:pt>
                <c:pt idx="16">
                  <c:v>26.734054092713336</c:v>
                </c:pt>
                <c:pt idx="17">
                  <c:v>21.985483969341491</c:v>
                </c:pt>
                <c:pt idx="18">
                  <c:v>18.592672031615479</c:v>
                </c:pt>
              </c:numCache>
            </c:numRef>
          </c:val>
          <c:extLst>
            <c:ext xmlns:c16="http://schemas.microsoft.com/office/drawing/2014/chart" uri="{C3380CC4-5D6E-409C-BE32-E72D297353CC}">
              <c16:uniqueId val="{00000014-B0EB-4320-886C-526F51EF60BA}"/>
            </c:ext>
          </c:extLst>
        </c:ser>
        <c:dLbls>
          <c:showLegendKey val="0"/>
          <c:showVal val="0"/>
          <c:showCatName val="0"/>
          <c:showSerName val="0"/>
          <c:showPercent val="0"/>
          <c:showBubbleSize val="0"/>
        </c:dLbls>
        <c:gapWidth val="20"/>
        <c:axId val="-1956964112"/>
        <c:axId val="-1956964656"/>
      </c:barChart>
      <c:catAx>
        <c:axId val="-1956964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64656"/>
        <c:crosses val="autoZero"/>
        <c:auto val="1"/>
        <c:lblAlgn val="ctr"/>
        <c:lblOffset val="100"/>
        <c:tickLblSkip val="1"/>
        <c:tickMarkSkip val="1"/>
        <c:noMultiLvlLbl val="0"/>
      </c:catAx>
      <c:valAx>
        <c:axId val="-195696465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411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accent1">
                    <a:lumMod val="75000"/>
                  </a:schemeClr>
                </a:solidFill>
                <a:latin typeface="+mn-lt"/>
                <a:ea typeface="+mn-ea"/>
                <a:cs typeface="+mn-cs"/>
              </a:defRPr>
            </a:pPr>
            <a:r>
              <a:rPr lang="en-US" sz="1200" b="1">
                <a:solidFill>
                  <a:schemeClr val="accent1">
                    <a:lumMod val="75000"/>
                  </a:schemeClr>
                </a:solidFill>
              </a:rPr>
              <a:t>Evolución de las Altas y Bajas de Resoluciones de grado. Total nacional</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accent1">
                  <a:lumMod val="75000"/>
                </a:schemeClr>
              </a:solidFill>
              <a:latin typeface="+mn-lt"/>
              <a:ea typeface="+mn-ea"/>
              <a:cs typeface="+mn-cs"/>
            </a:defRPr>
          </a:pPr>
          <a:endParaRPr lang="es-ES"/>
        </a:p>
      </c:txPr>
    </c:title>
    <c:autoTitleDeleted val="0"/>
    <c:plotArea>
      <c:layout/>
      <c:lineChart>
        <c:grouping val="standard"/>
        <c:varyColors val="0"/>
        <c:ser>
          <c:idx val="0"/>
          <c:order val="0"/>
          <c:tx>
            <c:strRef>
              <c:f>'35ResolGraAltaBaj'!$AB$10</c:f>
              <c:strCache>
                <c:ptCount val="1"/>
                <c:pt idx="0">
                  <c:v>Altas Grado</c:v>
                </c:pt>
              </c:strCache>
            </c:strRef>
          </c:tx>
          <c:spPr>
            <a:ln w="28575" cap="rnd">
              <a:solidFill>
                <a:schemeClr val="accent1"/>
              </a:solidFill>
              <a:round/>
            </a:ln>
            <a:effectLst/>
          </c:spPr>
          <c:marker>
            <c:symbol val="none"/>
          </c:marker>
          <c:cat>
            <c:numRef>
              <c:f>'35ResolGraAltaBaj'!$AA$11:$AA$46</c:f>
              <c:numCache>
                <c:formatCode>m/d/yyyy</c:formatCode>
                <c:ptCount val="36"/>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numCache>
            </c:numRef>
          </c:cat>
          <c:val>
            <c:numRef>
              <c:f>'35ResolGraAltaBaj'!$AB$11:$AB$46</c:f>
              <c:numCache>
                <c:formatCode>0</c:formatCode>
                <c:ptCount val="36"/>
                <c:pt idx="0">
                  <c:v>25720</c:v>
                </c:pt>
                <c:pt idx="1">
                  <c:v>26707</c:v>
                </c:pt>
                <c:pt idx="2">
                  <c:v>28175</c:v>
                </c:pt>
                <c:pt idx="3">
                  <c:v>28047</c:v>
                </c:pt>
                <c:pt idx="4">
                  <c:v>26363</c:v>
                </c:pt>
                <c:pt idx="5">
                  <c:v>16420</c:v>
                </c:pt>
                <c:pt idx="6">
                  <c:v>22330</c:v>
                </c:pt>
                <c:pt idx="7">
                  <c:v>29317</c:v>
                </c:pt>
                <c:pt idx="8">
                  <c:v>28155</c:v>
                </c:pt>
                <c:pt idx="9">
                  <c:v>24865</c:v>
                </c:pt>
                <c:pt idx="10">
                  <c:v>20377</c:v>
                </c:pt>
                <c:pt idx="11">
                  <c:v>25448</c:v>
                </c:pt>
                <c:pt idx="12">
                  <c:v>31825</c:v>
                </c:pt>
                <c:pt idx="13">
                  <c:v>29337</c:v>
                </c:pt>
                <c:pt idx="14">
                  <c:v>27733</c:v>
                </c:pt>
                <c:pt idx="15">
                  <c:v>30967</c:v>
                </c:pt>
                <c:pt idx="16">
                  <c:v>28674</c:v>
                </c:pt>
                <c:pt idx="17">
                  <c:v>19988</c:v>
                </c:pt>
                <c:pt idx="18">
                  <c:v>27552</c:v>
                </c:pt>
                <c:pt idx="19">
                  <c:v>29104</c:v>
                </c:pt>
                <c:pt idx="20">
                  <c:v>30634</c:v>
                </c:pt>
                <c:pt idx="21">
                  <c:v>28835</c:v>
                </c:pt>
                <c:pt idx="22">
                  <c:v>25222</c:v>
                </c:pt>
                <c:pt idx="23">
                  <c:v>28262</c:v>
                </c:pt>
                <c:pt idx="24">
                  <c:v>0</c:v>
                </c:pt>
                <c:pt idx="25">
                  <c:v>0</c:v>
                </c:pt>
                <c:pt idx="26">
                  <c:v>0</c:v>
                </c:pt>
                <c:pt idx="27">
                  <c:v>0</c:v>
                </c:pt>
                <c:pt idx="28">
                  <c:v>0</c:v>
                </c:pt>
                <c:pt idx="29">
                  <c:v>0</c:v>
                </c:pt>
                <c:pt idx="30">
                  <c:v>0</c:v>
                </c:pt>
                <c:pt idx="31">
                  <c:v>0</c:v>
                </c:pt>
                <c:pt idx="32">
                  <c:v>0</c:v>
                </c:pt>
                <c:pt idx="33">
                  <c:v>0</c:v>
                </c:pt>
                <c:pt idx="34">
                  <c:v>0</c:v>
                </c:pt>
                <c:pt idx="35">
                  <c:v>0</c:v>
                </c:pt>
              </c:numCache>
            </c:numRef>
          </c:val>
          <c:smooth val="0"/>
          <c:extLst>
            <c:ext xmlns:c16="http://schemas.microsoft.com/office/drawing/2014/chart" uri="{C3380CC4-5D6E-409C-BE32-E72D297353CC}">
              <c16:uniqueId val="{00000000-52C8-41FD-A91A-81599EEA3FC4}"/>
            </c:ext>
          </c:extLst>
        </c:ser>
        <c:ser>
          <c:idx val="1"/>
          <c:order val="1"/>
          <c:tx>
            <c:strRef>
              <c:f>'35ResolGraAltaBaj'!$AC$10</c:f>
              <c:strCache>
                <c:ptCount val="1"/>
                <c:pt idx="0">
                  <c:v>Bajas Grado</c:v>
                </c:pt>
              </c:strCache>
            </c:strRef>
          </c:tx>
          <c:spPr>
            <a:ln w="28575" cap="rnd">
              <a:solidFill>
                <a:schemeClr val="accent1">
                  <a:lumMod val="50000"/>
                </a:schemeClr>
              </a:solidFill>
              <a:round/>
            </a:ln>
            <a:effectLst/>
          </c:spPr>
          <c:marker>
            <c:symbol val="none"/>
          </c:marker>
          <c:cat>
            <c:numRef>
              <c:f>'35ResolGraAltaBaj'!$AA$11:$AA$46</c:f>
              <c:numCache>
                <c:formatCode>m/d/yyyy</c:formatCode>
                <c:ptCount val="36"/>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numCache>
            </c:numRef>
          </c:cat>
          <c:val>
            <c:numRef>
              <c:f>'35ResolGraAltaBaj'!$AC$11:$AC$46</c:f>
              <c:numCache>
                <c:formatCode>0</c:formatCode>
                <c:ptCount val="36"/>
                <c:pt idx="0">
                  <c:v>23592</c:v>
                </c:pt>
                <c:pt idx="1">
                  <c:v>18034</c:v>
                </c:pt>
                <c:pt idx="2">
                  <c:v>15503</c:v>
                </c:pt>
                <c:pt idx="3">
                  <c:v>18622</c:v>
                </c:pt>
                <c:pt idx="4">
                  <c:v>16904</c:v>
                </c:pt>
                <c:pt idx="5">
                  <c:v>20385</c:v>
                </c:pt>
                <c:pt idx="6">
                  <c:v>19468</c:v>
                </c:pt>
                <c:pt idx="7">
                  <c:v>17136</c:v>
                </c:pt>
                <c:pt idx="8">
                  <c:v>19590</c:v>
                </c:pt>
                <c:pt idx="9">
                  <c:v>26807</c:v>
                </c:pt>
                <c:pt idx="10">
                  <c:v>22366</c:v>
                </c:pt>
                <c:pt idx="11">
                  <c:v>23602</c:v>
                </c:pt>
                <c:pt idx="12">
                  <c:v>22165</c:v>
                </c:pt>
                <c:pt idx="13">
                  <c:v>20494</c:v>
                </c:pt>
                <c:pt idx="14">
                  <c:v>19944</c:v>
                </c:pt>
                <c:pt idx="15">
                  <c:v>20368</c:v>
                </c:pt>
                <c:pt idx="16">
                  <c:v>20566</c:v>
                </c:pt>
                <c:pt idx="17">
                  <c:v>21716</c:v>
                </c:pt>
                <c:pt idx="18">
                  <c:v>21574</c:v>
                </c:pt>
                <c:pt idx="19">
                  <c:v>17287</c:v>
                </c:pt>
                <c:pt idx="20">
                  <c:v>17693</c:v>
                </c:pt>
                <c:pt idx="21">
                  <c:v>20499</c:v>
                </c:pt>
                <c:pt idx="22">
                  <c:v>21942</c:v>
                </c:pt>
                <c:pt idx="23">
                  <c:v>21287</c:v>
                </c:pt>
                <c:pt idx="24">
                  <c:v>0</c:v>
                </c:pt>
                <c:pt idx="25">
                  <c:v>0</c:v>
                </c:pt>
                <c:pt idx="26">
                  <c:v>0</c:v>
                </c:pt>
                <c:pt idx="27">
                  <c:v>0</c:v>
                </c:pt>
                <c:pt idx="28">
                  <c:v>0</c:v>
                </c:pt>
                <c:pt idx="29">
                  <c:v>0</c:v>
                </c:pt>
                <c:pt idx="30">
                  <c:v>0</c:v>
                </c:pt>
                <c:pt idx="31">
                  <c:v>0</c:v>
                </c:pt>
                <c:pt idx="32">
                  <c:v>0</c:v>
                </c:pt>
                <c:pt idx="33">
                  <c:v>0</c:v>
                </c:pt>
                <c:pt idx="34">
                  <c:v>0</c:v>
                </c:pt>
                <c:pt idx="35">
                  <c:v>0</c:v>
                </c:pt>
              </c:numCache>
            </c:numRef>
          </c:val>
          <c:smooth val="0"/>
          <c:extLst>
            <c:ext xmlns:c16="http://schemas.microsoft.com/office/drawing/2014/chart" uri="{C3380CC4-5D6E-409C-BE32-E72D297353CC}">
              <c16:uniqueId val="{00000001-52C8-41FD-A91A-81599EEA3FC4}"/>
            </c:ext>
          </c:extLst>
        </c:ser>
        <c:dLbls>
          <c:showLegendKey val="0"/>
          <c:showVal val="0"/>
          <c:showCatName val="0"/>
          <c:showSerName val="0"/>
          <c:showPercent val="0"/>
          <c:showBubbleSize val="0"/>
        </c:dLbls>
        <c:smooth val="0"/>
        <c:axId val="-1956961392"/>
        <c:axId val="-1956960304"/>
      </c:lineChart>
      <c:catAx>
        <c:axId val="-1956961392"/>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lumMod val="75000"/>
                  </a:schemeClr>
                </a:solidFill>
                <a:latin typeface="+mn-lt"/>
                <a:ea typeface="+mn-ea"/>
                <a:cs typeface="+mn-cs"/>
              </a:defRPr>
            </a:pPr>
            <a:endParaRPr lang="es-ES"/>
          </a:p>
        </c:txPr>
        <c:crossAx val="-1956960304"/>
        <c:crosses val="autoZero"/>
        <c:auto val="0"/>
        <c:lblAlgn val="ctr"/>
        <c:lblOffset val="100"/>
        <c:noMultiLvlLbl val="1"/>
      </c:catAx>
      <c:valAx>
        <c:axId val="-1956960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lumMod val="75000"/>
                  </a:schemeClr>
                </a:solidFill>
                <a:latin typeface="+mn-lt"/>
                <a:ea typeface="+mn-ea"/>
                <a:cs typeface="+mn-cs"/>
              </a:defRPr>
            </a:pPr>
            <a:endParaRPr lang="es-ES"/>
          </a:p>
        </c:txPr>
        <c:crossAx val="-1956961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75000"/>
                  </a:schemeClr>
                </a:solidFill>
                <a:latin typeface="Verdana"/>
                <a:ea typeface="Verdana"/>
                <a:cs typeface="Verdana"/>
              </a:defRPr>
            </a:pPr>
            <a:r>
              <a:rPr lang="es-ES">
                <a:solidFill>
                  <a:schemeClr val="accent1">
                    <a:lumMod val="75000"/>
                  </a:schemeClr>
                </a:solidFill>
              </a:rPr>
              <a:t>Resoluciones de grado por tramo de edad</a:t>
            </a:r>
          </a:p>
        </c:rich>
      </c:tx>
      <c:layout>
        <c:manualLayout>
          <c:xMode val="edge"/>
          <c:yMode val="edge"/>
          <c:x val="0.31840033153750519"/>
          <c:y val="4.3582630463007083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7B28-40F3-B973-5CB34CEEED38}"/>
              </c:ext>
            </c:extLst>
          </c:dPt>
          <c:dPt>
            <c:idx val="1"/>
            <c:invertIfNegative val="0"/>
            <c:bubble3D val="0"/>
            <c:spPr>
              <a:solidFill>
                <a:srgbClr val="993366"/>
              </a:solidFill>
              <a:ln w="25400">
                <a:noFill/>
              </a:ln>
            </c:spPr>
            <c:extLst>
              <c:ext xmlns:c16="http://schemas.microsoft.com/office/drawing/2014/chart" uri="{C3380CC4-5D6E-409C-BE32-E72D297353CC}">
                <c16:uniqueId val="{00000002-7B28-40F3-B973-5CB34CEEED38}"/>
              </c:ext>
            </c:extLst>
          </c:dPt>
          <c:dPt>
            <c:idx val="2"/>
            <c:invertIfNegative val="0"/>
            <c:bubble3D val="0"/>
            <c:spPr>
              <a:solidFill>
                <a:srgbClr val="CCFFFF"/>
              </a:solidFill>
              <a:ln w="25400">
                <a:noFill/>
              </a:ln>
            </c:spPr>
            <c:extLst>
              <c:ext xmlns:c16="http://schemas.microsoft.com/office/drawing/2014/chart" uri="{C3380CC4-5D6E-409C-BE32-E72D297353CC}">
                <c16:uniqueId val="{00000004-7B28-40F3-B973-5CB34CEEED38}"/>
              </c:ext>
            </c:extLst>
          </c:dPt>
          <c:dPt>
            <c:idx val="3"/>
            <c:invertIfNegative val="0"/>
            <c:bubble3D val="0"/>
            <c:spPr>
              <a:solidFill>
                <a:srgbClr val="660066"/>
              </a:solidFill>
              <a:ln w="25400">
                <a:noFill/>
              </a:ln>
            </c:spPr>
            <c:extLst>
              <c:ext xmlns:c16="http://schemas.microsoft.com/office/drawing/2014/chart" uri="{C3380CC4-5D6E-409C-BE32-E72D297353CC}">
                <c16:uniqueId val="{00000006-7B28-40F3-B973-5CB34CEEED38}"/>
              </c:ext>
            </c:extLst>
          </c:dPt>
          <c:dPt>
            <c:idx val="4"/>
            <c:invertIfNegative val="0"/>
            <c:bubble3D val="0"/>
            <c:spPr>
              <a:solidFill>
                <a:srgbClr val="0066CC"/>
              </a:solidFill>
              <a:ln w="25400">
                <a:noFill/>
              </a:ln>
            </c:spPr>
            <c:extLst>
              <c:ext xmlns:c16="http://schemas.microsoft.com/office/drawing/2014/chart" uri="{C3380CC4-5D6E-409C-BE32-E72D297353CC}">
                <c16:uniqueId val="{00000008-7B28-40F3-B973-5CB34CEEED38}"/>
              </c:ext>
            </c:extLst>
          </c:dPt>
          <c:dPt>
            <c:idx val="5"/>
            <c:invertIfNegative val="0"/>
            <c:bubble3D val="0"/>
            <c:spPr>
              <a:solidFill>
                <a:srgbClr val="CCCCFF"/>
              </a:solidFill>
              <a:ln w="25400">
                <a:noFill/>
              </a:ln>
            </c:spPr>
            <c:extLst>
              <c:ext xmlns:c16="http://schemas.microsoft.com/office/drawing/2014/chart" uri="{C3380CC4-5D6E-409C-BE32-E72D297353CC}">
                <c16:uniqueId val="{0000000A-7B28-40F3-B973-5CB34CEEED38}"/>
              </c:ext>
            </c:extLst>
          </c:dPt>
          <c:dPt>
            <c:idx val="6"/>
            <c:invertIfNegative val="0"/>
            <c:bubble3D val="0"/>
            <c:spPr>
              <a:solidFill>
                <a:srgbClr val="9966FF"/>
              </a:solidFill>
              <a:ln w="25400">
                <a:noFill/>
              </a:ln>
            </c:spPr>
            <c:extLst>
              <c:ext xmlns:c16="http://schemas.microsoft.com/office/drawing/2014/chart" uri="{C3380CC4-5D6E-409C-BE32-E72D297353CC}">
                <c16:uniqueId val="{0000000C-7B28-40F3-B973-5CB34CEEED38}"/>
              </c:ext>
            </c:extLst>
          </c:dPt>
          <c:dPt>
            <c:idx val="7"/>
            <c:invertIfNegative val="0"/>
            <c:bubble3D val="0"/>
            <c:spPr>
              <a:solidFill>
                <a:srgbClr val="99CCFF"/>
              </a:solidFill>
              <a:ln w="25400">
                <a:noFill/>
              </a:ln>
            </c:spPr>
            <c:extLst>
              <c:ext xmlns:c16="http://schemas.microsoft.com/office/drawing/2014/chart" uri="{C3380CC4-5D6E-409C-BE32-E72D297353CC}">
                <c16:uniqueId val="{0000000E-7B28-40F3-B973-5CB34CEEED38}"/>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chemeClr val="accent1">
                          <a:lumMod val="75000"/>
                        </a:schemeClr>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28-40F3-B973-5CB34CEEED38}"/>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chemeClr val="accent1">
                          <a:lumMod val="75000"/>
                        </a:schemeClr>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28-40F3-B973-5CB34CEEED38}"/>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chemeClr val="accent1">
                          <a:lumMod val="75000"/>
                        </a:schemeClr>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28-40F3-B973-5CB34CEEED38}"/>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chemeClr val="accent1">
                          <a:lumMod val="75000"/>
                        </a:schemeClr>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B28-40F3-B973-5CB34CEEED38}"/>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chemeClr val="accent1">
                          <a:lumMod val="75000"/>
                        </a:schemeClr>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B28-40F3-B973-5CB34CEEED38}"/>
                </c:ext>
              </c:extLst>
            </c:dLbl>
            <c:dLbl>
              <c:idx val="5"/>
              <c:layout>
                <c:manualLayout>
                  <c:x val="5.6996822765575357E-3"/>
                  <c:y val="-8.570814769150297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chemeClr val="accent1">
                          <a:lumMod val="75000"/>
                        </a:schemeClr>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B28-40F3-B973-5CB34CEEED38}"/>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chemeClr val="accent1">
                          <a:lumMod val="75000"/>
                        </a:schemeClr>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B28-40F3-B973-5CB34CEEED38}"/>
                </c:ext>
              </c:extLst>
            </c:dLbl>
            <c:dLbl>
              <c:idx val="7"/>
              <c:layout>
                <c:manualLayout>
                  <c:x val="1.5659966846249481E-2"/>
                  <c:y val="-3.4030319163841173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chemeClr val="accent1">
                          <a:lumMod val="75000"/>
                        </a:schemeClr>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B28-40F3-B973-5CB34CEEED38}"/>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800" b="0" i="0" u="none" strike="noStrike" baseline="0">
                    <a:solidFill>
                      <a:schemeClr val="accent1">
                        <a:lumMod val="75000"/>
                      </a:schemeClr>
                    </a:solidFill>
                    <a:latin typeface="Verdana"/>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('36perfresol'!$E$27:$F$27,'36perfresol'!$H$27:$I$27,'36perfresol'!$K$27:$L$27,'36perfresol'!$N$27:$O$27)</c:f>
              <c:strCache>
                <c:ptCount val="8"/>
                <c:pt idx="0">
                  <c:v>&lt; 3</c:v>
                </c:pt>
                <c:pt idx="1">
                  <c:v>3 a 18</c:v>
                </c:pt>
                <c:pt idx="2">
                  <c:v>19 a 30</c:v>
                </c:pt>
                <c:pt idx="3">
                  <c:v>31 a 45</c:v>
                </c:pt>
                <c:pt idx="4">
                  <c:v>46 a 54</c:v>
                </c:pt>
                <c:pt idx="5">
                  <c:v>55 a 64</c:v>
                </c:pt>
                <c:pt idx="6">
                  <c:v>65 a 79</c:v>
                </c:pt>
                <c:pt idx="7">
                  <c:v>80 y +</c:v>
                </c:pt>
              </c:strCache>
            </c:strRef>
          </c:cat>
          <c:val>
            <c:numRef>
              <c:f>('36perfresol'!$E$23,'36perfresol'!$H$23,'36perfresol'!$K$23,'36perfresol'!$N$23,'36perfresol'!$Q$23,'36perfresol'!$T$23,'36perfresol'!$W$23,'36perfresol'!$Z$23)</c:f>
              <c:numCache>
                <c:formatCode>#,##0</c:formatCode>
                <c:ptCount val="8"/>
                <c:pt idx="0">
                  <c:v>5575</c:v>
                </c:pt>
                <c:pt idx="1">
                  <c:v>124372</c:v>
                </c:pt>
                <c:pt idx="2">
                  <c:v>65694</c:v>
                </c:pt>
                <c:pt idx="3">
                  <c:v>82991</c:v>
                </c:pt>
                <c:pt idx="4">
                  <c:v>90519</c:v>
                </c:pt>
                <c:pt idx="5">
                  <c:v>143137</c:v>
                </c:pt>
                <c:pt idx="6">
                  <c:v>410398</c:v>
                </c:pt>
                <c:pt idx="7">
                  <c:v>1022084</c:v>
                </c:pt>
              </c:numCache>
            </c:numRef>
          </c:val>
          <c:shape val="cylinder"/>
          <c:extLst>
            <c:ext xmlns:c16="http://schemas.microsoft.com/office/drawing/2014/chart" uri="{C3380CC4-5D6E-409C-BE32-E72D297353CC}">
              <c16:uniqueId val="{0000000F-7B28-40F3-B973-5CB34CEEED38}"/>
            </c:ext>
          </c:extLst>
        </c:ser>
        <c:dLbls>
          <c:showLegendKey val="0"/>
          <c:showVal val="0"/>
          <c:showCatName val="0"/>
          <c:showSerName val="0"/>
          <c:showPercent val="0"/>
          <c:showBubbleSize val="0"/>
        </c:dLbls>
        <c:gapWidth val="30"/>
        <c:shape val="box"/>
        <c:axId val="-1956965744"/>
        <c:axId val="-1956965200"/>
        <c:axId val="0"/>
      </c:bar3DChart>
      <c:catAx>
        <c:axId val="-195696574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chemeClr val="accent1">
                    <a:lumMod val="75000"/>
                  </a:schemeClr>
                </a:solidFill>
                <a:latin typeface="Verdana"/>
                <a:ea typeface="Verdana"/>
                <a:cs typeface="Verdana"/>
              </a:defRPr>
            </a:pPr>
            <a:endParaRPr lang="es-ES"/>
          </a:p>
        </c:txPr>
        <c:crossAx val="-1956965200"/>
        <c:crosses val="autoZero"/>
        <c:auto val="1"/>
        <c:lblAlgn val="ctr"/>
        <c:lblOffset val="100"/>
        <c:tickLblSkip val="1"/>
        <c:tickMarkSkip val="1"/>
        <c:noMultiLvlLbl val="0"/>
      </c:catAx>
      <c:valAx>
        <c:axId val="-195696520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chemeClr val="accent1">
                    <a:lumMod val="75000"/>
                  </a:schemeClr>
                </a:solidFill>
                <a:latin typeface="Verdana"/>
                <a:ea typeface="Verdana"/>
                <a:cs typeface="Verdana"/>
              </a:defRPr>
            </a:pPr>
            <a:endParaRPr lang="es-ES"/>
          </a:p>
        </c:txPr>
        <c:crossAx val="-195696574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40000"/>
                <a:lumOff val="60000"/>
              </a:schemeClr>
            </a:solidFill>
            <a:ln>
              <a:solidFill>
                <a:schemeClr val="tx1"/>
              </a:solidFill>
            </a:ln>
            <a:effectLst/>
          </c:spPr>
          <c:invertIfNegative val="0"/>
          <c:dLbls>
            <c:dLbl>
              <c:idx val="0"/>
              <c:layout>
                <c:manualLayout>
                  <c:x val="1.935483870967742E-2"/>
                  <c:y val="0"/>
                </c:manualLayout>
              </c:layout>
              <c:spPr>
                <a:noFill/>
                <a:ln w="25400">
                  <a:noFill/>
                </a:ln>
              </c:spPr>
              <c:txPr>
                <a:bodyPr/>
                <a:lstStyle/>
                <a:p>
                  <a:pPr>
                    <a:defRPr sz="900" b="0" i="0" u="none" strike="noStrike" baseline="0">
                      <a:solidFill>
                        <a:schemeClr val="accent1">
                          <a:lumMod val="50000"/>
                        </a:schemeClr>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F1-4E84-A954-E966D9D4DEBC}"/>
                </c:ext>
              </c:extLst>
            </c:dLbl>
            <c:dLbl>
              <c:idx val="3"/>
              <c:layout>
                <c:manualLayout>
                  <c:x val="-3.8800257243489501E-17"/>
                  <c:y val="7.299270072992700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F1-4E84-A954-E966D9D4DEBC}"/>
                </c:ext>
              </c:extLst>
            </c:dLbl>
            <c:dLbl>
              <c:idx val="9"/>
              <c:layout>
                <c:manualLayout>
                  <c:x val="6.349206349206272E-3"/>
                  <c:y val="-8.921227030437367E-17"/>
                </c:manualLayout>
              </c:layout>
              <c:spPr>
                <a:noFill/>
                <a:ln w="25400">
                  <a:noFill/>
                </a:ln>
              </c:spPr>
              <c:txPr>
                <a:bodyPr/>
                <a:lstStyle/>
                <a:p>
                  <a:pPr>
                    <a:defRPr sz="900" b="0" i="0" u="none" strike="noStrike" baseline="0">
                      <a:solidFill>
                        <a:schemeClr val="accent1">
                          <a:lumMod val="50000"/>
                        </a:schemeClr>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F1-4E84-A954-E966D9D4DEBC}"/>
                </c:ext>
              </c:extLst>
            </c:dLbl>
            <c:spPr>
              <a:noFill/>
              <a:ln w="25400">
                <a:noFill/>
              </a:ln>
            </c:spPr>
            <c:txPr>
              <a:bodyPr wrap="square" lIns="38100" tIns="19050" rIns="38100" bIns="19050" anchor="ctr">
                <a:spAutoFit/>
              </a:bodyPr>
              <a:lstStyle/>
              <a:p>
                <a:pPr>
                  <a:defRPr sz="900" b="0" i="0" u="none" strike="noStrike" baseline="0">
                    <a:solidFill>
                      <a:schemeClr val="accent1">
                        <a:lumMod val="50000"/>
                      </a:schemeClr>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'21solsaad'!$B$10:$B$27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'21solsaad'!$D$10:$D$27</c:f>
              <c:numCache>
                <c:formatCode>#,##0</c:formatCode>
                <c:ptCount val="18"/>
                <c:pt idx="0">
                  <c:v>414034</c:v>
                </c:pt>
                <c:pt idx="1">
                  <c:v>54409</c:v>
                </c:pt>
                <c:pt idx="2">
                  <c:v>46861</c:v>
                </c:pt>
                <c:pt idx="3">
                  <c:v>43797</c:v>
                </c:pt>
                <c:pt idx="4">
                  <c:v>64073</c:v>
                </c:pt>
                <c:pt idx="5">
                  <c:v>23718</c:v>
                </c:pt>
                <c:pt idx="6">
                  <c:v>157973</c:v>
                </c:pt>
                <c:pt idx="7">
                  <c:v>96147</c:v>
                </c:pt>
                <c:pt idx="8">
                  <c:v>357537</c:v>
                </c:pt>
                <c:pt idx="9">
                  <c:v>204692</c:v>
                </c:pt>
                <c:pt idx="10">
                  <c:v>58544</c:v>
                </c:pt>
                <c:pt idx="11">
                  <c:v>83028</c:v>
                </c:pt>
                <c:pt idx="12">
                  <c:v>245045</c:v>
                </c:pt>
                <c:pt idx="13">
                  <c:v>64044</c:v>
                </c:pt>
                <c:pt idx="14">
                  <c:v>22014</c:v>
                </c:pt>
                <c:pt idx="15">
                  <c:v>114310</c:v>
                </c:pt>
                <c:pt idx="16">
                  <c:v>14771</c:v>
                </c:pt>
                <c:pt idx="17">
                  <c:v>5355</c:v>
                </c:pt>
              </c:numCache>
            </c:numRef>
          </c:val>
          <c:extLst>
            <c:ext xmlns:c16="http://schemas.microsoft.com/office/drawing/2014/chart" uri="{C3380CC4-5D6E-409C-BE32-E72D297353CC}">
              <c16:uniqueId val="{00000003-1BF1-4E84-A954-E966D9D4DEBC}"/>
            </c:ext>
          </c:extLst>
        </c:ser>
        <c:dLbls>
          <c:showLegendKey val="0"/>
          <c:showVal val="0"/>
          <c:showCatName val="0"/>
          <c:showSerName val="0"/>
          <c:showPercent val="0"/>
          <c:showBubbleSize val="0"/>
        </c:dLbls>
        <c:gapWidth val="27"/>
        <c:overlap val="-27"/>
        <c:axId val="711914816"/>
        <c:axId val="711915904"/>
      </c:barChart>
      <c:catAx>
        <c:axId val="71191481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2700000" vert="horz"/>
          <a:lstStyle/>
          <a:p>
            <a:pPr>
              <a:defRPr sz="900" b="1" i="0" u="none" strike="noStrike" baseline="0">
                <a:solidFill>
                  <a:schemeClr val="accent1">
                    <a:lumMod val="50000"/>
                  </a:schemeClr>
                </a:solidFill>
                <a:latin typeface="Calibri"/>
                <a:ea typeface="Calibri"/>
                <a:cs typeface="Calibri"/>
              </a:defRPr>
            </a:pPr>
            <a:endParaRPr lang="es-ES"/>
          </a:p>
        </c:txPr>
        <c:crossAx val="711915904"/>
        <c:crosses val="autoZero"/>
        <c:auto val="1"/>
        <c:lblAlgn val="ctr"/>
        <c:lblOffset val="100"/>
        <c:noMultiLvlLbl val="0"/>
      </c:catAx>
      <c:valAx>
        <c:axId val="711915904"/>
        <c:scaling>
          <c:orientation val="minMax"/>
        </c:scaling>
        <c:delete val="0"/>
        <c:axPos val="l"/>
        <c:numFmt formatCode="#,##0" sourceLinked="1"/>
        <c:majorTickMark val="none"/>
        <c:minorTickMark val="none"/>
        <c:tickLblPos val="nextTo"/>
        <c:spPr>
          <a:noFill/>
          <a:ln>
            <a:solidFill>
              <a:schemeClr val="tx1"/>
            </a:solidFill>
          </a:ln>
          <a:effectLst/>
        </c:spPr>
        <c:txPr>
          <a:bodyPr rot="0" vert="horz"/>
          <a:lstStyle/>
          <a:p>
            <a:pPr>
              <a:defRPr sz="900" b="0" i="0" u="none" strike="noStrike" baseline="0">
                <a:solidFill>
                  <a:schemeClr val="accent1">
                    <a:lumMod val="50000"/>
                  </a:schemeClr>
                </a:solidFill>
                <a:latin typeface="Calibri"/>
                <a:ea typeface="Calibri"/>
                <a:cs typeface="Calibri"/>
              </a:defRPr>
            </a:pPr>
            <a:endParaRPr lang="es-ES"/>
          </a:p>
        </c:txPr>
        <c:crossAx val="711914816"/>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8000"/>
          </a:solidFill>
          <a:latin typeface="Calibri"/>
          <a:ea typeface="Calibri"/>
          <a:cs typeface="Calibri"/>
        </a:defRPr>
      </a:pPr>
      <a:endParaRPr lang="es-ES"/>
    </a:p>
  </c:txPr>
  <c:printSettings>
    <c:headerFooter/>
    <c:pageMargins b="0.75" l="0.7" r="0.7" t="0.75" header="0.3" footer="0.3"/>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Verdana"/>
                <a:ea typeface="Verdana"/>
                <a:cs typeface="Verdana"/>
              </a:defRPr>
            </a:pPr>
            <a:r>
              <a:rPr lang="es-ES">
                <a:solidFill>
                  <a:schemeClr val="accent1">
                    <a:lumMod val="75000"/>
                  </a:schemeClr>
                </a:solidFill>
              </a:rPr>
              <a:t>Resoluciones de</a:t>
            </a:r>
            <a:r>
              <a:rPr lang="es-ES" baseline="0">
                <a:solidFill>
                  <a:schemeClr val="accent1">
                    <a:lumMod val="75000"/>
                  </a:schemeClr>
                </a:solidFill>
              </a:rPr>
              <a:t> grado </a:t>
            </a:r>
            <a:r>
              <a:rPr lang="es-ES">
                <a:solidFill>
                  <a:schemeClr val="accent1">
                    <a:lumMod val="75000"/>
                  </a:schemeClr>
                </a:solidFill>
              </a:rPr>
              <a:t>por sexo</a:t>
            </a:r>
          </a:p>
        </c:rich>
      </c:tx>
      <c:layout>
        <c:manualLayout>
          <c:xMode val="edge"/>
          <c:yMode val="edge"/>
          <c:x val="0.11201565264474136"/>
          <c:y val="2.022836745126556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14151356080489938"/>
          <c:y val="0.16205626279093968"/>
          <c:w val="0.70355205599300086"/>
          <c:h val="0.75589024940164407"/>
        </c:manualLayout>
      </c:layout>
      <c:pie3DChart>
        <c:varyColors val="1"/>
        <c:ser>
          <c:idx val="0"/>
          <c:order val="0"/>
          <c:spPr>
            <a:solidFill>
              <a:srgbClr val="9999FF"/>
            </a:solidFill>
            <a:ln w="25400">
              <a:noFill/>
            </a:ln>
          </c:spPr>
          <c:explosion val="4"/>
          <c:dPt>
            <c:idx val="0"/>
            <c:bubble3D val="0"/>
            <c:extLst>
              <c:ext xmlns:c16="http://schemas.microsoft.com/office/drawing/2014/chart" uri="{C3380CC4-5D6E-409C-BE32-E72D297353CC}">
                <c16:uniqueId val="{00000000-7D21-4537-9746-77BFBEC8BD58}"/>
              </c:ext>
            </c:extLst>
          </c:dPt>
          <c:dPt>
            <c:idx val="1"/>
            <c:bubble3D val="0"/>
            <c:spPr>
              <a:solidFill>
                <a:schemeClr val="accent1">
                  <a:lumMod val="50000"/>
                </a:schemeClr>
              </a:solidFill>
              <a:ln w="25400">
                <a:noFill/>
              </a:ln>
            </c:spPr>
            <c:extLst>
              <c:ext xmlns:c16="http://schemas.microsoft.com/office/drawing/2014/chart" uri="{C3380CC4-5D6E-409C-BE32-E72D297353CC}">
                <c16:uniqueId val="{00000002-7D21-4537-9746-77BFBEC8BD58}"/>
              </c:ext>
            </c:extLst>
          </c:dPt>
          <c:dLbls>
            <c:dLbl>
              <c:idx val="0"/>
              <c:layout>
                <c:manualLayout>
                  <c:x val="8.0135532627387096E-2"/>
                  <c:y val="-9.0920753878366706E-2"/>
                </c:manualLayout>
              </c:layout>
              <c:numFmt formatCode="0%" sourceLinked="0"/>
              <c:spPr>
                <a:noFill/>
                <a:ln w="25400">
                  <a:noFill/>
                </a:ln>
              </c:spPr>
              <c:txPr>
                <a:bodyPr/>
                <a:lstStyle/>
                <a:p>
                  <a:pPr>
                    <a:defRPr sz="1000" b="1" i="0" u="none" strike="noStrike" baseline="0">
                      <a:solidFill>
                        <a:schemeClr val="accent1">
                          <a:lumMod val="75000"/>
                        </a:schemeClr>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D21-4537-9746-77BFBEC8BD58}"/>
                </c:ext>
              </c:extLst>
            </c:dLbl>
            <c:dLbl>
              <c:idx val="1"/>
              <c:layout>
                <c:manualLayout>
                  <c:x val="1.0355457255287812E-4"/>
                  <c:y val="-0.10288840286921544"/>
                </c:manualLayout>
              </c:layout>
              <c:numFmt formatCode="0%" sourceLinked="0"/>
              <c:spPr>
                <a:noFill/>
                <a:ln w="25400">
                  <a:noFill/>
                </a:ln>
              </c:spPr>
              <c:txPr>
                <a:bodyPr/>
                <a:lstStyle/>
                <a:p>
                  <a:pPr>
                    <a:defRPr sz="1000" b="1" i="0" u="none" strike="noStrike" baseline="0">
                      <a:solidFill>
                        <a:schemeClr val="accent1">
                          <a:lumMod val="75000"/>
                        </a:schemeClr>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15:layout>
                    <c:manualLayout>
                      <c:w val="0.22982905982905982"/>
                      <c:h val="0.19707884829003111"/>
                    </c:manualLayout>
                  </c15:layout>
                </c:ext>
                <c:ext xmlns:c16="http://schemas.microsoft.com/office/drawing/2014/chart" uri="{C3380CC4-5D6E-409C-BE32-E72D297353CC}">
                  <c16:uniqueId val="{00000002-7D21-4537-9746-77BFBEC8BD58}"/>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800" b="1" i="0" u="none" strike="noStrike" baseline="0">
                      <a:solidFill>
                        <a:schemeClr val="accent1">
                          <a:lumMod val="75000"/>
                        </a:schemeClr>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D21-4537-9746-77BFBEC8BD58}"/>
                </c:ext>
              </c:extLst>
            </c:dLbl>
            <c:numFmt formatCode="0%" sourceLinked="0"/>
            <c:spPr>
              <a:noFill/>
              <a:ln w="25400">
                <a:noFill/>
              </a:ln>
            </c:spPr>
            <c:txPr>
              <a:bodyPr wrap="square" lIns="38100" tIns="19050" rIns="38100" bIns="19050" anchor="ctr">
                <a:spAutoFit/>
              </a:bodyPr>
              <a:lstStyle/>
              <a:p>
                <a:pPr>
                  <a:defRPr sz="1000" b="1" i="0" u="none" strike="noStrike" baseline="0">
                    <a:solidFill>
                      <a:schemeClr val="accent1">
                        <a:lumMod val="75000"/>
                      </a:schemeClr>
                    </a:solidFill>
                    <a:latin typeface="Verdana"/>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('36perfresol'!$B$12,'36perfresol'!$B$17)</c:f>
              <c:strCache>
                <c:ptCount val="2"/>
                <c:pt idx="0">
                  <c:v>Mujer</c:v>
                </c:pt>
                <c:pt idx="1">
                  <c:v>Hombre</c:v>
                </c:pt>
              </c:strCache>
            </c:strRef>
          </c:cat>
          <c:val>
            <c:numRef>
              <c:f>('36perfresol'!$AC$16,'36perfresol'!$AC$21)</c:f>
              <c:numCache>
                <c:formatCode>#,##0</c:formatCode>
                <c:ptCount val="2"/>
                <c:pt idx="0">
                  <c:v>1220583</c:v>
                </c:pt>
                <c:pt idx="1">
                  <c:v>724187</c:v>
                </c:pt>
              </c:numCache>
            </c:numRef>
          </c:val>
          <c:extLst>
            <c:ext xmlns:c16="http://schemas.microsoft.com/office/drawing/2014/chart" uri="{C3380CC4-5D6E-409C-BE32-E72D297353CC}">
              <c16:uniqueId val="{00000004-7D21-4537-9746-77BFBEC8BD5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75000"/>
                  </a:schemeClr>
                </a:solidFill>
                <a:latin typeface="Verdana"/>
                <a:ea typeface="Verdana"/>
                <a:cs typeface="Verdana"/>
              </a:defRPr>
            </a:pPr>
            <a:r>
              <a:rPr lang="es-ES">
                <a:solidFill>
                  <a:schemeClr val="accent1">
                    <a:lumMod val="75000"/>
                  </a:schemeClr>
                </a:solidFill>
              </a:rPr>
              <a:t>Distribución por Grado de Resolución de cada tramo de edad. Mujeres</a:t>
            </a:r>
          </a:p>
        </c:rich>
      </c:tx>
      <c:layout>
        <c:manualLayout>
          <c:xMode val="edge"/>
          <c:yMode val="edge"/>
          <c:x val="0.10179560649474688"/>
          <c:y val="8.9880431612715077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C53-41DD-9E7E-C299E7BB238A}"/>
              </c:ext>
            </c:extLst>
          </c:dPt>
          <c:dPt>
            <c:idx val="1"/>
            <c:invertIfNegative val="0"/>
            <c:bubble3D val="0"/>
            <c:extLst>
              <c:ext xmlns:c16="http://schemas.microsoft.com/office/drawing/2014/chart" uri="{C3380CC4-5D6E-409C-BE32-E72D297353CC}">
                <c16:uniqueId val="{00000001-EC53-41DD-9E7E-C299E7BB238A}"/>
              </c:ext>
            </c:extLst>
          </c:dPt>
          <c:dPt>
            <c:idx val="2"/>
            <c:invertIfNegative val="0"/>
            <c:bubble3D val="0"/>
            <c:extLst>
              <c:ext xmlns:c16="http://schemas.microsoft.com/office/drawing/2014/chart" uri="{C3380CC4-5D6E-409C-BE32-E72D297353CC}">
                <c16:uniqueId val="{00000002-EC53-41DD-9E7E-C299E7BB238A}"/>
              </c:ext>
            </c:extLst>
          </c:dPt>
          <c:dPt>
            <c:idx val="3"/>
            <c:invertIfNegative val="0"/>
            <c:bubble3D val="0"/>
            <c:extLst>
              <c:ext xmlns:c16="http://schemas.microsoft.com/office/drawing/2014/chart" uri="{C3380CC4-5D6E-409C-BE32-E72D297353CC}">
                <c16:uniqueId val="{00000003-EC53-41DD-9E7E-C299E7BB238A}"/>
              </c:ext>
            </c:extLst>
          </c:dPt>
          <c:dPt>
            <c:idx val="4"/>
            <c:invertIfNegative val="0"/>
            <c:bubble3D val="0"/>
            <c:extLst>
              <c:ext xmlns:c16="http://schemas.microsoft.com/office/drawing/2014/chart" uri="{C3380CC4-5D6E-409C-BE32-E72D297353CC}">
                <c16:uniqueId val="{00000004-EC53-41DD-9E7E-C299E7BB238A}"/>
              </c:ext>
            </c:extLst>
          </c:dPt>
          <c:dPt>
            <c:idx val="5"/>
            <c:invertIfNegative val="0"/>
            <c:bubble3D val="0"/>
            <c:extLst>
              <c:ext xmlns:c16="http://schemas.microsoft.com/office/drawing/2014/chart" uri="{C3380CC4-5D6E-409C-BE32-E72D297353CC}">
                <c16:uniqueId val="{00000005-EC53-41DD-9E7E-C299E7BB238A}"/>
              </c:ext>
            </c:extLst>
          </c:dPt>
          <c:dPt>
            <c:idx val="6"/>
            <c:invertIfNegative val="0"/>
            <c:bubble3D val="0"/>
            <c:extLst>
              <c:ext xmlns:c16="http://schemas.microsoft.com/office/drawing/2014/chart" uri="{C3380CC4-5D6E-409C-BE32-E72D297353CC}">
                <c16:uniqueId val="{00000006-EC53-41DD-9E7E-C299E7BB238A}"/>
              </c:ext>
            </c:extLst>
          </c:dPt>
          <c:dPt>
            <c:idx val="7"/>
            <c:invertIfNegative val="0"/>
            <c:bubble3D val="0"/>
            <c:extLst>
              <c:ext xmlns:c16="http://schemas.microsoft.com/office/drawing/2014/chart" uri="{C3380CC4-5D6E-409C-BE32-E72D297353CC}">
                <c16:uniqueId val="{00000007-EC53-41DD-9E7E-C299E7BB238A}"/>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C53-41DD-9E7E-C299E7BB238A}"/>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C53-41DD-9E7E-C299E7BB238A}"/>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C53-41DD-9E7E-C299E7BB238A}"/>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C53-41DD-9E7E-C299E7BB238A}"/>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C53-41DD-9E7E-C299E7BB238A}"/>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C53-41DD-9E7E-C299E7BB238A}"/>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C53-41DD-9E7E-C299E7BB238A}"/>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C53-41DD-9E7E-C299E7BB238A}"/>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('36aperfresol_graf'!$E$12,'36aperfresol_graf'!$G$12,'36aperfresol_graf'!$I$12,'36aperfresol_graf'!$K$12,'36aperfresol_graf'!$M$12,'36aperfresol_graf'!$O$12,'36aperfresol_graf'!$Q$12,'36aperfresol_graf'!$S$12)</c:f>
              <c:numCache>
                <c:formatCode>#,##0</c:formatCode>
                <c:ptCount val="8"/>
                <c:pt idx="0">
                  <c:v>647</c:v>
                </c:pt>
                <c:pt idx="1">
                  <c:v>10139</c:v>
                </c:pt>
                <c:pt idx="2">
                  <c:v>6166</c:v>
                </c:pt>
                <c:pt idx="3">
                  <c:v>9162</c:v>
                </c:pt>
                <c:pt idx="4">
                  <c:v>8553</c:v>
                </c:pt>
                <c:pt idx="5">
                  <c:v>11684</c:v>
                </c:pt>
                <c:pt idx="6">
                  <c:v>39924</c:v>
                </c:pt>
                <c:pt idx="7">
                  <c:v>186140</c:v>
                </c:pt>
              </c:numCache>
            </c:numRef>
          </c:val>
          <c:extLst>
            <c:ext xmlns:c15="http://schemas.microsoft.com/office/drawing/2012/chart" uri="{02D57815-91ED-43cb-92C2-25804820EDAC}">
              <c15:datalabelsRange>
                <c15:f>'36aperfresol_graf'!$V$12:$AC$12</c15:f>
                <c15:dlblRangeCache>
                  <c:ptCount val="8"/>
                  <c:pt idx="0">
                    <c:v>27%</c:v>
                  </c:pt>
                  <c:pt idx="1">
                    <c:v>25%</c:v>
                  </c:pt>
                  <c:pt idx="2">
                    <c:v>24%</c:v>
                  </c:pt>
                  <c:pt idx="3">
                    <c:v>26%</c:v>
                  </c:pt>
                  <c:pt idx="4">
                    <c:v>20%</c:v>
                  </c:pt>
                  <c:pt idx="5">
                    <c:v>16%</c:v>
                  </c:pt>
                  <c:pt idx="6">
                    <c:v>15%</c:v>
                  </c:pt>
                  <c:pt idx="7">
                    <c:v>25%</c:v>
                  </c:pt>
                </c15:dlblRangeCache>
              </c15:datalabelsRange>
            </c:ext>
            <c:ext xmlns:c16="http://schemas.microsoft.com/office/drawing/2014/chart" uri="{C3380CC4-5D6E-409C-BE32-E72D297353CC}">
              <c16:uniqueId val="{00000008-EC53-41DD-9E7E-C299E7BB238A}"/>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C53-41DD-9E7E-C299E7BB238A}"/>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C53-41DD-9E7E-C299E7BB238A}"/>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C53-41DD-9E7E-C299E7BB238A}"/>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C53-41DD-9E7E-C299E7BB238A}"/>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C53-41DD-9E7E-C299E7BB238A}"/>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C53-41DD-9E7E-C299E7BB238A}"/>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C53-41DD-9E7E-C299E7BB238A}"/>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C53-41DD-9E7E-C299E7BB238A}"/>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('36aperfresol_graf'!$E$13,'36aperfresol_graf'!$G$13,'36aperfresol_graf'!$I$13,'36aperfresol_graf'!$K$13,'36aperfresol_graf'!$M$13,'36aperfresol_graf'!$O$13,'36aperfresol_graf'!$Q$13,'36aperfresol_graf'!$S$13)</c:f>
              <c:numCache>
                <c:formatCode>#,##0</c:formatCode>
                <c:ptCount val="8"/>
                <c:pt idx="0">
                  <c:v>797</c:v>
                </c:pt>
                <c:pt idx="1">
                  <c:v>11789</c:v>
                </c:pt>
                <c:pt idx="2">
                  <c:v>7801</c:v>
                </c:pt>
                <c:pt idx="3">
                  <c:v>11703</c:v>
                </c:pt>
                <c:pt idx="4">
                  <c:v>13141</c:v>
                </c:pt>
                <c:pt idx="5">
                  <c:v>20866</c:v>
                </c:pt>
                <c:pt idx="6">
                  <c:v>67956</c:v>
                </c:pt>
                <c:pt idx="7">
                  <c:v>235949</c:v>
                </c:pt>
              </c:numCache>
            </c:numRef>
          </c:val>
          <c:extLst>
            <c:ext xmlns:c15="http://schemas.microsoft.com/office/drawing/2012/chart" uri="{02D57815-91ED-43cb-92C2-25804820EDAC}">
              <c15:datalabelsRange>
                <c15:f>'36aperfresol_graf'!$V$13:$AC$13</c15:f>
                <c15:dlblRangeCache>
                  <c:ptCount val="8"/>
                  <c:pt idx="0">
                    <c:v>33%</c:v>
                  </c:pt>
                  <c:pt idx="1">
                    <c:v>29%</c:v>
                  </c:pt>
                  <c:pt idx="2">
                    <c:v>31%</c:v>
                  </c:pt>
                  <c:pt idx="3">
                    <c:v>33%</c:v>
                  </c:pt>
                  <c:pt idx="4">
                    <c:v>31%</c:v>
                  </c:pt>
                  <c:pt idx="5">
                    <c:v>29%</c:v>
                  </c:pt>
                  <c:pt idx="6">
                    <c:v>26%</c:v>
                  </c:pt>
                  <c:pt idx="7">
                    <c:v>32%</c:v>
                  </c:pt>
                </c15:dlblRangeCache>
              </c15:datalabelsRange>
            </c:ext>
            <c:ext xmlns:c16="http://schemas.microsoft.com/office/drawing/2014/chart" uri="{C3380CC4-5D6E-409C-BE32-E72D297353CC}">
              <c16:uniqueId val="{00000011-EC53-41DD-9E7E-C299E7BB238A}"/>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C53-41DD-9E7E-C299E7BB238A}"/>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C53-41DD-9E7E-C299E7BB238A}"/>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C53-41DD-9E7E-C299E7BB238A}"/>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C53-41DD-9E7E-C299E7BB238A}"/>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C53-41DD-9E7E-C299E7BB238A}"/>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C53-41DD-9E7E-C299E7BB238A}"/>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C53-41DD-9E7E-C299E7BB238A}"/>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C53-41DD-9E7E-C299E7BB238A}"/>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('36aperfresol_graf'!$E$14,'36aperfresol_graf'!$G$14,'36aperfresol_graf'!$I$14,'36aperfresol_graf'!$K$14,'36aperfresol_graf'!$M$14,'36aperfresol_graf'!$O$14,'36aperfresol_graf'!$Q$14,'36aperfresol_graf'!$S$14)</c:f>
              <c:numCache>
                <c:formatCode>#,##0</c:formatCode>
                <c:ptCount val="8"/>
                <c:pt idx="0">
                  <c:v>346</c:v>
                </c:pt>
                <c:pt idx="1">
                  <c:v>8451</c:v>
                </c:pt>
                <c:pt idx="2">
                  <c:v>6878</c:v>
                </c:pt>
                <c:pt idx="3">
                  <c:v>9726</c:v>
                </c:pt>
                <c:pt idx="4">
                  <c:v>12830</c:v>
                </c:pt>
                <c:pt idx="5">
                  <c:v>22501</c:v>
                </c:pt>
                <c:pt idx="6">
                  <c:v>81971</c:v>
                </c:pt>
                <c:pt idx="7">
                  <c:v>202036</c:v>
                </c:pt>
              </c:numCache>
            </c:numRef>
          </c:val>
          <c:extLst>
            <c:ext xmlns:c15="http://schemas.microsoft.com/office/drawing/2012/chart" uri="{02D57815-91ED-43cb-92C2-25804820EDAC}">
              <c15:datalabelsRange>
                <c15:f>'36aperfresol_graf'!$V$14:$AC$14</c15:f>
                <c15:dlblRangeCache>
                  <c:ptCount val="8"/>
                  <c:pt idx="0">
                    <c:v>14%</c:v>
                  </c:pt>
                  <c:pt idx="1">
                    <c:v>21%</c:v>
                  </c:pt>
                  <c:pt idx="2">
                    <c:v>27%</c:v>
                  </c:pt>
                  <c:pt idx="3">
                    <c:v>27%</c:v>
                  </c:pt>
                  <c:pt idx="4">
                    <c:v>30%</c:v>
                  </c:pt>
                  <c:pt idx="5">
                    <c:v>32%</c:v>
                  </c:pt>
                  <c:pt idx="6">
                    <c:v>32%</c:v>
                  </c:pt>
                  <c:pt idx="7">
                    <c:v>27%</c:v>
                  </c:pt>
                </c15:dlblRangeCache>
              </c15:datalabelsRange>
            </c:ext>
            <c:ext xmlns:c16="http://schemas.microsoft.com/office/drawing/2014/chart" uri="{C3380CC4-5D6E-409C-BE32-E72D297353CC}">
              <c16:uniqueId val="{0000001A-EC53-41DD-9E7E-C299E7BB238A}"/>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C53-41DD-9E7E-C299E7BB238A}"/>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C53-41DD-9E7E-C299E7BB238A}"/>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C53-41DD-9E7E-C299E7BB238A}"/>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C53-41DD-9E7E-C299E7BB238A}"/>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C53-41DD-9E7E-C299E7BB238A}"/>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C53-41DD-9E7E-C299E7BB238A}"/>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C53-41DD-9E7E-C299E7BB238A}"/>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C53-41DD-9E7E-C299E7BB238A}"/>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('36aperfresol_graf'!$E$15,'36aperfresol_graf'!$G$15,'36aperfresol_graf'!$I$15,'36aperfresol_graf'!$K$15,'36aperfresol_graf'!$M$15,'36aperfresol_graf'!$O$15,'36aperfresol_graf'!$Q$15,'36aperfresol_graf'!$S$15)</c:f>
              <c:numCache>
                <c:formatCode>#,##0</c:formatCode>
                <c:ptCount val="8"/>
                <c:pt idx="0">
                  <c:v>600</c:v>
                </c:pt>
                <c:pt idx="1">
                  <c:v>10355</c:v>
                </c:pt>
                <c:pt idx="2">
                  <c:v>4498</c:v>
                </c:pt>
                <c:pt idx="3">
                  <c:v>5324</c:v>
                </c:pt>
                <c:pt idx="4">
                  <c:v>8129</c:v>
                </c:pt>
                <c:pt idx="5">
                  <c:v>16213</c:v>
                </c:pt>
                <c:pt idx="6">
                  <c:v>68257</c:v>
                </c:pt>
                <c:pt idx="7">
                  <c:v>120051</c:v>
                </c:pt>
              </c:numCache>
            </c:numRef>
          </c:val>
          <c:extLst>
            <c:ext xmlns:c15="http://schemas.microsoft.com/office/drawing/2012/chart" uri="{02D57815-91ED-43cb-92C2-25804820EDAC}">
              <c15:datalabelsRange>
                <c15:f>'36aperfresol_graf'!$V$15:$AC$15</c15:f>
                <c15:dlblRangeCache>
                  <c:ptCount val="8"/>
                  <c:pt idx="0">
                    <c:v>25%</c:v>
                  </c:pt>
                  <c:pt idx="1">
                    <c:v>25%</c:v>
                  </c:pt>
                  <c:pt idx="2">
                    <c:v>18%</c:v>
                  </c:pt>
                  <c:pt idx="3">
                    <c:v>15%</c:v>
                  </c:pt>
                  <c:pt idx="4">
                    <c:v>19%</c:v>
                  </c:pt>
                  <c:pt idx="5">
                    <c:v>23%</c:v>
                  </c:pt>
                  <c:pt idx="6">
                    <c:v>26%</c:v>
                  </c:pt>
                  <c:pt idx="7">
                    <c:v>16%</c:v>
                  </c:pt>
                </c15:dlblRangeCache>
              </c15:datalabelsRange>
            </c:ext>
            <c:ext xmlns:c16="http://schemas.microsoft.com/office/drawing/2014/chart" uri="{C3380CC4-5D6E-409C-BE32-E72D297353CC}">
              <c16:uniqueId val="{00000023-EC53-41DD-9E7E-C299E7BB238A}"/>
            </c:ext>
          </c:extLst>
        </c:ser>
        <c:dLbls>
          <c:dLblPos val="ctr"/>
          <c:showLegendKey val="0"/>
          <c:showVal val="1"/>
          <c:showCatName val="0"/>
          <c:showSerName val="0"/>
          <c:showPercent val="0"/>
          <c:showBubbleSize val="0"/>
        </c:dLbls>
        <c:gapWidth val="30"/>
        <c:overlap val="100"/>
        <c:axId val="-1839928848"/>
        <c:axId val="-1839928304"/>
      </c:barChart>
      <c:catAx>
        <c:axId val="-183992884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chemeClr val="accent1">
                    <a:lumMod val="75000"/>
                  </a:schemeClr>
                </a:solidFill>
                <a:latin typeface="Verdana"/>
                <a:ea typeface="Verdana"/>
                <a:cs typeface="Verdana"/>
              </a:defRPr>
            </a:pPr>
            <a:endParaRPr lang="es-ES"/>
          </a:p>
        </c:txPr>
        <c:crossAx val="-1839928304"/>
        <c:crosses val="autoZero"/>
        <c:auto val="1"/>
        <c:lblAlgn val="ctr"/>
        <c:lblOffset val="100"/>
        <c:noMultiLvlLbl val="0"/>
      </c:catAx>
      <c:valAx>
        <c:axId val="-183992830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chemeClr val="accent1">
                    <a:lumMod val="75000"/>
                  </a:schemeClr>
                </a:solidFill>
                <a:latin typeface="Verdana"/>
                <a:ea typeface="Verdana"/>
                <a:cs typeface="Verdana"/>
              </a:defRPr>
            </a:pPr>
            <a:endParaRPr lang="es-ES"/>
          </a:p>
        </c:txPr>
        <c:crossAx val="-1839928848"/>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75000"/>
                  </a:schemeClr>
                </a:solidFill>
                <a:latin typeface="Verdana"/>
                <a:ea typeface="Verdana"/>
                <a:cs typeface="Verdana"/>
              </a:defRPr>
            </a:pPr>
            <a:r>
              <a:rPr lang="es-ES" sz="1000" b="1" i="0" baseline="0">
                <a:solidFill>
                  <a:schemeClr val="accent1">
                    <a:lumMod val="75000"/>
                  </a:schemeClr>
                </a:solidFill>
                <a:effectLst/>
              </a:rPr>
              <a:t>Distribución por Grado de Resolución de cada tramo de edad. Hombres</a:t>
            </a:r>
            <a:endParaRPr lang="es-ES" sz="400">
              <a:solidFill>
                <a:schemeClr val="accent1">
                  <a:lumMod val="75000"/>
                </a:schemeClr>
              </a:solidFill>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4453-422D-A19C-0E47FF826DFE}"/>
              </c:ext>
            </c:extLst>
          </c:dPt>
          <c:dPt>
            <c:idx val="1"/>
            <c:invertIfNegative val="0"/>
            <c:bubble3D val="0"/>
            <c:extLst>
              <c:ext xmlns:c16="http://schemas.microsoft.com/office/drawing/2014/chart" uri="{C3380CC4-5D6E-409C-BE32-E72D297353CC}">
                <c16:uniqueId val="{00000001-4453-422D-A19C-0E47FF826DFE}"/>
              </c:ext>
            </c:extLst>
          </c:dPt>
          <c:dPt>
            <c:idx val="2"/>
            <c:invertIfNegative val="0"/>
            <c:bubble3D val="0"/>
            <c:extLst>
              <c:ext xmlns:c16="http://schemas.microsoft.com/office/drawing/2014/chart" uri="{C3380CC4-5D6E-409C-BE32-E72D297353CC}">
                <c16:uniqueId val="{00000002-4453-422D-A19C-0E47FF826DFE}"/>
              </c:ext>
            </c:extLst>
          </c:dPt>
          <c:dPt>
            <c:idx val="3"/>
            <c:invertIfNegative val="0"/>
            <c:bubble3D val="0"/>
            <c:extLst>
              <c:ext xmlns:c16="http://schemas.microsoft.com/office/drawing/2014/chart" uri="{C3380CC4-5D6E-409C-BE32-E72D297353CC}">
                <c16:uniqueId val="{00000003-4453-422D-A19C-0E47FF826DFE}"/>
              </c:ext>
            </c:extLst>
          </c:dPt>
          <c:dPt>
            <c:idx val="4"/>
            <c:invertIfNegative val="0"/>
            <c:bubble3D val="0"/>
            <c:extLst>
              <c:ext xmlns:c16="http://schemas.microsoft.com/office/drawing/2014/chart" uri="{C3380CC4-5D6E-409C-BE32-E72D297353CC}">
                <c16:uniqueId val="{00000004-4453-422D-A19C-0E47FF826DFE}"/>
              </c:ext>
            </c:extLst>
          </c:dPt>
          <c:dPt>
            <c:idx val="5"/>
            <c:invertIfNegative val="0"/>
            <c:bubble3D val="0"/>
            <c:extLst>
              <c:ext xmlns:c16="http://schemas.microsoft.com/office/drawing/2014/chart" uri="{C3380CC4-5D6E-409C-BE32-E72D297353CC}">
                <c16:uniqueId val="{00000005-4453-422D-A19C-0E47FF826DFE}"/>
              </c:ext>
            </c:extLst>
          </c:dPt>
          <c:dPt>
            <c:idx val="6"/>
            <c:invertIfNegative val="0"/>
            <c:bubble3D val="0"/>
            <c:extLst>
              <c:ext xmlns:c16="http://schemas.microsoft.com/office/drawing/2014/chart" uri="{C3380CC4-5D6E-409C-BE32-E72D297353CC}">
                <c16:uniqueId val="{00000006-4453-422D-A19C-0E47FF826DFE}"/>
              </c:ext>
            </c:extLst>
          </c:dPt>
          <c:dPt>
            <c:idx val="7"/>
            <c:invertIfNegative val="0"/>
            <c:bubble3D val="0"/>
            <c:extLst>
              <c:ext xmlns:c16="http://schemas.microsoft.com/office/drawing/2014/chart" uri="{C3380CC4-5D6E-409C-BE32-E72D297353CC}">
                <c16:uniqueId val="{00000007-4453-422D-A19C-0E47FF826DFE}"/>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4453-422D-A19C-0E47FF826DFE}"/>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4453-422D-A19C-0E47FF826DFE}"/>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4453-422D-A19C-0E47FF826DFE}"/>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4453-422D-A19C-0E47FF826DFE}"/>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4453-422D-A19C-0E47FF826DFE}"/>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4453-422D-A19C-0E47FF826DFE}"/>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4453-422D-A19C-0E47FF826DFE}"/>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4453-422D-A19C-0E47FF826DFE}"/>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('36aperfresol_graf'!$E$17,'36aperfresol_graf'!$G$17,'36aperfresol_graf'!$I$17,'36aperfresol_graf'!$K$17,'36aperfresol_graf'!$M$17,'36aperfresol_graf'!$O$17,'36aperfresol_graf'!$Q$17,'36aperfresol_graf'!$S$17)</c:f>
              <c:numCache>
                <c:formatCode>#,##0</c:formatCode>
                <c:ptCount val="8"/>
                <c:pt idx="0">
                  <c:v>809</c:v>
                </c:pt>
                <c:pt idx="1">
                  <c:v>21417</c:v>
                </c:pt>
                <c:pt idx="2">
                  <c:v>9425</c:v>
                </c:pt>
                <c:pt idx="3">
                  <c:v>11292</c:v>
                </c:pt>
                <c:pt idx="4">
                  <c:v>9698</c:v>
                </c:pt>
                <c:pt idx="5">
                  <c:v>12833</c:v>
                </c:pt>
                <c:pt idx="6">
                  <c:v>29531</c:v>
                </c:pt>
                <c:pt idx="7">
                  <c:v>58761</c:v>
                </c:pt>
              </c:numCache>
            </c:numRef>
          </c:val>
          <c:extLst>
            <c:ext xmlns:c15="http://schemas.microsoft.com/office/drawing/2012/chart" uri="{02D57815-91ED-43cb-92C2-25804820EDAC}">
              <c15:datalabelsRange>
                <c15:f>'36aperfresol_graf'!$V$17:$AC$17</c15:f>
                <c15:dlblRangeCache>
                  <c:ptCount val="8"/>
                  <c:pt idx="0">
                    <c:v>25%</c:v>
                  </c:pt>
                  <c:pt idx="1">
                    <c:v>26%</c:v>
                  </c:pt>
                  <c:pt idx="2">
                    <c:v>23%</c:v>
                  </c:pt>
                  <c:pt idx="3">
                    <c:v>24%</c:v>
                  </c:pt>
                  <c:pt idx="4">
                    <c:v>20%</c:v>
                  </c:pt>
                  <c:pt idx="5">
                    <c:v>18%</c:v>
                  </c:pt>
                  <c:pt idx="6">
                    <c:v>19%</c:v>
                  </c:pt>
                  <c:pt idx="7">
                    <c:v>21%</c:v>
                  </c:pt>
                </c15:dlblRangeCache>
              </c15:datalabelsRange>
            </c:ext>
            <c:ext xmlns:c16="http://schemas.microsoft.com/office/drawing/2014/chart" uri="{C3380CC4-5D6E-409C-BE32-E72D297353CC}">
              <c16:uniqueId val="{00000008-4453-422D-A19C-0E47FF826DFE}"/>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4453-422D-A19C-0E47FF826DFE}"/>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4453-422D-A19C-0E47FF826DFE}"/>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4453-422D-A19C-0E47FF826DFE}"/>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4453-422D-A19C-0E47FF826DFE}"/>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4453-422D-A19C-0E47FF826DFE}"/>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4453-422D-A19C-0E47FF826DFE}"/>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4453-422D-A19C-0E47FF826DFE}"/>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4453-422D-A19C-0E47FF826DFE}"/>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('36aperfresol_graf'!$E$18,'36aperfresol_graf'!$G$18,'36aperfresol_graf'!$I$18,'36aperfresol_graf'!$K$18,'36aperfresol_graf'!$M$18,'36aperfresol_graf'!$O$18,'36aperfresol_graf'!$Q$18,'36aperfresol_graf'!$S$18)</c:f>
              <c:numCache>
                <c:formatCode>#,##0</c:formatCode>
                <c:ptCount val="8"/>
                <c:pt idx="0">
                  <c:v>1171</c:v>
                </c:pt>
                <c:pt idx="1">
                  <c:v>28677</c:v>
                </c:pt>
                <c:pt idx="2">
                  <c:v>12193</c:v>
                </c:pt>
                <c:pt idx="3">
                  <c:v>15513</c:v>
                </c:pt>
                <c:pt idx="4">
                  <c:v>15685</c:v>
                </c:pt>
                <c:pt idx="5">
                  <c:v>22767</c:v>
                </c:pt>
                <c:pt idx="6">
                  <c:v>45171</c:v>
                </c:pt>
                <c:pt idx="7">
                  <c:v>80623</c:v>
                </c:pt>
              </c:numCache>
            </c:numRef>
          </c:val>
          <c:extLst>
            <c:ext xmlns:c15="http://schemas.microsoft.com/office/drawing/2012/chart" uri="{02D57815-91ED-43cb-92C2-25804820EDAC}">
              <c15:datalabelsRange>
                <c15:f>'36aperfresol_graf'!$V$18:$AC$18</c15:f>
                <c15:dlblRangeCache>
                  <c:ptCount val="8"/>
                  <c:pt idx="0">
                    <c:v>37%</c:v>
                  </c:pt>
                  <c:pt idx="1">
                    <c:v>34%</c:v>
                  </c:pt>
                  <c:pt idx="2">
                    <c:v>30%</c:v>
                  </c:pt>
                  <c:pt idx="3">
                    <c:v>33%</c:v>
                  </c:pt>
                  <c:pt idx="4">
                    <c:v>33%</c:v>
                  </c:pt>
                  <c:pt idx="5">
                    <c:v>32%</c:v>
                  </c:pt>
                  <c:pt idx="6">
                    <c:v>30%</c:v>
                  </c:pt>
                  <c:pt idx="7">
                    <c:v>29%</c:v>
                  </c:pt>
                </c15:dlblRangeCache>
              </c15:datalabelsRange>
            </c:ext>
            <c:ext xmlns:c16="http://schemas.microsoft.com/office/drawing/2014/chart" uri="{C3380CC4-5D6E-409C-BE32-E72D297353CC}">
              <c16:uniqueId val="{00000011-4453-422D-A19C-0E47FF826DFE}"/>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4453-422D-A19C-0E47FF826DFE}"/>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4453-422D-A19C-0E47FF826DFE}"/>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4453-422D-A19C-0E47FF826DFE}"/>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4453-422D-A19C-0E47FF826DFE}"/>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4453-422D-A19C-0E47FF826DFE}"/>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4453-422D-A19C-0E47FF826DFE}"/>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4453-422D-A19C-0E47FF826DFE}"/>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4453-422D-A19C-0E47FF826DFE}"/>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('36aperfresol_graf'!$E$19,'36aperfresol_graf'!$G$19,'36aperfresol_graf'!$I$19,'36aperfresol_graf'!$K$19,'36aperfresol_graf'!$M$19,'36aperfresol_graf'!$O$19,'36aperfresol_graf'!$Q$19,'36aperfresol_graf'!$S$19)</c:f>
              <c:numCache>
                <c:formatCode>#,##0</c:formatCode>
                <c:ptCount val="8"/>
                <c:pt idx="0">
                  <c:v>431</c:v>
                </c:pt>
                <c:pt idx="1">
                  <c:v>19169</c:v>
                </c:pt>
                <c:pt idx="2">
                  <c:v>11706</c:v>
                </c:pt>
                <c:pt idx="3">
                  <c:v>13762</c:v>
                </c:pt>
                <c:pt idx="4">
                  <c:v>14868</c:v>
                </c:pt>
                <c:pt idx="5">
                  <c:v>22261</c:v>
                </c:pt>
                <c:pt idx="6">
                  <c:v>43245</c:v>
                </c:pt>
                <c:pt idx="7">
                  <c:v>78451</c:v>
                </c:pt>
              </c:numCache>
            </c:numRef>
          </c:val>
          <c:extLst>
            <c:ext xmlns:c15="http://schemas.microsoft.com/office/drawing/2012/chart" uri="{02D57815-91ED-43cb-92C2-25804820EDAC}">
              <c15:datalabelsRange>
                <c15:f>'36aperfresol_graf'!$V$19:$AC$19</c15:f>
                <c15:dlblRangeCache>
                  <c:ptCount val="8"/>
                  <c:pt idx="0">
                    <c:v>14%</c:v>
                  </c:pt>
                  <c:pt idx="1">
                    <c:v>23%</c:v>
                  </c:pt>
                  <c:pt idx="2">
                    <c:v>29%</c:v>
                  </c:pt>
                  <c:pt idx="3">
                    <c:v>29%</c:v>
                  </c:pt>
                  <c:pt idx="4">
                    <c:v>31%</c:v>
                  </c:pt>
                  <c:pt idx="5">
                    <c:v>31%</c:v>
                  </c:pt>
                  <c:pt idx="6">
                    <c:v>28%</c:v>
                  </c:pt>
                  <c:pt idx="7">
                    <c:v>28%</c:v>
                  </c:pt>
                </c15:dlblRangeCache>
              </c15:datalabelsRange>
            </c:ext>
            <c:ext xmlns:c16="http://schemas.microsoft.com/office/drawing/2014/chart" uri="{C3380CC4-5D6E-409C-BE32-E72D297353CC}">
              <c16:uniqueId val="{0000001A-4453-422D-A19C-0E47FF826DFE}"/>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4453-422D-A19C-0E47FF826DFE}"/>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4453-422D-A19C-0E47FF826DFE}"/>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4453-422D-A19C-0E47FF826DFE}"/>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4453-422D-A19C-0E47FF826DFE}"/>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4453-422D-A19C-0E47FF826DFE}"/>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4453-422D-A19C-0E47FF826DFE}"/>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4453-422D-A19C-0E47FF826DFE}"/>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4453-422D-A19C-0E47FF826DFE}"/>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('36aperfresol_graf'!$E$20,'36aperfresol_graf'!$G$20,'36aperfresol_graf'!$I$20,'36aperfresol_graf'!$K$20,'36aperfresol_graf'!$M$20,'36aperfresol_graf'!$O$20,'36aperfresol_graf'!$Q$20,'36aperfresol_graf'!$S$20)</c:f>
              <c:numCache>
                <c:formatCode>#,##0</c:formatCode>
                <c:ptCount val="8"/>
                <c:pt idx="0">
                  <c:v>774</c:v>
                </c:pt>
                <c:pt idx="1">
                  <c:v>14375</c:v>
                </c:pt>
                <c:pt idx="2">
                  <c:v>7027</c:v>
                </c:pt>
                <c:pt idx="3">
                  <c:v>6509</c:v>
                </c:pt>
                <c:pt idx="4">
                  <c:v>7615</c:v>
                </c:pt>
                <c:pt idx="5">
                  <c:v>14012</c:v>
                </c:pt>
                <c:pt idx="6">
                  <c:v>34343</c:v>
                </c:pt>
                <c:pt idx="7">
                  <c:v>60073</c:v>
                </c:pt>
              </c:numCache>
            </c:numRef>
          </c:val>
          <c:extLst>
            <c:ext xmlns:c15="http://schemas.microsoft.com/office/drawing/2012/chart" uri="{02D57815-91ED-43cb-92C2-25804820EDAC}">
              <c15:datalabelsRange>
                <c15:f>'36aperfresol_graf'!$V$20:$AC$20</c15:f>
                <c15:dlblRangeCache>
                  <c:ptCount val="8"/>
                  <c:pt idx="0">
                    <c:v>24%</c:v>
                  </c:pt>
                  <c:pt idx="1">
                    <c:v>17%</c:v>
                  </c:pt>
                  <c:pt idx="2">
                    <c:v>17%</c:v>
                  </c:pt>
                  <c:pt idx="3">
                    <c:v>14%</c:v>
                  </c:pt>
                  <c:pt idx="4">
                    <c:v>16%</c:v>
                  </c:pt>
                  <c:pt idx="5">
                    <c:v>19%</c:v>
                  </c:pt>
                  <c:pt idx="6">
                    <c:v>23%</c:v>
                  </c:pt>
                  <c:pt idx="7">
                    <c:v>22%</c:v>
                  </c:pt>
                </c15:dlblRangeCache>
              </c15:datalabelsRange>
            </c:ext>
            <c:ext xmlns:c16="http://schemas.microsoft.com/office/drawing/2014/chart" uri="{C3380CC4-5D6E-409C-BE32-E72D297353CC}">
              <c16:uniqueId val="{00000023-4453-422D-A19C-0E47FF826DFE}"/>
            </c:ext>
          </c:extLst>
        </c:ser>
        <c:dLbls>
          <c:dLblPos val="ctr"/>
          <c:showLegendKey val="0"/>
          <c:showVal val="1"/>
          <c:showCatName val="0"/>
          <c:showSerName val="0"/>
          <c:showPercent val="0"/>
          <c:showBubbleSize val="0"/>
        </c:dLbls>
        <c:gapWidth val="30"/>
        <c:overlap val="100"/>
        <c:axId val="-1839929392"/>
        <c:axId val="-1839933744"/>
      </c:barChart>
      <c:catAx>
        <c:axId val="-183992939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chemeClr val="accent1">
                    <a:lumMod val="75000"/>
                  </a:schemeClr>
                </a:solidFill>
                <a:latin typeface="Verdana"/>
                <a:ea typeface="Verdana"/>
                <a:cs typeface="Verdana"/>
              </a:defRPr>
            </a:pPr>
            <a:endParaRPr lang="es-ES"/>
          </a:p>
        </c:txPr>
        <c:crossAx val="-1839933744"/>
        <c:crosses val="autoZero"/>
        <c:auto val="1"/>
        <c:lblAlgn val="ctr"/>
        <c:lblOffset val="100"/>
        <c:noMultiLvlLbl val="0"/>
      </c:catAx>
      <c:valAx>
        <c:axId val="-183993374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chemeClr val="accent1">
                    <a:lumMod val="75000"/>
                  </a:schemeClr>
                </a:solidFill>
                <a:latin typeface="Verdana"/>
                <a:ea typeface="Verdana"/>
                <a:cs typeface="Verdana"/>
              </a:defRPr>
            </a:pPr>
            <a:endParaRPr lang="es-ES"/>
          </a:p>
        </c:txPr>
        <c:crossAx val="-1839929392"/>
        <c:crosses val="autoZero"/>
        <c:crossBetween val="between"/>
      </c:valAx>
      <c:spPr>
        <a:noFill/>
        <a:ln w="25400">
          <a:noFill/>
        </a:ln>
      </c:spPr>
    </c:plotArea>
    <c:legend>
      <c:legendPos val="r"/>
      <c:layout>
        <c:manualLayout>
          <c:xMode val="edge"/>
          <c:yMode val="edge"/>
          <c:x val="0.87259835693490195"/>
          <c:y val="6.9932925051035232E-3"/>
          <c:w val="0.12740157480314962"/>
          <c:h val="0.33395304753572469"/>
        </c:manualLayout>
      </c:layout>
      <c:overlay val="0"/>
      <c:txPr>
        <a:bodyPr/>
        <a:lstStyle/>
        <a:p>
          <a:pPr>
            <a:defRPr sz="900">
              <a:solidFill>
                <a:schemeClr val="accent1">
                  <a:lumMod val="75000"/>
                </a:schemeClr>
              </a:solidFill>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75000"/>
                  </a:schemeClr>
                </a:solidFill>
                <a:latin typeface="Verdana"/>
                <a:ea typeface="Verdana"/>
                <a:cs typeface="Verdana"/>
              </a:defRPr>
            </a:pPr>
            <a:r>
              <a:rPr lang="es-ES">
                <a:solidFill>
                  <a:schemeClr val="accent1">
                    <a:lumMod val="75000"/>
                  </a:schemeClr>
                </a:solidFill>
              </a:rPr>
              <a:t>Distribución por Grado de Resolución de cada tramo de edad. Mujeres</a:t>
            </a:r>
          </a:p>
        </c:rich>
      </c:tx>
      <c:layout>
        <c:manualLayout>
          <c:xMode val="edge"/>
          <c:yMode val="edge"/>
          <c:x val="0.10179560649474688"/>
          <c:y val="8.9880431612715077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77A-4563-9E07-0CB0C681B391}"/>
              </c:ext>
            </c:extLst>
          </c:dPt>
          <c:dPt>
            <c:idx val="1"/>
            <c:invertIfNegative val="0"/>
            <c:bubble3D val="0"/>
            <c:extLst>
              <c:ext xmlns:c16="http://schemas.microsoft.com/office/drawing/2014/chart" uri="{C3380CC4-5D6E-409C-BE32-E72D297353CC}">
                <c16:uniqueId val="{00000001-E77A-4563-9E07-0CB0C681B391}"/>
              </c:ext>
            </c:extLst>
          </c:dPt>
          <c:dPt>
            <c:idx val="2"/>
            <c:invertIfNegative val="0"/>
            <c:bubble3D val="0"/>
            <c:extLst>
              <c:ext xmlns:c16="http://schemas.microsoft.com/office/drawing/2014/chart" uri="{C3380CC4-5D6E-409C-BE32-E72D297353CC}">
                <c16:uniqueId val="{00000002-E77A-4563-9E07-0CB0C681B391}"/>
              </c:ext>
            </c:extLst>
          </c:dPt>
          <c:dPt>
            <c:idx val="3"/>
            <c:invertIfNegative val="0"/>
            <c:bubble3D val="0"/>
            <c:extLst>
              <c:ext xmlns:c16="http://schemas.microsoft.com/office/drawing/2014/chart" uri="{C3380CC4-5D6E-409C-BE32-E72D297353CC}">
                <c16:uniqueId val="{00000003-E77A-4563-9E07-0CB0C681B391}"/>
              </c:ext>
            </c:extLst>
          </c:dPt>
          <c:dPt>
            <c:idx val="4"/>
            <c:invertIfNegative val="0"/>
            <c:bubble3D val="0"/>
            <c:extLst>
              <c:ext xmlns:c16="http://schemas.microsoft.com/office/drawing/2014/chart" uri="{C3380CC4-5D6E-409C-BE32-E72D297353CC}">
                <c16:uniqueId val="{00000004-E77A-4563-9E07-0CB0C681B391}"/>
              </c:ext>
            </c:extLst>
          </c:dPt>
          <c:dPt>
            <c:idx val="5"/>
            <c:invertIfNegative val="0"/>
            <c:bubble3D val="0"/>
            <c:extLst>
              <c:ext xmlns:c16="http://schemas.microsoft.com/office/drawing/2014/chart" uri="{C3380CC4-5D6E-409C-BE32-E72D297353CC}">
                <c16:uniqueId val="{00000005-E77A-4563-9E07-0CB0C681B391}"/>
              </c:ext>
            </c:extLst>
          </c:dPt>
          <c:dPt>
            <c:idx val="6"/>
            <c:invertIfNegative val="0"/>
            <c:bubble3D val="0"/>
            <c:extLst>
              <c:ext xmlns:c16="http://schemas.microsoft.com/office/drawing/2014/chart" uri="{C3380CC4-5D6E-409C-BE32-E72D297353CC}">
                <c16:uniqueId val="{00000006-E77A-4563-9E07-0CB0C681B391}"/>
              </c:ext>
            </c:extLst>
          </c:dPt>
          <c:dPt>
            <c:idx val="7"/>
            <c:invertIfNegative val="0"/>
            <c:bubble3D val="0"/>
            <c:extLst>
              <c:ext xmlns:c16="http://schemas.microsoft.com/office/drawing/2014/chart" uri="{C3380CC4-5D6E-409C-BE32-E72D297353CC}">
                <c16:uniqueId val="{00000007-E77A-4563-9E07-0CB0C681B391}"/>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77A-4563-9E07-0CB0C681B391}"/>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77A-4563-9E07-0CB0C681B391}"/>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77A-4563-9E07-0CB0C681B391}"/>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77A-4563-9E07-0CB0C681B391}"/>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77A-4563-9E07-0CB0C681B391}"/>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77A-4563-9E07-0CB0C681B391}"/>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77A-4563-9E07-0CB0C681B391}"/>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('36bperfresol_graf'!$E$12,'36bperfresol_graf'!$G$12,'36bperfresol_graf'!$I$12,'36bperfresol_graf'!$K$12,'36bperfresol_graf'!$M$12,'36bperfresol_graf'!$O$12,'36bperfresol_graf'!$Q$12,'36bperfresol_graf'!$S$12)</c:f>
              <c:numCache>
                <c:formatCode>#,##0</c:formatCode>
                <c:ptCount val="8"/>
                <c:pt idx="0">
                  <c:v>647</c:v>
                </c:pt>
                <c:pt idx="1">
                  <c:v>10139</c:v>
                </c:pt>
                <c:pt idx="2">
                  <c:v>6166</c:v>
                </c:pt>
                <c:pt idx="3">
                  <c:v>9162</c:v>
                </c:pt>
                <c:pt idx="4">
                  <c:v>8553</c:v>
                </c:pt>
                <c:pt idx="5">
                  <c:v>11684</c:v>
                </c:pt>
                <c:pt idx="6">
                  <c:v>39924</c:v>
                </c:pt>
                <c:pt idx="7">
                  <c:v>186140</c:v>
                </c:pt>
              </c:numCache>
            </c:numRef>
          </c:val>
          <c:extLst>
            <c:ext xmlns:c15="http://schemas.microsoft.com/office/drawing/2012/chart" uri="{02D57815-91ED-43cb-92C2-25804820EDAC}">
              <c15:datalabelsRange>
                <c15:f>'36bperfresol_graf'!$V$12:$AC$12</c15:f>
                <c15:dlblRangeCache>
                  <c:ptCount val="8"/>
                  <c:pt idx="0">
                    <c:v>36%</c:v>
                  </c:pt>
                  <c:pt idx="1">
                    <c:v>33%</c:v>
                  </c:pt>
                  <c:pt idx="2">
                    <c:v>30%</c:v>
                  </c:pt>
                  <c:pt idx="3">
                    <c:v>30%</c:v>
                  </c:pt>
                  <c:pt idx="4">
                    <c:v>25%</c:v>
                  </c:pt>
                  <c:pt idx="5">
                    <c:v>21%</c:v>
                  </c:pt>
                  <c:pt idx="6">
                    <c:v>21%</c:v>
                  </c:pt>
                  <c:pt idx="7">
                    <c:v>30%</c:v>
                  </c:pt>
                </c15:dlblRangeCache>
              </c15:datalabelsRange>
            </c:ext>
            <c:ext xmlns:c16="http://schemas.microsoft.com/office/drawing/2014/chart" uri="{C3380CC4-5D6E-409C-BE32-E72D297353CC}">
              <c16:uniqueId val="{00000008-E77A-4563-9E07-0CB0C681B391}"/>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77A-4563-9E07-0CB0C681B391}"/>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77A-4563-9E07-0CB0C681B391}"/>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77A-4563-9E07-0CB0C681B391}"/>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77A-4563-9E07-0CB0C681B391}"/>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77A-4563-9E07-0CB0C681B391}"/>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77A-4563-9E07-0CB0C681B391}"/>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77A-4563-9E07-0CB0C681B391}"/>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('36bperfresol_graf'!$E$13,'36bperfresol_graf'!$G$13,'36bperfresol_graf'!$I$13,'36bperfresol_graf'!$K$13,'36bperfresol_graf'!$M$13,'36bperfresol_graf'!$O$13,'36bperfresol_graf'!$Q$13,'36bperfresol_graf'!$S$13)</c:f>
              <c:numCache>
                <c:formatCode>#,##0</c:formatCode>
                <c:ptCount val="8"/>
                <c:pt idx="0">
                  <c:v>797</c:v>
                </c:pt>
                <c:pt idx="1">
                  <c:v>11789</c:v>
                </c:pt>
                <c:pt idx="2">
                  <c:v>7801</c:v>
                </c:pt>
                <c:pt idx="3">
                  <c:v>11703</c:v>
                </c:pt>
                <c:pt idx="4">
                  <c:v>13141</c:v>
                </c:pt>
                <c:pt idx="5">
                  <c:v>20866</c:v>
                </c:pt>
                <c:pt idx="6">
                  <c:v>67956</c:v>
                </c:pt>
                <c:pt idx="7">
                  <c:v>235949</c:v>
                </c:pt>
              </c:numCache>
            </c:numRef>
          </c:val>
          <c:extLst>
            <c:ext xmlns:c15="http://schemas.microsoft.com/office/drawing/2012/chart" uri="{02D57815-91ED-43cb-92C2-25804820EDAC}">
              <c15:datalabelsRange>
                <c15:f>'36bperfresol_graf'!$V$13:$AC$13</c15:f>
                <c15:dlblRangeCache>
                  <c:ptCount val="8"/>
                  <c:pt idx="0">
                    <c:v>45%</c:v>
                  </c:pt>
                  <c:pt idx="1">
                    <c:v>39%</c:v>
                  </c:pt>
                  <c:pt idx="2">
                    <c:v>37%</c:v>
                  </c:pt>
                  <c:pt idx="3">
                    <c:v>38%</c:v>
                  </c:pt>
                  <c:pt idx="4">
                    <c:v>38%</c:v>
                  </c:pt>
                  <c:pt idx="5">
                    <c:v>38%</c:v>
                  </c:pt>
                  <c:pt idx="6">
                    <c:v>36%</c:v>
                  </c:pt>
                  <c:pt idx="7">
                    <c:v>38%</c:v>
                  </c:pt>
                </c15:dlblRangeCache>
              </c15:datalabelsRange>
            </c:ext>
            <c:ext xmlns:c16="http://schemas.microsoft.com/office/drawing/2014/chart" uri="{C3380CC4-5D6E-409C-BE32-E72D297353CC}">
              <c16:uniqueId val="{00000011-E77A-4563-9E07-0CB0C681B391}"/>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77A-4563-9E07-0CB0C681B391}"/>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77A-4563-9E07-0CB0C681B391}"/>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77A-4563-9E07-0CB0C681B391}"/>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77A-4563-9E07-0CB0C681B391}"/>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77A-4563-9E07-0CB0C681B391}"/>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77A-4563-9E07-0CB0C681B391}"/>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77A-4563-9E07-0CB0C681B391}"/>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('36bperfresol_graf'!$E$14,'36bperfresol_graf'!$G$14,'36bperfresol_graf'!$I$14,'36bperfresol_graf'!$K$14,'36bperfresol_graf'!$M$14,'36bperfresol_graf'!$O$14,'36bperfresol_graf'!$Q$14,'36bperfresol_graf'!$S$14)</c:f>
              <c:numCache>
                <c:formatCode>#,##0</c:formatCode>
                <c:ptCount val="8"/>
                <c:pt idx="0">
                  <c:v>346</c:v>
                </c:pt>
                <c:pt idx="1">
                  <c:v>8451</c:v>
                </c:pt>
                <c:pt idx="2">
                  <c:v>6878</c:v>
                </c:pt>
                <c:pt idx="3">
                  <c:v>9726</c:v>
                </c:pt>
                <c:pt idx="4">
                  <c:v>12830</c:v>
                </c:pt>
                <c:pt idx="5">
                  <c:v>22501</c:v>
                </c:pt>
                <c:pt idx="6">
                  <c:v>81971</c:v>
                </c:pt>
                <c:pt idx="7">
                  <c:v>202036</c:v>
                </c:pt>
              </c:numCache>
            </c:numRef>
          </c:val>
          <c:extLst>
            <c:ext xmlns:c15="http://schemas.microsoft.com/office/drawing/2012/chart" uri="{02D57815-91ED-43cb-92C2-25804820EDAC}">
              <c15:datalabelsRange>
                <c15:f>'36bperfresol_graf'!$V$14:$AC$14</c15:f>
                <c15:dlblRangeCache>
                  <c:ptCount val="8"/>
                  <c:pt idx="0">
                    <c:v>19%</c:v>
                  </c:pt>
                  <c:pt idx="1">
                    <c:v>28%</c:v>
                  </c:pt>
                  <c:pt idx="2">
                    <c:v>33%</c:v>
                  </c:pt>
                  <c:pt idx="3">
                    <c:v>32%</c:v>
                  </c:pt>
                  <c:pt idx="4">
                    <c:v>37%</c:v>
                  </c:pt>
                  <c:pt idx="5">
                    <c:v>41%</c:v>
                  </c:pt>
                  <c:pt idx="6">
                    <c:v>43%</c:v>
                  </c:pt>
                  <c:pt idx="7">
                    <c:v>32%</c:v>
                  </c:pt>
                </c15:dlblRangeCache>
              </c15:datalabelsRange>
            </c:ext>
            <c:ext xmlns:c16="http://schemas.microsoft.com/office/drawing/2014/chart" uri="{C3380CC4-5D6E-409C-BE32-E72D297353CC}">
              <c16:uniqueId val="{0000001A-E77A-4563-9E07-0CB0C681B391}"/>
            </c:ext>
          </c:extLst>
        </c:ser>
        <c:ser>
          <c:idx val="3"/>
          <c:order val="3"/>
          <c:tx>
            <c:strRef>
              <c:f>'36bperfresol_graf'!$D$15</c:f>
              <c:strCache>
                <c:ptCount val="1"/>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77A-4563-9E07-0CB0C681B391}"/>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77A-4563-9E07-0CB0C681B391}"/>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77A-4563-9E07-0CB0C681B391}"/>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77A-4563-9E07-0CB0C681B391}"/>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77A-4563-9E07-0CB0C681B391}"/>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77A-4563-9E07-0CB0C681B391}"/>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77A-4563-9E07-0CB0C681B391}"/>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('36bperfresol_graf'!$E$15,'36bperfresol_graf'!$G$15,'36bperfresol_graf'!$I$15,'36bperfresol_graf'!$K$15,'36bperfresol_graf'!$M$15,'36bperfresol_graf'!$O$15,'36bperfresol_graf'!$Q$15,'36bperfresol_graf'!$S$15)</c:f>
              <c:numCache>
                <c:formatCode>#,##0</c:formatCode>
                <c:ptCount val="8"/>
              </c:numCache>
            </c:numRef>
          </c:val>
          <c:extLst>
            <c:ext xmlns:c15="http://schemas.microsoft.com/office/drawing/2012/chart" uri="{02D57815-91ED-43cb-92C2-25804820EDAC}">
              <c15:datalabelsRange>
                <c15:f>'36bperfresol_graf'!$V$15:$AC$15</c15:f>
                <c15:dlblRangeCache>
                  <c:ptCount val="8"/>
                </c15:dlblRangeCache>
              </c15:datalabelsRange>
            </c:ext>
            <c:ext xmlns:c16="http://schemas.microsoft.com/office/drawing/2014/chart" uri="{C3380CC4-5D6E-409C-BE32-E72D297353CC}">
              <c16:uniqueId val="{00000023-E77A-4563-9E07-0CB0C681B391}"/>
            </c:ext>
          </c:extLst>
        </c:ser>
        <c:dLbls>
          <c:dLblPos val="ctr"/>
          <c:showLegendKey val="0"/>
          <c:showVal val="1"/>
          <c:showCatName val="0"/>
          <c:showSerName val="0"/>
          <c:showPercent val="0"/>
          <c:showBubbleSize val="0"/>
        </c:dLbls>
        <c:gapWidth val="30"/>
        <c:overlap val="100"/>
        <c:axId val="-1839934832"/>
        <c:axId val="-1839931568"/>
      </c:barChart>
      <c:catAx>
        <c:axId val="-183993483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chemeClr val="accent1">
                    <a:lumMod val="75000"/>
                  </a:schemeClr>
                </a:solidFill>
                <a:latin typeface="Verdana"/>
                <a:ea typeface="Verdana"/>
                <a:cs typeface="Verdana"/>
              </a:defRPr>
            </a:pPr>
            <a:endParaRPr lang="es-ES"/>
          </a:p>
        </c:txPr>
        <c:crossAx val="-1839931568"/>
        <c:crosses val="autoZero"/>
        <c:auto val="1"/>
        <c:lblAlgn val="ctr"/>
        <c:lblOffset val="100"/>
        <c:noMultiLvlLbl val="0"/>
      </c:catAx>
      <c:valAx>
        <c:axId val="-18399315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chemeClr val="accent1">
                    <a:lumMod val="75000"/>
                  </a:schemeClr>
                </a:solidFill>
                <a:latin typeface="Verdana"/>
                <a:ea typeface="Verdana"/>
                <a:cs typeface="Verdana"/>
              </a:defRPr>
            </a:pPr>
            <a:endParaRPr lang="es-ES"/>
          </a:p>
        </c:txPr>
        <c:crossAx val="-183993483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75000"/>
                  </a:schemeClr>
                </a:solidFill>
                <a:latin typeface="Verdana"/>
                <a:ea typeface="Verdana"/>
                <a:cs typeface="Verdana"/>
              </a:defRPr>
            </a:pPr>
            <a:r>
              <a:rPr lang="es-ES" sz="1000" b="1" i="0" baseline="0">
                <a:solidFill>
                  <a:schemeClr val="accent1">
                    <a:lumMod val="75000"/>
                  </a:schemeClr>
                </a:solidFill>
                <a:effectLst/>
              </a:rPr>
              <a:t>Distribución por Grado de Resolución de cada tramo de edad. Hombres</a:t>
            </a:r>
            <a:endParaRPr lang="es-ES" sz="400">
              <a:solidFill>
                <a:schemeClr val="accent1">
                  <a:lumMod val="75000"/>
                </a:schemeClr>
              </a:solidFill>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F13B-4F65-A59B-A96749FB406D}"/>
              </c:ext>
            </c:extLst>
          </c:dPt>
          <c:dPt>
            <c:idx val="1"/>
            <c:invertIfNegative val="0"/>
            <c:bubble3D val="0"/>
            <c:extLst>
              <c:ext xmlns:c16="http://schemas.microsoft.com/office/drawing/2014/chart" uri="{C3380CC4-5D6E-409C-BE32-E72D297353CC}">
                <c16:uniqueId val="{00000001-F13B-4F65-A59B-A96749FB406D}"/>
              </c:ext>
            </c:extLst>
          </c:dPt>
          <c:dPt>
            <c:idx val="2"/>
            <c:invertIfNegative val="0"/>
            <c:bubble3D val="0"/>
            <c:extLst>
              <c:ext xmlns:c16="http://schemas.microsoft.com/office/drawing/2014/chart" uri="{C3380CC4-5D6E-409C-BE32-E72D297353CC}">
                <c16:uniqueId val="{00000002-F13B-4F65-A59B-A96749FB406D}"/>
              </c:ext>
            </c:extLst>
          </c:dPt>
          <c:dPt>
            <c:idx val="3"/>
            <c:invertIfNegative val="0"/>
            <c:bubble3D val="0"/>
            <c:extLst>
              <c:ext xmlns:c16="http://schemas.microsoft.com/office/drawing/2014/chart" uri="{C3380CC4-5D6E-409C-BE32-E72D297353CC}">
                <c16:uniqueId val="{00000003-F13B-4F65-A59B-A96749FB406D}"/>
              </c:ext>
            </c:extLst>
          </c:dPt>
          <c:dPt>
            <c:idx val="4"/>
            <c:invertIfNegative val="0"/>
            <c:bubble3D val="0"/>
            <c:extLst>
              <c:ext xmlns:c16="http://schemas.microsoft.com/office/drawing/2014/chart" uri="{C3380CC4-5D6E-409C-BE32-E72D297353CC}">
                <c16:uniqueId val="{00000004-F13B-4F65-A59B-A96749FB406D}"/>
              </c:ext>
            </c:extLst>
          </c:dPt>
          <c:dPt>
            <c:idx val="5"/>
            <c:invertIfNegative val="0"/>
            <c:bubble3D val="0"/>
            <c:extLst>
              <c:ext xmlns:c16="http://schemas.microsoft.com/office/drawing/2014/chart" uri="{C3380CC4-5D6E-409C-BE32-E72D297353CC}">
                <c16:uniqueId val="{00000005-F13B-4F65-A59B-A96749FB406D}"/>
              </c:ext>
            </c:extLst>
          </c:dPt>
          <c:dPt>
            <c:idx val="6"/>
            <c:invertIfNegative val="0"/>
            <c:bubble3D val="0"/>
            <c:extLst>
              <c:ext xmlns:c16="http://schemas.microsoft.com/office/drawing/2014/chart" uri="{C3380CC4-5D6E-409C-BE32-E72D297353CC}">
                <c16:uniqueId val="{00000006-F13B-4F65-A59B-A96749FB406D}"/>
              </c:ext>
            </c:extLst>
          </c:dPt>
          <c:dPt>
            <c:idx val="7"/>
            <c:invertIfNegative val="0"/>
            <c:bubble3D val="0"/>
            <c:extLst>
              <c:ext xmlns:c16="http://schemas.microsoft.com/office/drawing/2014/chart" uri="{C3380CC4-5D6E-409C-BE32-E72D297353CC}">
                <c16:uniqueId val="{00000007-F13B-4F65-A59B-A96749FB406D}"/>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F13B-4F65-A59B-A96749FB406D}"/>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F13B-4F65-A59B-A96749FB406D}"/>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F13B-4F65-A59B-A96749FB406D}"/>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F13B-4F65-A59B-A96749FB406D}"/>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F13B-4F65-A59B-A96749FB406D}"/>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F13B-4F65-A59B-A96749FB406D}"/>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F13B-4F65-A59B-A96749FB406D}"/>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('36bperfresol_graf'!$E$17,'36bperfresol_graf'!$G$17,'36bperfresol_graf'!$I$17,'36bperfresol_graf'!$K$17,'36bperfresol_graf'!$M$17,'36bperfresol_graf'!$O$17,'36bperfresol_graf'!$Q$17,'36bperfresol_graf'!$S$17)</c:f>
              <c:numCache>
                <c:formatCode>#,##0</c:formatCode>
                <c:ptCount val="8"/>
                <c:pt idx="0">
                  <c:v>809</c:v>
                </c:pt>
                <c:pt idx="1">
                  <c:v>21417</c:v>
                </c:pt>
                <c:pt idx="2">
                  <c:v>9425</c:v>
                </c:pt>
                <c:pt idx="3">
                  <c:v>11292</c:v>
                </c:pt>
                <c:pt idx="4">
                  <c:v>9698</c:v>
                </c:pt>
                <c:pt idx="5">
                  <c:v>12833</c:v>
                </c:pt>
                <c:pt idx="6">
                  <c:v>29531</c:v>
                </c:pt>
                <c:pt idx="7">
                  <c:v>58761</c:v>
                </c:pt>
              </c:numCache>
            </c:numRef>
          </c:val>
          <c:extLst>
            <c:ext xmlns:c15="http://schemas.microsoft.com/office/drawing/2012/chart" uri="{02D57815-91ED-43cb-92C2-25804820EDAC}">
              <c15:datalabelsRange>
                <c15:f>'36bperfresol_graf'!$V$17:$AC$17</c15:f>
                <c15:dlblRangeCache>
                  <c:ptCount val="8"/>
                  <c:pt idx="0">
                    <c:v>34%</c:v>
                  </c:pt>
                  <c:pt idx="1">
                    <c:v>31%</c:v>
                  </c:pt>
                  <c:pt idx="2">
                    <c:v>28%</c:v>
                  </c:pt>
                  <c:pt idx="3">
                    <c:v>28%</c:v>
                  </c:pt>
                  <c:pt idx="4">
                    <c:v>24%</c:v>
                  </c:pt>
                  <c:pt idx="5">
                    <c:v>22%</c:v>
                  </c:pt>
                  <c:pt idx="6">
                    <c:v>25%</c:v>
                  </c:pt>
                  <c:pt idx="7">
                    <c:v>27%</c:v>
                  </c:pt>
                </c15:dlblRangeCache>
              </c15:datalabelsRange>
            </c:ext>
            <c:ext xmlns:c16="http://schemas.microsoft.com/office/drawing/2014/chart" uri="{C3380CC4-5D6E-409C-BE32-E72D297353CC}">
              <c16:uniqueId val="{00000008-F13B-4F65-A59B-A96749FB406D}"/>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F13B-4F65-A59B-A96749FB406D}"/>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F13B-4F65-A59B-A96749FB406D}"/>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F13B-4F65-A59B-A96749FB406D}"/>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F13B-4F65-A59B-A96749FB406D}"/>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F13B-4F65-A59B-A96749FB406D}"/>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F13B-4F65-A59B-A96749FB406D}"/>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F13B-4F65-A59B-A96749FB406D}"/>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('36bperfresol_graf'!$E$18,'36bperfresol_graf'!$G$18,'36bperfresol_graf'!$I$18,'36bperfresol_graf'!$K$18,'36bperfresol_graf'!$M$18,'36bperfresol_graf'!$O$18,'36bperfresol_graf'!$Q$18,'36bperfresol_graf'!$S$18)</c:f>
              <c:numCache>
                <c:formatCode>#,##0</c:formatCode>
                <c:ptCount val="8"/>
                <c:pt idx="0">
                  <c:v>1171</c:v>
                </c:pt>
                <c:pt idx="1">
                  <c:v>28677</c:v>
                </c:pt>
                <c:pt idx="2">
                  <c:v>12193</c:v>
                </c:pt>
                <c:pt idx="3">
                  <c:v>15513</c:v>
                </c:pt>
                <c:pt idx="4">
                  <c:v>15685</c:v>
                </c:pt>
                <c:pt idx="5">
                  <c:v>22767</c:v>
                </c:pt>
                <c:pt idx="6">
                  <c:v>45171</c:v>
                </c:pt>
                <c:pt idx="7">
                  <c:v>80623</c:v>
                </c:pt>
              </c:numCache>
            </c:numRef>
          </c:val>
          <c:extLst>
            <c:ext xmlns:c15="http://schemas.microsoft.com/office/drawing/2012/chart" uri="{02D57815-91ED-43cb-92C2-25804820EDAC}">
              <c15:datalabelsRange>
                <c15:f>'36bperfresol_graf'!$V$18:$AC$18</c15:f>
                <c15:dlblRangeCache>
                  <c:ptCount val="8"/>
                  <c:pt idx="0">
                    <c:v>49%</c:v>
                  </c:pt>
                  <c:pt idx="1">
                    <c:v>41%</c:v>
                  </c:pt>
                  <c:pt idx="2">
                    <c:v>37%</c:v>
                  </c:pt>
                  <c:pt idx="3">
                    <c:v>38%</c:v>
                  </c:pt>
                  <c:pt idx="4">
                    <c:v>39%</c:v>
                  </c:pt>
                  <c:pt idx="5">
                    <c:v>39%</c:v>
                  </c:pt>
                  <c:pt idx="6">
                    <c:v>38%</c:v>
                  </c:pt>
                  <c:pt idx="7">
                    <c:v>37%</c:v>
                  </c:pt>
                </c15:dlblRangeCache>
              </c15:datalabelsRange>
            </c:ext>
            <c:ext xmlns:c16="http://schemas.microsoft.com/office/drawing/2014/chart" uri="{C3380CC4-5D6E-409C-BE32-E72D297353CC}">
              <c16:uniqueId val="{00000011-F13B-4F65-A59B-A96749FB406D}"/>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F13B-4F65-A59B-A96749FB406D}"/>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F13B-4F65-A59B-A96749FB406D}"/>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F13B-4F65-A59B-A96749FB406D}"/>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F13B-4F65-A59B-A96749FB406D}"/>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F13B-4F65-A59B-A96749FB406D}"/>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F13B-4F65-A59B-A96749FB406D}"/>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F13B-4F65-A59B-A96749FB406D}"/>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('36bperfresol_graf'!$E$19,'36bperfresol_graf'!$G$19,'36bperfresol_graf'!$I$19,'36bperfresol_graf'!$K$19,'36bperfresol_graf'!$M$19,'36bperfresol_graf'!$O$19,'36bperfresol_graf'!$Q$19,'36bperfresol_graf'!$S$19)</c:f>
              <c:numCache>
                <c:formatCode>#,##0</c:formatCode>
                <c:ptCount val="8"/>
                <c:pt idx="0">
                  <c:v>431</c:v>
                </c:pt>
                <c:pt idx="1">
                  <c:v>19169</c:v>
                </c:pt>
                <c:pt idx="2">
                  <c:v>11706</c:v>
                </c:pt>
                <c:pt idx="3">
                  <c:v>13762</c:v>
                </c:pt>
                <c:pt idx="4">
                  <c:v>14868</c:v>
                </c:pt>
                <c:pt idx="5">
                  <c:v>22261</c:v>
                </c:pt>
                <c:pt idx="6">
                  <c:v>43245</c:v>
                </c:pt>
                <c:pt idx="7">
                  <c:v>78451</c:v>
                </c:pt>
              </c:numCache>
            </c:numRef>
          </c:val>
          <c:extLst>
            <c:ext xmlns:c15="http://schemas.microsoft.com/office/drawing/2012/chart" uri="{02D57815-91ED-43cb-92C2-25804820EDAC}">
              <c15:datalabelsRange>
                <c15:f>'36bperfresol_graf'!$V$19:$AC$19</c15:f>
                <c15:dlblRangeCache>
                  <c:ptCount val="8"/>
                  <c:pt idx="0">
                    <c:v>18%</c:v>
                  </c:pt>
                  <c:pt idx="1">
                    <c:v>28%</c:v>
                  </c:pt>
                  <c:pt idx="2">
                    <c:v>35%</c:v>
                  </c:pt>
                  <c:pt idx="3">
                    <c:v>34%</c:v>
                  </c:pt>
                  <c:pt idx="4">
                    <c:v>37%</c:v>
                  </c:pt>
                  <c:pt idx="5">
                    <c:v>38%</c:v>
                  </c:pt>
                  <c:pt idx="6">
                    <c:v>37%</c:v>
                  </c:pt>
                  <c:pt idx="7">
                    <c:v>36%</c:v>
                  </c:pt>
                </c15:dlblRangeCache>
              </c15:datalabelsRange>
            </c:ext>
            <c:ext xmlns:c16="http://schemas.microsoft.com/office/drawing/2014/chart" uri="{C3380CC4-5D6E-409C-BE32-E72D297353CC}">
              <c16:uniqueId val="{0000001A-F13B-4F65-A59B-A96749FB406D}"/>
            </c:ext>
          </c:extLst>
        </c:ser>
        <c:ser>
          <c:idx val="3"/>
          <c:order val="3"/>
          <c:tx>
            <c:strRef>
              <c:f>'36bperfresol_graf'!$D$15</c:f>
              <c:strCache>
                <c:ptCount val="1"/>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F13B-4F65-A59B-A96749FB406D}"/>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F13B-4F65-A59B-A96749FB406D}"/>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F13B-4F65-A59B-A96749FB406D}"/>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F13B-4F65-A59B-A96749FB406D}"/>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F13B-4F65-A59B-A96749FB406D}"/>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F13B-4F65-A59B-A96749FB406D}"/>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F13B-4F65-A59B-A96749FB406D}"/>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('36bperfresol_graf'!$E$20,'36bperfresol_graf'!$G$20,'36bperfresol_graf'!$I$20,'36bperfresol_graf'!$K$20,'36bperfresol_graf'!$M$20,'36bperfresol_graf'!$O$20,'36bperfresol_graf'!$Q$20,'36bperfresol_graf'!$S$20)</c:f>
              <c:numCache>
                <c:formatCode>#,##0</c:formatCode>
                <c:ptCount val="8"/>
              </c:numCache>
            </c:numRef>
          </c:val>
          <c:extLst>
            <c:ext xmlns:c15="http://schemas.microsoft.com/office/drawing/2012/chart" uri="{02D57815-91ED-43cb-92C2-25804820EDAC}">
              <c15:datalabelsRange>
                <c15:f>'36bperfresol_graf'!$V$20:$AC$20</c15:f>
                <c15:dlblRangeCache>
                  <c:ptCount val="8"/>
                </c15:dlblRangeCache>
              </c15:datalabelsRange>
            </c:ext>
            <c:ext xmlns:c16="http://schemas.microsoft.com/office/drawing/2014/chart" uri="{C3380CC4-5D6E-409C-BE32-E72D297353CC}">
              <c16:uniqueId val="{00000023-F13B-4F65-A59B-A96749FB406D}"/>
            </c:ext>
          </c:extLst>
        </c:ser>
        <c:dLbls>
          <c:dLblPos val="ctr"/>
          <c:showLegendKey val="0"/>
          <c:showVal val="1"/>
          <c:showCatName val="0"/>
          <c:showSerName val="0"/>
          <c:showPercent val="0"/>
          <c:showBubbleSize val="0"/>
        </c:dLbls>
        <c:gapWidth val="30"/>
        <c:overlap val="100"/>
        <c:axId val="-1839934288"/>
        <c:axId val="-1839931024"/>
      </c:barChart>
      <c:catAx>
        <c:axId val="-183993428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chemeClr val="accent1">
                    <a:lumMod val="75000"/>
                  </a:schemeClr>
                </a:solidFill>
                <a:latin typeface="Verdana"/>
                <a:ea typeface="Verdana"/>
                <a:cs typeface="Verdana"/>
              </a:defRPr>
            </a:pPr>
            <a:endParaRPr lang="es-ES"/>
          </a:p>
        </c:txPr>
        <c:crossAx val="-1839931024"/>
        <c:crosses val="autoZero"/>
        <c:auto val="1"/>
        <c:lblAlgn val="ctr"/>
        <c:lblOffset val="100"/>
        <c:noMultiLvlLbl val="0"/>
      </c:catAx>
      <c:valAx>
        <c:axId val="-183993102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chemeClr val="accent1">
                    <a:lumMod val="75000"/>
                  </a:schemeClr>
                </a:solidFill>
                <a:latin typeface="Verdana"/>
                <a:ea typeface="Verdana"/>
                <a:cs typeface="Verdana"/>
              </a:defRPr>
            </a:pPr>
            <a:endParaRPr lang="es-ES"/>
          </a:p>
        </c:txPr>
        <c:crossAx val="-1839934288"/>
        <c:crosses val="autoZero"/>
        <c:crossBetween val="between"/>
      </c:valAx>
      <c:spPr>
        <a:noFill/>
        <a:ln w="25400">
          <a:noFill/>
        </a:ln>
      </c:spPr>
    </c:plotArea>
    <c:legend>
      <c:legendPos val="r"/>
      <c:legendEntry>
        <c:idx val="0"/>
        <c:delete val="1"/>
      </c:legendEntry>
      <c:layout>
        <c:manualLayout>
          <c:xMode val="edge"/>
          <c:yMode val="edge"/>
          <c:x val="0.87259835693490195"/>
          <c:y val="6.9932925051035232E-3"/>
          <c:w val="0.12740157480314962"/>
          <c:h val="0.33395304753572469"/>
        </c:manualLayout>
      </c:layout>
      <c:overlay val="0"/>
      <c:txPr>
        <a:bodyPr/>
        <a:lstStyle/>
        <a:p>
          <a:pPr>
            <a:defRPr sz="900">
              <a:solidFill>
                <a:schemeClr val="accent1">
                  <a:lumMod val="75000"/>
                </a:schemeClr>
              </a:solidFill>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'41benpresaad_graf'!$F$7:$G$7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B8EC-4782-B6E3-6BFFDAA5226C}"/>
              </c:ext>
            </c:extLst>
          </c:dPt>
          <c:dPt>
            <c:idx val="11"/>
            <c:invertIfNegative val="0"/>
            <c:bubble3D val="0"/>
            <c:extLst>
              <c:ext xmlns:c16="http://schemas.microsoft.com/office/drawing/2014/chart" uri="{C3380CC4-5D6E-409C-BE32-E72D297353CC}">
                <c16:uniqueId val="{00000001-B8EC-4782-B6E3-6BFFDAA5226C}"/>
              </c:ext>
            </c:extLst>
          </c:dPt>
          <c:dPt>
            <c:idx val="12"/>
            <c:invertIfNegative val="0"/>
            <c:bubble3D val="0"/>
            <c:extLst>
              <c:ext xmlns:c16="http://schemas.microsoft.com/office/drawing/2014/chart" uri="{C3380CC4-5D6E-409C-BE32-E72D297353CC}">
                <c16:uniqueId val="{00000002-B8EC-4782-B6E3-6BFFDAA5226C}"/>
              </c:ext>
            </c:extLst>
          </c:dPt>
          <c:dPt>
            <c:idx val="14"/>
            <c:invertIfNegative val="0"/>
            <c:bubble3D val="0"/>
            <c:extLst>
              <c:ext xmlns:c16="http://schemas.microsoft.com/office/drawing/2014/chart" uri="{C3380CC4-5D6E-409C-BE32-E72D297353CC}">
                <c16:uniqueId val="{00000003-B8EC-4782-B6E3-6BFFDAA5226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B8EC-4782-B6E3-6BFFDAA5226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B8EC-4782-B6E3-6BFFDAA5226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B8EC-4782-B6E3-6BFFDAA5226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B8EC-4782-B6E3-6BFFDAA5226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B8EC-4782-B6E3-6BFFDAA5226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B8EC-4782-B6E3-6BFFDAA5226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B8EC-4782-B6E3-6BFFDAA5226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B8EC-4782-B6E3-6BFFDAA5226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B8EC-4782-B6E3-6BFFDAA5226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B8EC-4782-B6E3-6BFFDAA5226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B8EC-4782-B6E3-6BFFDAA5226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B8EC-4782-B6E3-6BFFDAA5226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B8EC-4782-B6E3-6BFFDAA5226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B8EC-4782-B6E3-6BFFDAA5226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B8EC-4782-B6E3-6BFFDAA5226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B8EC-4782-B6E3-6BFFDAA5226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B8EC-4782-B6E3-6BFFDAA5226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B8EC-4782-B6E3-6BFFDAA5226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B8EC-4782-B6E3-6BFFDAA5226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'41benpresaad_graf'!$G$10:$G$27</c:f>
              <c:numCache>
                <c:formatCode>#,##0.00</c:formatCode>
                <c:ptCount val="18"/>
                <c:pt idx="0">
                  <c:v>79.300093172340382</c:v>
                </c:pt>
                <c:pt idx="1">
                  <c:v>42.548535405248046</c:v>
                </c:pt>
                <c:pt idx="2">
                  <c:v>60.470333029309536</c:v>
                </c:pt>
                <c:pt idx="3">
                  <c:v>52.791495772997408</c:v>
                </c:pt>
                <c:pt idx="4">
                  <c:v>33.063244569025926</c:v>
                </c:pt>
                <c:pt idx="5">
                  <c:v>65.239342519834494</c:v>
                </c:pt>
                <c:pt idx="6">
                  <c:v>47.562607868690783</c:v>
                </c:pt>
                <c:pt idx="7">
                  <c:v>71.432251416795467</c:v>
                </c:pt>
                <c:pt idx="8">
                  <c:v>45.863302093171562</c:v>
                </c:pt>
                <c:pt idx="9">
                  <c:v>42.617524563927951</c:v>
                </c:pt>
                <c:pt idx="10">
                  <c:v>38.881999900798569</c:v>
                </c:pt>
                <c:pt idx="11">
                  <c:v>63.929631862121312</c:v>
                </c:pt>
                <c:pt idx="12">
                  <c:v>69.558765946046208</c:v>
                </c:pt>
                <c:pt idx="13">
                  <c:v>50.280214895837361</c:v>
                </c:pt>
                <c:pt idx="14">
                  <c:v>43.564136706613404</c:v>
                </c:pt>
                <c:pt idx="15">
                  <c:v>54.492515112194198</c:v>
                </c:pt>
                <c:pt idx="16">
                  <c:v>84.663458084907688</c:v>
                </c:pt>
                <c:pt idx="17">
                  <c:v>61.490145115876111</c:v>
                </c:pt>
              </c:numCache>
            </c:numRef>
          </c:val>
          <c:extLst>
            <c:ext xmlns:c16="http://schemas.microsoft.com/office/drawing/2014/chart" uri="{C3380CC4-5D6E-409C-BE32-E72D297353CC}">
              <c16:uniqueId val="{00000014-B8EC-4782-B6E3-6BFFDAA5226C}"/>
            </c:ext>
          </c:extLst>
        </c:ser>
        <c:ser>
          <c:idx val="1"/>
          <c:order val="1"/>
          <c:tx>
            <c:strRef>
              <c:f>'41benpresaad_graf'!$H$7:$I$7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B8EC-4782-B6E3-6BFFDAA5226C}"/>
              </c:ext>
            </c:extLst>
          </c:dPt>
          <c:dPt>
            <c:idx val="11"/>
            <c:invertIfNegative val="0"/>
            <c:bubble3D val="0"/>
            <c:extLst>
              <c:ext xmlns:c16="http://schemas.microsoft.com/office/drawing/2014/chart" uri="{C3380CC4-5D6E-409C-BE32-E72D297353CC}">
                <c16:uniqueId val="{00000016-B8EC-4782-B6E3-6BFFDAA5226C}"/>
              </c:ext>
            </c:extLst>
          </c:dPt>
          <c:dPt>
            <c:idx val="14"/>
            <c:invertIfNegative val="0"/>
            <c:bubble3D val="0"/>
            <c:extLst>
              <c:ext xmlns:c16="http://schemas.microsoft.com/office/drawing/2014/chart" uri="{C3380CC4-5D6E-409C-BE32-E72D297353CC}">
                <c16:uniqueId val="{00000017-B8EC-4782-B6E3-6BFFDAA5226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B8EC-4782-B6E3-6BFFDAA5226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B8EC-4782-B6E3-6BFFDAA5226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B8EC-4782-B6E3-6BFFDAA5226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B8EC-4782-B6E3-6BFFDAA5226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B8EC-4782-B6E3-6BFFDAA5226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B8EC-4782-B6E3-6BFFDAA5226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B8EC-4782-B6E3-6BFFDAA5226C}"/>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B8EC-4782-B6E3-6BFFDAA5226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B8EC-4782-B6E3-6BFFDAA5226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'41benpresaad_graf'!$I$10:$I$27</c:f>
              <c:numCache>
                <c:formatCode>#,##0.00</c:formatCode>
                <c:ptCount val="18"/>
                <c:pt idx="0">
                  <c:v>1.1507850895805822</c:v>
                </c:pt>
                <c:pt idx="1">
                  <c:v>16.685739524985443</c:v>
                </c:pt>
                <c:pt idx="2">
                  <c:v>11.368846599452757</c:v>
                </c:pt>
                <c:pt idx="3">
                  <c:v>1.5213024190173265</c:v>
                </c:pt>
                <c:pt idx="4">
                  <c:v>30.249211632796076</c:v>
                </c:pt>
                <c:pt idx="5">
                  <c:v>0.58079945336522032</c:v>
                </c:pt>
                <c:pt idx="6">
                  <c:v>31.437779578035293</c:v>
                </c:pt>
                <c:pt idx="7">
                  <c:v>10.699639361154045</c:v>
                </c:pt>
                <c:pt idx="8">
                  <c:v>9.6622510675740045</c:v>
                </c:pt>
                <c:pt idx="9">
                  <c:v>10.751615829189877</c:v>
                </c:pt>
                <c:pt idx="10">
                  <c:v>45.493775110361589</c:v>
                </c:pt>
                <c:pt idx="11">
                  <c:v>16.354117830911079</c:v>
                </c:pt>
                <c:pt idx="12">
                  <c:v>11.197576407064691</c:v>
                </c:pt>
                <c:pt idx="13">
                  <c:v>2.8330692227418544</c:v>
                </c:pt>
                <c:pt idx="14">
                  <c:v>12.370173102529961</c:v>
                </c:pt>
                <c:pt idx="15">
                  <c:v>1.473768606724267</c:v>
                </c:pt>
                <c:pt idx="16">
                  <c:v>6.6087206378852095</c:v>
                </c:pt>
                <c:pt idx="17">
                  <c:v>8.6636343946285471E-2</c:v>
                </c:pt>
              </c:numCache>
            </c:numRef>
          </c:val>
          <c:extLst>
            <c:ext xmlns:c16="http://schemas.microsoft.com/office/drawing/2014/chart" uri="{C3380CC4-5D6E-409C-BE32-E72D297353CC}">
              <c16:uniqueId val="{00000021-B8EC-4782-B6E3-6BFFDAA5226C}"/>
            </c:ext>
          </c:extLst>
        </c:ser>
        <c:ser>
          <c:idx val="2"/>
          <c:order val="2"/>
          <c:tx>
            <c:strRef>
              <c:f>'41benpresaad_graf'!$J$7:$K$7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'41benpresaad_graf'!$K$10:$K$27</c:f>
              <c:numCache>
                <c:formatCode>#,##0.00</c:formatCode>
                <c:ptCount val="18"/>
                <c:pt idx="0">
                  <c:v>19.546513860867378</c:v>
                </c:pt>
                <c:pt idx="1">
                  <c:v>40.765725069766511</c:v>
                </c:pt>
                <c:pt idx="2">
                  <c:v>28.109054157319989</c:v>
                </c:pt>
                <c:pt idx="3">
                  <c:v>45.687201807985268</c:v>
                </c:pt>
                <c:pt idx="4">
                  <c:v>36.687543798177998</c:v>
                </c:pt>
                <c:pt idx="5">
                  <c:v>34.179858026800289</c:v>
                </c:pt>
                <c:pt idx="6">
                  <c:v>19.638265647564371</c:v>
                </c:pt>
                <c:pt idx="7">
                  <c:v>17.845440494590417</c:v>
                </c:pt>
                <c:pt idx="8">
                  <c:v>44.434892112464581</c:v>
                </c:pt>
                <c:pt idx="9">
                  <c:v>46.360644527076118</c:v>
                </c:pt>
                <c:pt idx="10">
                  <c:v>15.62422498883984</c:v>
                </c:pt>
                <c:pt idx="11">
                  <c:v>19.567789609983702</c:v>
                </c:pt>
                <c:pt idx="12">
                  <c:v>19.209859242008942</c:v>
                </c:pt>
                <c:pt idx="13">
                  <c:v>46.880918331851738</c:v>
                </c:pt>
                <c:pt idx="14">
                  <c:v>43.905903240124282</c:v>
                </c:pt>
                <c:pt idx="15">
                  <c:v>36.767203637476129</c:v>
                </c:pt>
                <c:pt idx="16">
                  <c:v>8.7278212772070969</c:v>
                </c:pt>
                <c:pt idx="17">
                  <c:v>38.423218540177608</c:v>
                </c:pt>
              </c:numCache>
            </c:numRef>
          </c:val>
          <c:extLst>
            <c:ext xmlns:c16="http://schemas.microsoft.com/office/drawing/2014/chart" uri="{C3380CC4-5D6E-409C-BE32-E72D297353CC}">
              <c16:uniqueId val="{00000022-B8EC-4782-B6E3-6BFFDAA5226C}"/>
            </c:ext>
          </c:extLst>
        </c:ser>
        <c:ser>
          <c:idx val="3"/>
          <c:order val="3"/>
          <c:tx>
            <c:strRef>
              <c:f>'41benpresaad_graf'!$L$7:$M$7</c:f>
              <c:strCache>
                <c:ptCount val="1"/>
                <c:pt idx="0">
                  <c:v>P.E Asist. Personal</c:v>
                </c:pt>
              </c:strCache>
            </c:strRef>
          </c:tx>
          <c:spPr>
            <a:solidFill>
              <a:srgbClr val="FFC0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B8EC-4782-B6E3-6BFFDAA5226C}"/>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B8EC-4782-B6E3-6BFFDAA5226C}"/>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B8EC-4782-B6E3-6BFFDAA5226C}"/>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B8EC-4782-B6E3-6BFFDAA5226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B8EC-4782-B6E3-6BFFDAA5226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B8EC-4782-B6E3-6BFFDAA5226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B8EC-4782-B6E3-6BFFDAA5226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B8EC-4782-B6E3-6BFFDAA5226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B8EC-4782-B6E3-6BFFDAA5226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B8EC-4782-B6E3-6BFFDAA5226C}"/>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B8EC-4782-B6E3-6BFFDAA5226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B8EC-4782-B6E3-6BFFDAA5226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B8EC-4782-B6E3-6BFFDAA5226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B8EC-4782-B6E3-6BFFDAA5226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B8EC-4782-B6E3-6BFFDAA5226C}"/>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B8EC-4782-B6E3-6BFFDAA5226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B8EC-4782-B6E3-6BFFDAA5226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'41benpresaad_graf'!$M$10:$M$27</c:f>
              <c:numCache>
                <c:formatCode>#,##0.00</c:formatCode>
                <c:ptCount val="18"/>
                <c:pt idx="0">
                  <c:v>2.6078772116576855E-3</c:v>
                </c:pt>
                <c:pt idx="1">
                  <c:v>0</c:v>
                </c:pt>
                <c:pt idx="2">
                  <c:v>5.1766213917716374E-2</c:v>
                </c:pt>
                <c:pt idx="3">
                  <c:v>0</c:v>
                </c:pt>
                <c:pt idx="4">
                  <c:v>0</c:v>
                </c:pt>
                <c:pt idx="5">
                  <c:v>0</c:v>
                </c:pt>
                <c:pt idx="6">
                  <c:v>1.3613469057095557</c:v>
                </c:pt>
                <c:pt idx="7">
                  <c:v>2.2668727460072129E-2</c:v>
                </c:pt>
                <c:pt idx="8">
                  <c:v>3.9554726789851384E-2</c:v>
                </c:pt>
                <c:pt idx="9">
                  <c:v>0.27021507980605303</c:v>
                </c:pt>
                <c:pt idx="10">
                  <c:v>0</c:v>
                </c:pt>
                <c:pt idx="11">
                  <c:v>0.14846069698390374</c:v>
                </c:pt>
                <c:pt idx="12">
                  <c:v>3.3798404880159921E-2</c:v>
                </c:pt>
                <c:pt idx="13">
                  <c:v>5.7975495690488149E-3</c:v>
                </c:pt>
                <c:pt idx="14">
                  <c:v>0.15978695073235685</c:v>
                </c:pt>
                <c:pt idx="15">
                  <c:v>7.2665126436054059</c:v>
                </c:pt>
                <c:pt idx="16">
                  <c:v>0</c:v>
                </c:pt>
                <c:pt idx="17">
                  <c:v>0</c:v>
                </c:pt>
              </c:numCache>
            </c:numRef>
          </c:val>
          <c:extLst>
            <c:ext xmlns:c16="http://schemas.microsoft.com/office/drawing/2014/chart" uri="{C3380CC4-5D6E-409C-BE32-E72D297353CC}">
              <c16:uniqueId val="{00000034-B8EC-4782-B6E3-6BFFDAA5226C}"/>
            </c:ext>
          </c:extLst>
        </c:ser>
        <c:dLbls>
          <c:showLegendKey val="0"/>
          <c:showVal val="0"/>
          <c:showCatName val="0"/>
          <c:showSerName val="0"/>
          <c:showPercent val="0"/>
          <c:showBubbleSize val="0"/>
        </c:dLbls>
        <c:gapWidth val="39"/>
        <c:overlap val="100"/>
        <c:axId val="-1839930480"/>
        <c:axId val="-1839933200"/>
      </c:barChart>
      <c:catAx>
        <c:axId val="-1839930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3200"/>
        <c:crosses val="autoZero"/>
        <c:auto val="1"/>
        <c:lblAlgn val="ctr"/>
        <c:lblOffset val="100"/>
        <c:noMultiLvlLbl val="0"/>
      </c:catAx>
      <c:valAx>
        <c:axId val="-183993320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0480"/>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'41abenpreGIII_graf'!$F$7:$G$7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08E3-449B-A163-577B2D53F24C}"/>
              </c:ext>
            </c:extLst>
          </c:dPt>
          <c:dPt>
            <c:idx val="11"/>
            <c:invertIfNegative val="0"/>
            <c:bubble3D val="0"/>
            <c:extLst>
              <c:ext xmlns:c16="http://schemas.microsoft.com/office/drawing/2014/chart" uri="{C3380CC4-5D6E-409C-BE32-E72D297353CC}">
                <c16:uniqueId val="{00000001-08E3-449B-A163-577B2D53F24C}"/>
              </c:ext>
            </c:extLst>
          </c:dPt>
          <c:dPt>
            <c:idx val="12"/>
            <c:invertIfNegative val="0"/>
            <c:bubble3D val="0"/>
            <c:extLst>
              <c:ext xmlns:c16="http://schemas.microsoft.com/office/drawing/2014/chart" uri="{C3380CC4-5D6E-409C-BE32-E72D297353CC}">
                <c16:uniqueId val="{00000002-08E3-449B-A163-577B2D53F24C}"/>
              </c:ext>
            </c:extLst>
          </c:dPt>
          <c:dPt>
            <c:idx val="14"/>
            <c:invertIfNegative val="0"/>
            <c:bubble3D val="0"/>
            <c:extLst>
              <c:ext xmlns:c16="http://schemas.microsoft.com/office/drawing/2014/chart" uri="{C3380CC4-5D6E-409C-BE32-E72D297353CC}">
                <c16:uniqueId val="{00000003-08E3-449B-A163-577B2D53F24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08E3-449B-A163-577B2D53F24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08E3-449B-A163-577B2D53F24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08E3-449B-A163-577B2D53F24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08E3-449B-A163-577B2D53F24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08E3-449B-A163-577B2D53F24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8E3-449B-A163-577B2D53F24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08E3-449B-A163-577B2D53F24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08E3-449B-A163-577B2D53F24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08E3-449B-A163-577B2D53F24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08E3-449B-A163-577B2D53F24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08E3-449B-A163-577B2D53F24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08E3-449B-A163-577B2D53F24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08E3-449B-A163-577B2D53F24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08E3-449B-A163-577B2D53F24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8E3-449B-A163-577B2D53F24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08E3-449B-A163-577B2D53F24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08E3-449B-A163-577B2D53F24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08E3-449B-A163-577B2D53F24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08E3-449B-A163-577B2D53F24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'41abenpreGIII_graf'!$G$10:$G$27</c:f>
              <c:numCache>
                <c:formatCode>#,##0.00</c:formatCode>
                <c:ptCount val="18"/>
                <c:pt idx="0">
                  <c:v>73.173674588665449</c:v>
                </c:pt>
                <c:pt idx="1">
                  <c:v>45.711554220158426</c:v>
                </c:pt>
                <c:pt idx="2">
                  <c:v>57.094594594594597</c:v>
                </c:pt>
                <c:pt idx="3">
                  <c:v>54.811994288434079</c:v>
                </c:pt>
                <c:pt idx="4">
                  <c:v>37.095810371157292</c:v>
                </c:pt>
                <c:pt idx="5">
                  <c:v>71.95576391393196</c:v>
                </c:pt>
                <c:pt idx="6">
                  <c:v>43.655244471927844</c:v>
                </c:pt>
                <c:pt idx="7">
                  <c:v>62.400989271748941</c:v>
                </c:pt>
                <c:pt idx="8">
                  <c:v>51.955772863651518</c:v>
                </c:pt>
                <c:pt idx="9">
                  <c:v>40.99723907616513</c:v>
                </c:pt>
                <c:pt idx="10">
                  <c:v>41.054975429975428</c:v>
                </c:pt>
                <c:pt idx="11">
                  <c:v>63.742846624945621</c:v>
                </c:pt>
                <c:pt idx="12">
                  <c:v>64.846063864207665</c:v>
                </c:pt>
                <c:pt idx="13">
                  <c:v>48.708876474239602</c:v>
                </c:pt>
                <c:pt idx="14">
                  <c:v>47.544065804935371</c:v>
                </c:pt>
                <c:pt idx="15">
                  <c:v>57.61778764083305</c:v>
                </c:pt>
                <c:pt idx="16">
                  <c:v>73.647562935190138</c:v>
                </c:pt>
                <c:pt idx="17">
                  <c:v>56.376716808371484</c:v>
                </c:pt>
              </c:numCache>
            </c:numRef>
          </c:val>
          <c:extLst>
            <c:ext xmlns:c16="http://schemas.microsoft.com/office/drawing/2014/chart" uri="{C3380CC4-5D6E-409C-BE32-E72D297353CC}">
              <c16:uniqueId val="{00000014-08E3-449B-A163-577B2D53F24C}"/>
            </c:ext>
          </c:extLst>
        </c:ser>
        <c:ser>
          <c:idx val="1"/>
          <c:order val="1"/>
          <c:tx>
            <c:strRef>
              <c:f>'41abenpreGIII_graf'!$H$7:$I$7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08E3-449B-A163-577B2D53F24C}"/>
              </c:ext>
            </c:extLst>
          </c:dPt>
          <c:dPt>
            <c:idx val="11"/>
            <c:invertIfNegative val="0"/>
            <c:bubble3D val="0"/>
            <c:extLst>
              <c:ext xmlns:c16="http://schemas.microsoft.com/office/drawing/2014/chart" uri="{C3380CC4-5D6E-409C-BE32-E72D297353CC}">
                <c16:uniqueId val="{00000016-08E3-449B-A163-577B2D53F24C}"/>
              </c:ext>
            </c:extLst>
          </c:dPt>
          <c:dPt>
            <c:idx val="14"/>
            <c:invertIfNegative val="0"/>
            <c:bubble3D val="0"/>
            <c:extLst>
              <c:ext xmlns:c16="http://schemas.microsoft.com/office/drawing/2014/chart" uri="{C3380CC4-5D6E-409C-BE32-E72D297353CC}">
                <c16:uniqueId val="{00000017-08E3-449B-A163-577B2D53F24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08E3-449B-A163-577B2D53F24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08E3-449B-A163-577B2D53F24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08E3-449B-A163-577B2D53F24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08E3-449B-A163-577B2D53F24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08E3-449B-A163-577B2D53F24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08E3-449B-A163-577B2D53F24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08E3-449B-A163-577B2D53F24C}"/>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08E3-449B-A163-577B2D53F24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08E3-449B-A163-577B2D53F24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'41abenpreGIII_graf'!$I$10:$I$27</c:f>
              <c:numCache>
                <c:formatCode>#,##0.00</c:formatCode>
                <c:ptCount val="18"/>
                <c:pt idx="0">
                  <c:v>2.4579524680073126</c:v>
                </c:pt>
                <c:pt idx="1">
                  <c:v>23.238186287899481</c:v>
                </c:pt>
                <c:pt idx="2">
                  <c:v>16.158301158301157</c:v>
                </c:pt>
                <c:pt idx="3">
                  <c:v>3.3698238933841029</c:v>
                </c:pt>
                <c:pt idx="4">
                  <c:v>25.642387623663769</c:v>
                </c:pt>
                <c:pt idx="5">
                  <c:v>0.9255920182714269</c:v>
                </c:pt>
                <c:pt idx="6">
                  <c:v>35.537454421391558</c:v>
                </c:pt>
                <c:pt idx="7">
                  <c:v>11.974867150162094</c:v>
                </c:pt>
                <c:pt idx="8">
                  <c:v>11.225321331999853</c:v>
                </c:pt>
                <c:pt idx="9">
                  <c:v>12.227420768098931</c:v>
                </c:pt>
                <c:pt idx="10">
                  <c:v>44.241400491400491</c:v>
                </c:pt>
                <c:pt idx="11">
                  <c:v>19.058933770623472</c:v>
                </c:pt>
                <c:pt idx="12">
                  <c:v>16.086761741208093</c:v>
                </c:pt>
                <c:pt idx="13">
                  <c:v>4.9286157666045938</c:v>
                </c:pt>
                <c:pt idx="14">
                  <c:v>17.46180963572268</c:v>
                </c:pt>
                <c:pt idx="15">
                  <c:v>2.9446910208262205</c:v>
                </c:pt>
                <c:pt idx="16">
                  <c:v>12.935190144617033</c:v>
                </c:pt>
                <c:pt idx="17">
                  <c:v>6.540222367560497E-2</c:v>
                </c:pt>
              </c:numCache>
            </c:numRef>
          </c:val>
          <c:extLst>
            <c:ext xmlns:c16="http://schemas.microsoft.com/office/drawing/2014/chart" uri="{C3380CC4-5D6E-409C-BE32-E72D297353CC}">
              <c16:uniqueId val="{00000021-08E3-449B-A163-577B2D53F24C}"/>
            </c:ext>
          </c:extLst>
        </c:ser>
        <c:ser>
          <c:idx val="2"/>
          <c:order val="2"/>
          <c:tx>
            <c:strRef>
              <c:f>'41abenpreGIII_graf'!$J$7:$K$7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'41abenpreGIII_graf'!$K$10:$K$27</c:f>
              <c:numCache>
                <c:formatCode>#,##0.00</c:formatCode>
                <c:ptCount val="18"/>
                <c:pt idx="0">
                  <c:v>24.361060329067641</c:v>
                </c:pt>
                <c:pt idx="1">
                  <c:v>31.050259491942093</c:v>
                </c:pt>
                <c:pt idx="2">
                  <c:v>26.660231660231659</c:v>
                </c:pt>
                <c:pt idx="3">
                  <c:v>41.81818181818182</c:v>
                </c:pt>
                <c:pt idx="4">
                  <c:v>37.261802005178936</c:v>
                </c:pt>
                <c:pt idx="5">
                  <c:v>27.118644067796609</c:v>
                </c:pt>
                <c:pt idx="6">
                  <c:v>19.591871548286672</c:v>
                </c:pt>
                <c:pt idx="7">
                  <c:v>25.580695832358543</c:v>
                </c:pt>
                <c:pt idx="8">
                  <c:v>36.689261769826274</c:v>
                </c:pt>
                <c:pt idx="9">
                  <c:v>46.424851621009473</c:v>
                </c:pt>
                <c:pt idx="10">
                  <c:v>14.703624078624079</c:v>
                </c:pt>
                <c:pt idx="11">
                  <c:v>16.910411298149327</c:v>
                </c:pt>
                <c:pt idx="12">
                  <c:v>18.985041937330447</c:v>
                </c:pt>
                <c:pt idx="13">
                  <c:v>46.350093109869647</c:v>
                </c:pt>
                <c:pt idx="14">
                  <c:v>34.759106933019979</c:v>
                </c:pt>
                <c:pt idx="15">
                  <c:v>30.565039262546943</c:v>
                </c:pt>
                <c:pt idx="16">
                  <c:v>13.417246920192822</c:v>
                </c:pt>
                <c:pt idx="17">
                  <c:v>43.557880967952912</c:v>
                </c:pt>
              </c:numCache>
            </c:numRef>
          </c:val>
          <c:extLst>
            <c:ext xmlns:c16="http://schemas.microsoft.com/office/drawing/2014/chart" uri="{C3380CC4-5D6E-409C-BE32-E72D297353CC}">
              <c16:uniqueId val="{00000022-08E3-449B-A163-577B2D53F24C}"/>
            </c:ext>
          </c:extLst>
        </c:ser>
        <c:ser>
          <c:idx val="3"/>
          <c:order val="3"/>
          <c:tx>
            <c:strRef>
              <c:f>'41abenpreGIII_graf'!$L$7:$M$7</c:f>
              <c:strCache>
                <c:ptCount val="1"/>
                <c:pt idx="0">
                  <c:v>P.E Asist. Personal</c:v>
                </c:pt>
              </c:strCache>
            </c:strRef>
          </c:tx>
          <c:spPr>
            <a:solidFill>
              <a:srgbClr val="FFC0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08E3-449B-A163-577B2D53F24C}"/>
                </c:ext>
              </c:extLst>
            </c:dLbl>
            <c:dLbl>
              <c:idx val="1"/>
              <c:layout>
                <c:manualLayout>
                  <c:x val="-2.4146356993808087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08E3-449B-A163-577B2D53F24C}"/>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08E3-449B-A163-577B2D53F24C}"/>
                </c:ext>
              </c:extLst>
            </c:dLbl>
            <c:dLbl>
              <c:idx val="3"/>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08E3-449B-A163-577B2D53F24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08E3-449B-A163-577B2D53F24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08E3-449B-A163-577B2D53F24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08E3-449B-A163-577B2D53F24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08E3-449B-A163-577B2D53F24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08E3-449B-A163-577B2D53F24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08E3-449B-A163-577B2D53F24C}"/>
                </c:ext>
              </c:extLst>
            </c:dLbl>
            <c:dLbl>
              <c:idx val="10"/>
              <c:layout>
                <c:manualLayout>
                  <c:x val="-9.6585427975232346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08E3-449B-A163-577B2D53F24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08E3-449B-A163-577B2D53F24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08E3-449B-A163-577B2D53F24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08E3-449B-A163-577B2D53F24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08E3-449B-A163-577B2D53F24C}"/>
                </c:ext>
              </c:extLst>
            </c:dLbl>
            <c:dLbl>
              <c:idx val="16"/>
              <c:layout>
                <c:manualLayout>
                  <c:x val="1.3170892327953288E-3"/>
                  <c:y val="-1.82724244671209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08E3-449B-A163-577B2D53F24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08E3-449B-A163-577B2D53F24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'41abenpreGIII_graf'!$M$10:$M$27</c:f>
              <c:numCache>
                <c:formatCode>#,##0.00</c:formatCode>
                <c:ptCount val="18"/>
                <c:pt idx="0">
                  <c:v>7.3126142595978062E-3</c:v>
                </c:pt>
                <c:pt idx="1">
                  <c:v>0</c:v>
                </c:pt>
                <c:pt idx="2">
                  <c:v>8.6872586872586879E-2</c:v>
                </c:pt>
                <c:pt idx="3">
                  <c:v>0</c:v>
                </c:pt>
                <c:pt idx="4">
                  <c:v>0</c:v>
                </c:pt>
                <c:pt idx="5">
                  <c:v>0</c:v>
                </c:pt>
                <c:pt idx="6">
                  <c:v>1.2154295583939272</c:v>
                </c:pt>
                <c:pt idx="7">
                  <c:v>4.3447745730423447E-2</c:v>
                </c:pt>
                <c:pt idx="8">
                  <c:v>0.12964403452235435</c:v>
                </c:pt>
                <c:pt idx="9">
                  <c:v>0.35048853472647012</c:v>
                </c:pt>
                <c:pt idx="10">
                  <c:v>0</c:v>
                </c:pt>
                <c:pt idx="11">
                  <c:v>0.2878083062815836</c:v>
                </c:pt>
                <c:pt idx="12">
                  <c:v>8.2132457253789287E-2</c:v>
                </c:pt>
                <c:pt idx="13">
                  <c:v>1.2414649286157667E-2</c:v>
                </c:pt>
                <c:pt idx="14">
                  <c:v>0.23501762632197415</c:v>
                </c:pt>
                <c:pt idx="15">
                  <c:v>8.872482075793787</c:v>
                </c:pt>
                <c:pt idx="16">
                  <c:v>0</c:v>
                </c:pt>
                <c:pt idx="17">
                  <c:v>0</c:v>
                </c:pt>
              </c:numCache>
            </c:numRef>
          </c:val>
          <c:extLst>
            <c:ext xmlns:c16="http://schemas.microsoft.com/office/drawing/2014/chart" uri="{C3380CC4-5D6E-409C-BE32-E72D297353CC}">
              <c16:uniqueId val="{00000034-08E3-449B-A163-577B2D53F24C}"/>
            </c:ext>
          </c:extLst>
        </c:ser>
        <c:dLbls>
          <c:showLegendKey val="0"/>
          <c:showVal val="0"/>
          <c:showCatName val="0"/>
          <c:showSerName val="0"/>
          <c:showPercent val="0"/>
          <c:showBubbleSize val="0"/>
        </c:dLbls>
        <c:gapWidth val="39"/>
        <c:overlap val="100"/>
        <c:axId val="-1839935376"/>
        <c:axId val="-1839932656"/>
      </c:barChart>
      <c:catAx>
        <c:axId val="-183993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656"/>
        <c:crosses val="autoZero"/>
        <c:auto val="1"/>
        <c:lblAlgn val="ctr"/>
        <c:lblOffset val="100"/>
        <c:noMultiLvlLbl val="0"/>
      </c:catAx>
      <c:valAx>
        <c:axId val="-183993265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5376"/>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'41bbenpreGII_graf'!$F$7:$G$7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DF94-4DCE-B587-187BE355C43F}"/>
              </c:ext>
            </c:extLst>
          </c:dPt>
          <c:dPt>
            <c:idx val="11"/>
            <c:invertIfNegative val="0"/>
            <c:bubble3D val="0"/>
            <c:extLst>
              <c:ext xmlns:c16="http://schemas.microsoft.com/office/drawing/2014/chart" uri="{C3380CC4-5D6E-409C-BE32-E72D297353CC}">
                <c16:uniqueId val="{00000001-DF94-4DCE-B587-187BE355C43F}"/>
              </c:ext>
            </c:extLst>
          </c:dPt>
          <c:dPt>
            <c:idx val="12"/>
            <c:invertIfNegative val="0"/>
            <c:bubble3D val="0"/>
            <c:extLst>
              <c:ext xmlns:c16="http://schemas.microsoft.com/office/drawing/2014/chart" uri="{C3380CC4-5D6E-409C-BE32-E72D297353CC}">
                <c16:uniqueId val="{00000002-DF94-4DCE-B587-187BE355C43F}"/>
              </c:ext>
            </c:extLst>
          </c:dPt>
          <c:dPt>
            <c:idx val="14"/>
            <c:invertIfNegative val="0"/>
            <c:bubble3D val="0"/>
            <c:extLst>
              <c:ext xmlns:c16="http://schemas.microsoft.com/office/drawing/2014/chart" uri="{C3380CC4-5D6E-409C-BE32-E72D297353CC}">
                <c16:uniqueId val="{00000003-DF94-4DCE-B587-187BE355C43F}"/>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DF94-4DCE-B587-187BE355C43F}"/>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F94-4DCE-B587-187BE355C43F}"/>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F94-4DCE-B587-187BE355C43F}"/>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F94-4DCE-B587-187BE355C43F}"/>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F94-4DCE-B587-187BE355C43F}"/>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F94-4DCE-B587-187BE355C43F}"/>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F94-4DCE-B587-187BE355C43F}"/>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F94-4DCE-B587-187BE355C43F}"/>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F94-4DCE-B587-187BE355C43F}"/>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F94-4DCE-B587-187BE355C43F}"/>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F94-4DCE-B587-187BE355C43F}"/>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F94-4DCE-B587-187BE355C43F}"/>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F94-4DCE-B587-187BE355C43F}"/>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F94-4DCE-B587-187BE355C43F}"/>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F94-4DCE-B587-187BE355C43F}"/>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F94-4DCE-B587-187BE355C43F}"/>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F94-4DCE-B587-187BE355C43F}"/>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F94-4DCE-B587-187BE355C43F}"/>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F94-4DCE-B587-187BE355C43F}"/>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'41bbenpreGII_graf'!$G$10:$G$27</c:f>
              <c:numCache>
                <c:formatCode>#,##0.00</c:formatCode>
                <c:ptCount val="18"/>
                <c:pt idx="0">
                  <c:v>79.05995050195564</c:v>
                </c:pt>
                <c:pt idx="1">
                  <c:v>37.726838586437438</c:v>
                </c:pt>
                <c:pt idx="2">
                  <c:v>59.490124667320352</c:v>
                </c:pt>
                <c:pt idx="3">
                  <c:v>50.507582403809998</c:v>
                </c:pt>
                <c:pt idx="4">
                  <c:v>33.349879009741265</c:v>
                </c:pt>
                <c:pt idx="5">
                  <c:v>69.3324239065564</c:v>
                </c:pt>
                <c:pt idx="6">
                  <c:v>46.587954553549167</c:v>
                </c:pt>
                <c:pt idx="7">
                  <c:v>65.513431610846297</c:v>
                </c:pt>
                <c:pt idx="8">
                  <c:v>48.20349486162965</c:v>
                </c:pt>
                <c:pt idx="9">
                  <c:v>43.575256585267205</c:v>
                </c:pt>
                <c:pt idx="10">
                  <c:v>37.703589063306062</c:v>
                </c:pt>
                <c:pt idx="11">
                  <c:v>65.048697192006074</c:v>
                </c:pt>
                <c:pt idx="12">
                  <c:v>69.577370545446698</c:v>
                </c:pt>
                <c:pt idx="13">
                  <c:v>51.763575204228736</c:v>
                </c:pt>
                <c:pt idx="14">
                  <c:v>44.940658265018968</c:v>
                </c:pt>
                <c:pt idx="15">
                  <c:v>54.109260812267884</c:v>
                </c:pt>
                <c:pt idx="16">
                  <c:v>81.678390315720591</c:v>
                </c:pt>
                <c:pt idx="17">
                  <c:v>59.73557692307692</c:v>
                </c:pt>
              </c:numCache>
            </c:numRef>
          </c:val>
          <c:extLst>
            <c:ext xmlns:c16="http://schemas.microsoft.com/office/drawing/2014/chart" uri="{C3380CC4-5D6E-409C-BE32-E72D297353CC}">
              <c16:uniqueId val="{00000014-DF94-4DCE-B587-187BE355C43F}"/>
            </c:ext>
          </c:extLst>
        </c:ser>
        <c:ser>
          <c:idx val="1"/>
          <c:order val="1"/>
          <c:tx>
            <c:strRef>
              <c:f>'41bbenpreGII_graf'!$H$7:$I$7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DF94-4DCE-B587-187BE355C43F}"/>
              </c:ext>
            </c:extLst>
          </c:dPt>
          <c:dPt>
            <c:idx val="11"/>
            <c:invertIfNegative val="0"/>
            <c:bubble3D val="0"/>
            <c:extLst>
              <c:ext xmlns:c16="http://schemas.microsoft.com/office/drawing/2014/chart" uri="{C3380CC4-5D6E-409C-BE32-E72D297353CC}">
                <c16:uniqueId val="{00000016-DF94-4DCE-B587-187BE355C43F}"/>
              </c:ext>
            </c:extLst>
          </c:dPt>
          <c:dPt>
            <c:idx val="14"/>
            <c:invertIfNegative val="0"/>
            <c:bubble3D val="0"/>
            <c:extLst>
              <c:ext xmlns:c16="http://schemas.microsoft.com/office/drawing/2014/chart" uri="{C3380CC4-5D6E-409C-BE32-E72D297353CC}">
                <c16:uniqueId val="{00000017-DF94-4DCE-B587-187BE355C43F}"/>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DF94-4DCE-B587-187BE355C43F}"/>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DF94-4DCE-B587-187BE355C43F}"/>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DF94-4DCE-B587-187BE355C43F}"/>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F94-4DCE-B587-187BE355C43F}"/>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F94-4DCE-B587-187BE355C43F}"/>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F94-4DCE-B587-187BE355C43F}"/>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DF94-4DCE-B587-187BE355C43F}"/>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F94-4DCE-B587-187BE355C43F}"/>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F94-4DCE-B587-187BE355C43F}"/>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'41bbenpreGII_graf'!$I$10:$I$27</c:f>
              <c:numCache>
                <c:formatCode>#,##0.00</c:formatCode>
                <c:ptCount val="18"/>
                <c:pt idx="0">
                  <c:v>1.0664296822928239</c:v>
                </c:pt>
                <c:pt idx="1">
                  <c:v>20.287656609921907</c:v>
                </c:pt>
                <c:pt idx="2">
                  <c:v>11.549236587757388</c:v>
                </c:pt>
                <c:pt idx="3">
                  <c:v>2.1117934578267952</c:v>
                </c:pt>
                <c:pt idx="4">
                  <c:v>27.517528075944654</c:v>
                </c:pt>
                <c:pt idx="5">
                  <c:v>0.64796657856594764</c:v>
                </c:pt>
                <c:pt idx="6">
                  <c:v>30.131424297467678</c:v>
                </c:pt>
                <c:pt idx="7">
                  <c:v>12.150004734997948</c:v>
                </c:pt>
                <c:pt idx="8">
                  <c:v>10.720334090296756</c:v>
                </c:pt>
                <c:pt idx="9">
                  <c:v>10.607209666818342</c:v>
                </c:pt>
                <c:pt idx="10">
                  <c:v>44.085783771832851</c:v>
                </c:pt>
                <c:pt idx="11">
                  <c:v>14.814697697950923</c:v>
                </c:pt>
                <c:pt idx="12">
                  <c:v>10.077920956636232</c:v>
                </c:pt>
                <c:pt idx="13">
                  <c:v>2.335415665545411</c:v>
                </c:pt>
                <c:pt idx="14">
                  <c:v>16.162975651535543</c:v>
                </c:pt>
                <c:pt idx="15">
                  <c:v>2.0007188211333413</c:v>
                </c:pt>
                <c:pt idx="16">
                  <c:v>6.7560935710780301</c:v>
                </c:pt>
                <c:pt idx="17">
                  <c:v>0.1201923076923077</c:v>
                </c:pt>
              </c:numCache>
            </c:numRef>
          </c:val>
          <c:extLst>
            <c:ext xmlns:c16="http://schemas.microsoft.com/office/drawing/2014/chart" uri="{C3380CC4-5D6E-409C-BE32-E72D297353CC}">
              <c16:uniqueId val="{00000021-DF94-4DCE-B587-187BE355C43F}"/>
            </c:ext>
          </c:extLst>
        </c:ser>
        <c:ser>
          <c:idx val="2"/>
          <c:order val="2"/>
          <c:tx>
            <c:strRef>
              <c:f>'41bbenpreGII_graf'!$J$7:$K$7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'41bbenpreGII_graf'!$K$10:$K$27</c:f>
              <c:numCache>
                <c:formatCode>#,##0.00</c:formatCode>
                <c:ptCount val="18"/>
                <c:pt idx="0">
                  <c:v>19.872069772608672</c:v>
                </c:pt>
                <c:pt idx="1">
                  <c:v>41.985504803640652</c:v>
                </c:pt>
                <c:pt idx="2">
                  <c:v>28.932623616753048</c:v>
                </c:pt>
                <c:pt idx="3">
                  <c:v>47.380624138363203</c:v>
                </c:pt>
                <c:pt idx="4">
                  <c:v>39.132592914314081</c:v>
                </c:pt>
                <c:pt idx="5">
                  <c:v>30.019609514877654</c:v>
                </c:pt>
                <c:pt idx="6">
                  <c:v>21.911172846101792</c:v>
                </c:pt>
                <c:pt idx="7">
                  <c:v>22.320780327661858</c:v>
                </c:pt>
                <c:pt idx="8">
                  <c:v>41.055001732034945</c:v>
                </c:pt>
                <c:pt idx="9">
                  <c:v>45.501542039536879</c:v>
                </c:pt>
                <c:pt idx="10">
                  <c:v>18.21062716486108</c:v>
                </c:pt>
                <c:pt idx="11">
                  <c:v>19.997470275739943</c:v>
                </c:pt>
                <c:pt idx="12">
                  <c:v>20.32744069589242</c:v>
                </c:pt>
                <c:pt idx="13">
                  <c:v>45.901009130225852</c:v>
                </c:pt>
                <c:pt idx="14">
                  <c:v>38.700599535054451</c:v>
                </c:pt>
                <c:pt idx="15">
                  <c:v>36.665867976518513</c:v>
                </c:pt>
                <c:pt idx="16">
                  <c:v>11.565516113201374</c:v>
                </c:pt>
                <c:pt idx="17">
                  <c:v>40.144230769230766</c:v>
                </c:pt>
              </c:numCache>
            </c:numRef>
          </c:val>
          <c:extLst>
            <c:ext xmlns:c16="http://schemas.microsoft.com/office/drawing/2014/chart" uri="{C3380CC4-5D6E-409C-BE32-E72D297353CC}">
              <c16:uniqueId val="{00000022-DF94-4DCE-B587-187BE355C43F}"/>
            </c:ext>
          </c:extLst>
        </c:ser>
        <c:ser>
          <c:idx val="3"/>
          <c:order val="3"/>
          <c:tx>
            <c:strRef>
              <c:f>'41bbenpreGII_graf'!$L$7:$M$7</c:f>
              <c:strCache>
                <c:ptCount val="1"/>
                <c:pt idx="0">
                  <c:v>P.E Asist. Personal</c:v>
                </c:pt>
              </c:strCache>
            </c:strRef>
          </c:tx>
          <c:spPr>
            <a:solidFill>
              <a:srgbClr val="FFC0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DF94-4DCE-B587-187BE355C43F}"/>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DF94-4DCE-B587-187BE355C43F}"/>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DF94-4DCE-B587-187BE355C43F}"/>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DF94-4DCE-B587-187BE355C43F}"/>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DF94-4DCE-B587-187BE355C43F}"/>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DF94-4DCE-B587-187BE355C43F}"/>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DF94-4DCE-B587-187BE355C43F}"/>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DF94-4DCE-B587-187BE355C43F}"/>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DF94-4DCE-B587-187BE355C43F}"/>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DF94-4DCE-B587-187BE355C43F}"/>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DF94-4DCE-B587-187BE355C43F}"/>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DF94-4DCE-B587-187BE355C43F}"/>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DF94-4DCE-B587-187BE355C43F}"/>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DF94-4DCE-B587-187BE355C43F}"/>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DF94-4DCE-B587-187BE355C43F}"/>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DF94-4DCE-B587-187BE355C43F}"/>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DF94-4DCE-B587-187BE355C43F}"/>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'41bbenpreGII_graf'!$M$10:$M$27</c:f>
              <c:numCache>
                <c:formatCode>#,##0.00</c:formatCode>
                <c:ptCount val="18"/>
                <c:pt idx="0">
                  <c:v>1.5500431428674764E-3</c:v>
                </c:pt>
                <c:pt idx="1">
                  <c:v>0</c:v>
                </c:pt>
                <c:pt idx="2">
                  <c:v>2.8015128169211374E-2</c:v>
                </c:pt>
                <c:pt idx="3">
                  <c:v>0</c:v>
                </c:pt>
                <c:pt idx="4">
                  <c:v>0</c:v>
                </c:pt>
                <c:pt idx="5">
                  <c:v>0</c:v>
                </c:pt>
                <c:pt idx="6">
                  <c:v>1.369448302881362</c:v>
                </c:pt>
                <c:pt idx="7">
                  <c:v>1.5783326493891851E-2</c:v>
                </c:pt>
                <c:pt idx="8">
                  <c:v>2.1169316038643624E-2</c:v>
                </c:pt>
                <c:pt idx="9">
                  <c:v>0.31599170837757218</c:v>
                </c:pt>
                <c:pt idx="10">
                  <c:v>0</c:v>
                </c:pt>
                <c:pt idx="11">
                  <c:v>0.13913483430306098</c:v>
                </c:pt>
                <c:pt idx="12">
                  <c:v>1.7267802024649788E-2</c:v>
                </c:pt>
                <c:pt idx="13">
                  <c:v>0</c:v>
                </c:pt>
                <c:pt idx="14">
                  <c:v>0.19576654839104368</c:v>
                </c:pt>
                <c:pt idx="15">
                  <c:v>7.2241523900802687</c:v>
                </c:pt>
                <c:pt idx="16">
                  <c:v>0</c:v>
                </c:pt>
                <c:pt idx="17">
                  <c:v>0</c:v>
                </c:pt>
              </c:numCache>
            </c:numRef>
          </c:val>
          <c:extLst>
            <c:ext xmlns:c16="http://schemas.microsoft.com/office/drawing/2014/chart" uri="{C3380CC4-5D6E-409C-BE32-E72D297353CC}">
              <c16:uniqueId val="{00000034-DF94-4DCE-B587-187BE355C43F}"/>
            </c:ext>
          </c:extLst>
        </c:ser>
        <c:dLbls>
          <c:showLegendKey val="0"/>
          <c:showVal val="0"/>
          <c:showCatName val="0"/>
          <c:showSerName val="0"/>
          <c:showPercent val="0"/>
          <c:showBubbleSize val="0"/>
        </c:dLbls>
        <c:gapWidth val="39"/>
        <c:overlap val="100"/>
        <c:axId val="-1839932112"/>
        <c:axId val="-1839929936"/>
      </c:barChart>
      <c:catAx>
        <c:axId val="-183993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29936"/>
        <c:crosses val="autoZero"/>
        <c:auto val="1"/>
        <c:lblAlgn val="ctr"/>
        <c:lblOffset val="100"/>
        <c:noMultiLvlLbl val="0"/>
      </c:catAx>
      <c:valAx>
        <c:axId val="-183992993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112"/>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'41cbenpreGI_graf'!$F$7:$G$7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1E5F-4C87-A16C-52F8B886E811}"/>
              </c:ext>
            </c:extLst>
          </c:dPt>
          <c:dPt>
            <c:idx val="11"/>
            <c:invertIfNegative val="0"/>
            <c:bubble3D val="0"/>
            <c:extLst>
              <c:ext xmlns:c16="http://schemas.microsoft.com/office/drawing/2014/chart" uri="{C3380CC4-5D6E-409C-BE32-E72D297353CC}">
                <c16:uniqueId val="{00000001-1E5F-4C87-A16C-52F8B886E811}"/>
              </c:ext>
            </c:extLst>
          </c:dPt>
          <c:dPt>
            <c:idx val="12"/>
            <c:invertIfNegative val="0"/>
            <c:bubble3D val="0"/>
            <c:extLst>
              <c:ext xmlns:c16="http://schemas.microsoft.com/office/drawing/2014/chart" uri="{C3380CC4-5D6E-409C-BE32-E72D297353CC}">
                <c16:uniqueId val="{00000002-1E5F-4C87-A16C-52F8B886E811}"/>
              </c:ext>
            </c:extLst>
          </c:dPt>
          <c:dPt>
            <c:idx val="14"/>
            <c:invertIfNegative val="0"/>
            <c:bubble3D val="0"/>
            <c:extLst>
              <c:ext xmlns:c16="http://schemas.microsoft.com/office/drawing/2014/chart" uri="{C3380CC4-5D6E-409C-BE32-E72D297353CC}">
                <c16:uniqueId val="{00000003-1E5F-4C87-A16C-52F8B886E811}"/>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1E5F-4C87-A16C-52F8B886E811}"/>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E5F-4C87-A16C-52F8B886E811}"/>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1E5F-4C87-A16C-52F8B886E811}"/>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E5F-4C87-A16C-52F8B886E811}"/>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1E5F-4C87-A16C-52F8B886E811}"/>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E5F-4C87-A16C-52F8B886E811}"/>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1E5F-4C87-A16C-52F8B886E811}"/>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E5F-4C87-A16C-52F8B886E811}"/>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1E5F-4C87-A16C-52F8B886E811}"/>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1E5F-4C87-A16C-52F8B886E811}"/>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E5F-4C87-A16C-52F8B886E811}"/>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E5F-4C87-A16C-52F8B886E811}"/>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1E5F-4C87-A16C-52F8B886E811}"/>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1E5F-4C87-A16C-52F8B886E811}"/>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E5F-4C87-A16C-52F8B886E811}"/>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1E5F-4C87-A16C-52F8B886E811}"/>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1E5F-4C87-A16C-52F8B886E811}"/>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E5F-4C87-A16C-52F8B886E811}"/>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1E5F-4C87-A16C-52F8B886E811}"/>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'41cbenpreGI_graf'!$G$10:$G$27</c:f>
              <c:numCache>
                <c:formatCode>#,##0.00</c:formatCode>
                <c:ptCount val="18"/>
                <c:pt idx="0">
                  <c:v>85.330147405263517</c:v>
                </c:pt>
                <c:pt idx="1">
                  <c:v>44.823217781872621</c:v>
                </c:pt>
                <c:pt idx="2">
                  <c:v>63.544478623893525</c:v>
                </c:pt>
                <c:pt idx="3">
                  <c:v>53.505275498241502</c:v>
                </c:pt>
                <c:pt idx="4">
                  <c:v>28.551705094574071</c:v>
                </c:pt>
                <c:pt idx="5">
                  <c:v>48.737092930897539</c:v>
                </c:pt>
                <c:pt idx="6">
                  <c:v>51.098892934096142</c:v>
                </c:pt>
                <c:pt idx="7">
                  <c:v>84.344146685472495</c:v>
                </c:pt>
                <c:pt idx="8">
                  <c:v>39.494657168299199</c:v>
                </c:pt>
                <c:pt idx="9">
                  <c:v>42.930815837677891</c:v>
                </c:pt>
                <c:pt idx="10">
                  <c:v>37.985286619564427</c:v>
                </c:pt>
                <c:pt idx="11">
                  <c:v>62.868131476799256</c:v>
                </c:pt>
                <c:pt idx="12">
                  <c:v>74.975215161137371</c:v>
                </c:pt>
                <c:pt idx="13">
                  <c:v>49.905571293673276</c:v>
                </c:pt>
                <c:pt idx="14">
                  <c:v>40.774104137794495</c:v>
                </c:pt>
                <c:pt idx="15">
                  <c:v>52.90089805377788</c:v>
                </c:pt>
                <c:pt idx="16">
                  <c:v>99.239077074128616</c:v>
                </c:pt>
                <c:pt idx="17">
                  <c:v>69.030898876404493</c:v>
                </c:pt>
              </c:numCache>
            </c:numRef>
          </c:val>
          <c:extLst>
            <c:ext xmlns:c16="http://schemas.microsoft.com/office/drawing/2014/chart" uri="{C3380CC4-5D6E-409C-BE32-E72D297353CC}">
              <c16:uniqueId val="{00000014-1E5F-4C87-A16C-52F8B886E811}"/>
            </c:ext>
          </c:extLst>
        </c:ser>
        <c:ser>
          <c:idx val="1"/>
          <c:order val="1"/>
          <c:tx>
            <c:strRef>
              <c:f>'41cbenpreGI_graf'!$H$7:$I$7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1E5F-4C87-A16C-52F8B886E811}"/>
              </c:ext>
            </c:extLst>
          </c:dPt>
          <c:dPt>
            <c:idx val="11"/>
            <c:invertIfNegative val="0"/>
            <c:bubble3D val="0"/>
            <c:extLst>
              <c:ext xmlns:c16="http://schemas.microsoft.com/office/drawing/2014/chart" uri="{C3380CC4-5D6E-409C-BE32-E72D297353CC}">
                <c16:uniqueId val="{00000016-1E5F-4C87-A16C-52F8B886E811}"/>
              </c:ext>
            </c:extLst>
          </c:dPt>
          <c:dPt>
            <c:idx val="14"/>
            <c:invertIfNegative val="0"/>
            <c:bubble3D val="0"/>
            <c:extLst>
              <c:ext xmlns:c16="http://schemas.microsoft.com/office/drawing/2014/chart" uri="{C3380CC4-5D6E-409C-BE32-E72D297353CC}">
                <c16:uniqueId val="{00000017-1E5F-4C87-A16C-52F8B886E811}"/>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1E5F-4C87-A16C-52F8B886E811}"/>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1E5F-4C87-A16C-52F8B886E811}"/>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1E5F-4C87-A16C-52F8B886E811}"/>
                </c:ext>
              </c:extLst>
            </c:dLbl>
            <c:dLbl>
              <c:idx val="7"/>
              <c:layout>
                <c:manualLayout>
                  <c:x val="-4.8292713987616173E-17"/>
                  <c:y val="3.902247645053318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1E5F-4C87-A16C-52F8B886E811}"/>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1E5F-4C87-A16C-52F8B886E811}"/>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1E5F-4C87-A16C-52F8B886E811}"/>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1E5F-4C87-A16C-52F8B886E811}"/>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1E5F-4C87-A16C-52F8B886E811}"/>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1E5F-4C87-A16C-52F8B886E811}"/>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'41cbenpreGI_graf'!$I$10:$I$27</c:f>
              <c:numCache>
                <c:formatCode>#,##0.00</c:formatCode>
                <c:ptCount val="18"/>
                <c:pt idx="0">
                  <c:v>8.4976778622871368E-2</c:v>
                </c:pt>
                <c:pt idx="1">
                  <c:v>7.4686168374985602</c:v>
                </c:pt>
                <c:pt idx="2">
                  <c:v>8.0921589553644289</c:v>
                </c:pt>
                <c:pt idx="3">
                  <c:v>0.16881594372801875</c:v>
                </c:pt>
                <c:pt idx="4">
                  <c:v>38.07814441529753</c:v>
                </c:pt>
                <c:pt idx="5">
                  <c:v>0</c:v>
                </c:pt>
                <c:pt idx="6">
                  <c:v>29.670852217846793</c:v>
                </c:pt>
                <c:pt idx="7">
                  <c:v>8.3272214386459797</c:v>
                </c:pt>
                <c:pt idx="8">
                  <c:v>7.4988869100623328</c:v>
                </c:pt>
                <c:pt idx="9">
                  <c:v>9.6547837114273634</c:v>
                </c:pt>
                <c:pt idx="10">
                  <c:v>48.073421225143854</c:v>
                </c:pt>
                <c:pt idx="11">
                  <c:v>15.209572308678466</c:v>
                </c:pt>
                <c:pt idx="12">
                  <c:v>7.0432046437448816</c:v>
                </c:pt>
                <c:pt idx="13">
                  <c:v>1.2545528126264671</c:v>
                </c:pt>
                <c:pt idx="14">
                  <c:v>7.1569986141358148</c:v>
                </c:pt>
                <c:pt idx="15">
                  <c:v>0.10270996286639804</c:v>
                </c:pt>
                <c:pt idx="16">
                  <c:v>0.5891016200294551</c:v>
                </c:pt>
                <c:pt idx="17">
                  <c:v>7.02247191011236E-2</c:v>
                </c:pt>
              </c:numCache>
            </c:numRef>
          </c:val>
          <c:extLst>
            <c:ext xmlns:c16="http://schemas.microsoft.com/office/drawing/2014/chart" uri="{C3380CC4-5D6E-409C-BE32-E72D297353CC}">
              <c16:uniqueId val="{00000021-1E5F-4C87-A16C-52F8B886E811}"/>
            </c:ext>
          </c:extLst>
        </c:ser>
        <c:ser>
          <c:idx val="2"/>
          <c:order val="2"/>
          <c:tx>
            <c:strRef>
              <c:f>'41cbenpreGI_graf'!$J$7:$K$7</c:f>
              <c:strCache>
                <c:ptCount val="1"/>
                <c:pt idx="0">
                  <c:v>P.E Cuidados  Familiares </c:v>
                </c:pt>
              </c:strCache>
            </c:strRef>
          </c:tx>
          <c:spPr>
            <a:solidFill>
              <a:srgbClr val="993366"/>
            </a:solidFill>
            <a:ln w="25400">
              <a:noFill/>
            </a:ln>
          </c:spPr>
          <c:invertIfNegative val="0"/>
          <c:dLbls>
            <c:dLbl>
              <c:idx val="0"/>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1E5F-4C87-A16C-52F8B886E811}"/>
                </c:ext>
              </c:extLst>
            </c:dLbl>
            <c:dLbl>
              <c:idx val="16"/>
              <c:layout>
                <c:manualLayout>
                  <c:x val="-7.9025353967731322E-3"/>
                  <c:y val="-1.9930244145490793E-2"/>
                </c:manualLayout>
              </c:layout>
              <c:numFmt formatCode="#,##0.0" sourceLinked="0"/>
              <c:spPr>
                <a:noFill/>
                <a:ln>
                  <a:noFill/>
                </a:ln>
                <a:effectLst/>
              </c:spPr>
              <c:txPr>
                <a:bodyPr rot="-5400000" vert="horz" wrap="square" lIns="38100" tIns="19050" rIns="38100" bIns="19050" anchor="ctr">
                  <a:spAutoFit/>
                </a:bodyPr>
                <a:lstStyle/>
                <a:p>
                  <a:pPr>
                    <a:defRPr sz="1100">
                      <a:solidFill>
                        <a:sysClr val="windowText" lastClr="000000"/>
                      </a:solidFill>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1E5F-4C87-A16C-52F8B886E811}"/>
                </c:ext>
              </c:extLst>
            </c:dLbl>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'41cbenpreGI_graf'!$K$10:$K$27</c:f>
              <c:numCache>
                <c:formatCode>#,##0.00</c:formatCode>
                <c:ptCount val="18"/>
                <c:pt idx="0">
                  <c:v>14.584875816113616</c:v>
                </c:pt>
                <c:pt idx="1">
                  <c:v>47.708165380628813</c:v>
                </c:pt>
                <c:pt idx="2">
                  <c:v>28.313139556783227</c:v>
                </c:pt>
                <c:pt idx="3">
                  <c:v>46.325908558030484</c:v>
                </c:pt>
                <c:pt idx="4">
                  <c:v>33.370150490128403</c:v>
                </c:pt>
                <c:pt idx="5">
                  <c:v>51.262907069102461</c:v>
                </c:pt>
                <c:pt idx="6">
                  <c:v>17.773980236273125</c:v>
                </c:pt>
                <c:pt idx="7">
                  <c:v>7.3173483779971793</c:v>
                </c:pt>
                <c:pt idx="8">
                  <c:v>52.999777382012468</c:v>
                </c:pt>
                <c:pt idx="9">
                  <c:v>47.263632520783432</c:v>
                </c:pt>
                <c:pt idx="10">
                  <c:v>13.941292155291718</c:v>
                </c:pt>
                <c:pt idx="11">
                  <c:v>21.911612834300772</c:v>
                </c:pt>
                <c:pt idx="12">
                  <c:v>17.981580195117747</c:v>
                </c:pt>
                <c:pt idx="13">
                  <c:v>48.833130986105488</c:v>
                </c:pt>
                <c:pt idx="14">
                  <c:v>51.969906949118986</c:v>
                </c:pt>
                <c:pt idx="15">
                  <c:v>40.683679650259407</c:v>
                </c:pt>
                <c:pt idx="16">
                  <c:v>0.1718213058419244</c:v>
                </c:pt>
                <c:pt idx="17">
                  <c:v>30.898876404494381</c:v>
                </c:pt>
              </c:numCache>
            </c:numRef>
          </c:val>
          <c:extLst>
            <c:ext xmlns:c16="http://schemas.microsoft.com/office/drawing/2014/chart" uri="{C3380CC4-5D6E-409C-BE32-E72D297353CC}">
              <c16:uniqueId val="{00000024-1E5F-4C87-A16C-52F8B886E811}"/>
            </c:ext>
          </c:extLst>
        </c:ser>
        <c:ser>
          <c:idx val="3"/>
          <c:order val="3"/>
          <c:tx>
            <c:strRef>
              <c:f>'41cbenpreGI_graf'!$L$7:$M$7</c:f>
              <c:strCache>
                <c:ptCount val="1"/>
                <c:pt idx="0">
                  <c:v>P.E Asist. Personal</c:v>
                </c:pt>
              </c:strCache>
            </c:strRef>
          </c:tx>
          <c:spPr>
            <a:solidFill>
              <a:srgbClr val="FFC000"/>
            </a:solidFill>
          </c:spPr>
          <c:invertIfNegative val="0"/>
          <c:dLbls>
            <c:dLbl>
              <c:idx val="0"/>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1E5F-4C87-A16C-52F8B886E811}"/>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1E5F-4C87-A16C-52F8B886E811}"/>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1E5F-4C87-A16C-52F8B886E811}"/>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1E5F-4C87-A16C-52F8B886E811}"/>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1E5F-4C87-A16C-52F8B886E811}"/>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1E5F-4C87-A16C-52F8B886E811}"/>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1E5F-4C87-A16C-52F8B886E811}"/>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1E5F-4C87-A16C-52F8B886E811}"/>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1E5F-4C87-A16C-52F8B886E811}"/>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1E5F-4C87-A16C-52F8B886E811}"/>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1E5F-4C87-A16C-52F8B886E811}"/>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1E5F-4C87-A16C-52F8B886E811}"/>
                </c:ext>
              </c:extLst>
            </c:dLbl>
            <c:dLbl>
              <c:idx val="12"/>
              <c:layout>
                <c:manualLayout>
                  <c:x val="0"/>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1E5F-4C87-A16C-52F8B886E811}"/>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1E5F-4C87-A16C-52F8B886E811}"/>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1E5F-4C87-A16C-52F8B886E811}"/>
                </c:ext>
              </c:extLst>
            </c:dLbl>
            <c:dLbl>
              <c:idx val="16"/>
              <c:layout>
                <c:manualLayout>
                  <c:x val="1.5805070793546264E-2"/>
                  <c:y val="-2.62445221253173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1E5F-4C87-A16C-52F8B886E811}"/>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1E5F-4C87-A16C-52F8B886E811}"/>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'41cbenpreGI_graf'!$M$10:$M$27</c:f>
              <c:numCache>
                <c:formatCode>#,##0.00</c:formatCode>
                <c:ptCount val="18"/>
                <c:pt idx="0">
                  <c:v>0</c:v>
                </c:pt>
                <c:pt idx="1">
                  <c:v>0</c:v>
                </c:pt>
                <c:pt idx="2">
                  <c:v>5.0222863958817254E-2</c:v>
                </c:pt>
                <c:pt idx="3">
                  <c:v>0</c:v>
                </c:pt>
                <c:pt idx="4">
                  <c:v>0</c:v>
                </c:pt>
                <c:pt idx="5">
                  <c:v>0</c:v>
                </c:pt>
                <c:pt idx="6">
                  <c:v>1.4562746117839365</c:v>
                </c:pt>
                <c:pt idx="7">
                  <c:v>1.1283497884344146E-2</c:v>
                </c:pt>
                <c:pt idx="8">
                  <c:v>6.6785396260017806E-3</c:v>
                </c:pt>
                <c:pt idx="9">
                  <c:v>0.15076793011131465</c:v>
                </c:pt>
                <c:pt idx="10">
                  <c:v>0</c:v>
                </c:pt>
                <c:pt idx="11">
                  <c:v>1.0683380221502083E-2</c:v>
                </c:pt>
                <c:pt idx="12">
                  <c:v>0</c:v>
                </c:pt>
                <c:pt idx="13">
                  <c:v>6.7449075947659514E-3</c:v>
                </c:pt>
                <c:pt idx="14">
                  <c:v>9.8990298950702826E-2</c:v>
                </c:pt>
                <c:pt idx="15">
                  <c:v>6.31271233309631</c:v>
                </c:pt>
                <c:pt idx="16">
                  <c:v>0</c:v>
                </c:pt>
                <c:pt idx="17">
                  <c:v>0</c:v>
                </c:pt>
              </c:numCache>
            </c:numRef>
          </c:val>
          <c:extLst>
            <c:ext xmlns:c16="http://schemas.microsoft.com/office/drawing/2014/chart" uri="{C3380CC4-5D6E-409C-BE32-E72D297353CC}">
              <c16:uniqueId val="{00000036-1E5F-4C87-A16C-52F8B886E811}"/>
            </c:ext>
          </c:extLst>
        </c:ser>
        <c:dLbls>
          <c:showLegendKey val="0"/>
          <c:showVal val="0"/>
          <c:showCatName val="0"/>
          <c:showSerName val="0"/>
          <c:showPercent val="0"/>
          <c:showBubbleSize val="0"/>
        </c:dLbls>
        <c:gapWidth val="39"/>
        <c:overlap val="100"/>
        <c:axId val="-2066982128"/>
        <c:axId val="-2066980496"/>
      </c:barChart>
      <c:catAx>
        <c:axId val="-2066982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0496"/>
        <c:crosses val="autoZero"/>
        <c:auto val="1"/>
        <c:lblAlgn val="ctr"/>
        <c:lblOffset val="100"/>
        <c:noMultiLvlLbl val="0"/>
      </c:catAx>
      <c:valAx>
        <c:axId val="-206698049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2128"/>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ysClr val="windowText" lastClr="000000"/>
                </a:solidFill>
              </a:defRPr>
            </a:pPr>
            <a:r>
              <a:rPr lang="en-US">
                <a:solidFill>
                  <a:sysClr val="windowText" lastClr="000000"/>
                </a:solidFill>
              </a:rPr>
              <a:t>Porcentaje de personas con resolución de PIA sobre la población potencialmente dependiente</a:t>
            </a:r>
          </a:p>
        </c:rich>
      </c:tx>
      <c:layout>
        <c:manualLayout>
          <c:xMode val="edge"/>
          <c:yMode val="edge"/>
          <c:x val="0.16994001498315706"/>
          <c:y val="0"/>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Pt>
            <c:idx val="5"/>
            <c:invertIfNegative val="0"/>
            <c:bubble3D val="0"/>
            <c:extLst>
              <c:ext xmlns:c16="http://schemas.microsoft.com/office/drawing/2014/chart" uri="{C3380CC4-5D6E-409C-BE32-E72D297353CC}">
                <c16:uniqueId val="{00000001-2CFB-46D3-A574-771DF452054E}"/>
              </c:ext>
            </c:extLst>
          </c:dPt>
          <c:dPt>
            <c:idx val="6"/>
            <c:invertIfNegative val="0"/>
            <c:bubble3D val="0"/>
            <c:spPr>
              <a:solidFill>
                <a:schemeClr val="accent1">
                  <a:lumMod val="50000"/>
                </a:schemeClr>
              </a:solidFill>
              <a:ln w="12700">
                <a:solidFill>
                  <a:srgbClr val="000000"/>
                </a:solidFill>
                <a:prstDash val="solid"/>
              </a:ln>
            </c:spPr>
            <c:extLst>
              <c:ext xmlns:c16="http://schemas.microsoft.com/office/drawing/2014/chart" uri="{C3380CC4-5D6E-409C-BE32-E72D297353CC}">
                <c16:uniqueId val="{00000003-2CFB-46D3-A574-771DF452054E}"/>
              </c:ext>
            </c:extLst>
          </c:dPt>
          <c:dPt>
            <c:idx val="7"/>
            <c:invertIfNegative val="0"/>
            <c:bubble3D val="0"/>
            <c:extLst>
              <c:ext xmlns:c16="http://schemas.microsoft.com/office/drawing/2014/chart" uri="{C3380CC4-5D6E-409C-BE32-E72D297353CC}">
                <c16:uniqueId val="{00000004-2CFB-46D3-A574-771DF452054E}"/>
              </c:ext>
            </c:extLst>
          </c:dPt>
          <c:dPt>
            <c:idx val="8"/>
            <c:invertIfNegative val="0"/>
            <c:bubble3D val="0"/>
            <c:extLst>
              <c:ext xmlns:c16="http://schemas.microsoft.com/office/drawing/2014/chart" uri="{C3380CC4-5D6E-409C-BE32-E72D297353CC}">
                <c16:uniqueId val="{00000005-2CFB-46D3-A574-771DF452054E}"/>
              </c:ext>
            </c:extLst>
          </c:dPt>
          <c:dPt>
            <c:idx val="9"/>
            <c:invertIfNegative val="0"/>
            <c:bubble3D val="0"/>
            <c:extLst>
              <c:ext xmlns:c16="http://schemas.microsoft.com/office/drawing/2014/chart" uri="{C3380CC4-5D6E-409C-BE32-E72D297353CC}">
                <c16:uniqueId val="{00000006-2CFB-46D3-A574-771DF452054E}"/>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CFB-46D3-A574-771DF452054E}"/>
                </c:ext>
              </c:extLst>
            </c:dLbl>
            <c:dLbl>
              <c:idx val="1"/>
              <c:layout>
                <c:manualLayout>
                  <c:x val="1.5968063872255488E-2"/>
                  <c:y val="4.558404558404558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CFB-46D3-A574-771DF452054E}"/>
                </c:ext>
              </c:extLst>
            </c:dLbl>
            <c:dLbl>
              <c:idx val="2"/>
              <c:layout>
                <c:manualLayout>
                  <c:x val="1.330671989354624E-2"/>
                  <c:y val="-1.36752136752136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CFB-46D3-A574-771DF452054E}"/>
                </c:ext>
              </c:extLst>
            </c:dLbl>
            <c:dLbl>
              <c:idx val="3"/>
              <c:layout>
                <c:manualLayout>
                  <c:x val="2.6613439787092482E-3"/>
                  <c:y val="-2.7350427350427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CFB-46D3-A574-771DF452054E}"/>
                </c:ext>
              </c:extLst>
            </c:dLbl>
            <c:dLbl>
              <c:idx val="4"/>
              <c:layout>
                <c:manualLayout>
                  <c:x val="7.9840319361276953E-3"/>
                  <c:y val="-3.1908831908831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CFB-46D3-A574-771DF452054E}"/>
                </c:ext>
              </c:extLst>
            </c:dLbl>
            <c:dLbl>
              <c:idx val="5"/>
              <c:layout>
                <c:manualLayout>
                  <c:x val="7.9840319361277438E-3"/>
                  <c:y val="-1.59544159544159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FB-46D3-A574-771DF452054E}"/>
                </c:ext>
              </c:extLst>
            </c:dLbl>
            <c:dLbl>
              <c:idx val="6"/>
              <c:layout>
                <c:manualLayout>
                  <c:x val="2.6613439787092968E-3"/>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FB-46D3-A574-771DF452054E}"/>
                </c:ext>
              </c:extLst>
            </c:dLbl>
            <c:dLbl>
              <c:idx val="7"/>
              <c:layout>
                <c:manualLayout>
                  <c:x val="2.6613439787091992E-3"/>
                  <c:y val="-1.36752136752136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CFB-46D3-A574-771DF452054E}"/>
                </c:ext>
              </c:extLst>
            </c:dLbl>
            <c:dLbl>
              <c:idx val="8"/>
              <c:layout>
                <c:manualLayout>
                  <c:x val="7.9840319361277438E-3"/>
                  <c:y val="-4.178489241606561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CFB-46D3-A574-771DF452054E}"/>
                </c:ext>
              </c:extLst>
            </c:dLbl>
            <c:dLbl>
              <c:idx val="9"/>
              <c:layout>
                <c:manualLayout>
                  <c:x val="5.3226879574184965E-3"/>
                  <c:y val="1.13960113960113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CFB-46D3-A574-771DF452054E}"/>
                </c:ext>
              </c:extLst>
            </c:dLbl>
            <c:dLbl>
              <c:idx val="10"/>
              <c:layout>
                <c:manualLayout>
                  <c:x val="5.3226879574183985E-3"/>
                  <c:y val="-1.13960113960113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CFB-46D3-A574-771DF452054E}"/>
                </c:ext>
              </c:extLst>
            </c:dLbl>
            <c:dLbl>
              <c:idx val="11"/>
              <c:layout>
                <c:manualLayout>
                  <c:x val="2.6613439787092482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CFB-46D3-A574-771DF452054E}"/>
                </c:ext>
              </c:extLst>
            </c:dLbl>
            <c:dLbl>
              <c:idx val="12"/>
              <c:layout>
                <c:manualLayout>
                  <c:x val="5.3226879574184965E-3"/>
                  <c:y val="-2.27920227920232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CFB-46D3-A574-771DF452054E}"/>
                </c:ext>
              </c:extLst>
            </c:dLbl>
            <c:dLbl>
              <c:idx val="13"/>
              <c:layout>
                <c:manualLayout>
                  <c:x val="1.0645375914836993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CFB-46D3-A574-771DF452054E}"/>
                </c:ext>
              </c:extLst>
            </c:dLbl>
            <c:dLbl>
              <c:idx val="14"/>
              <c:layout>
                <c:manualLayout>
                  <c:x val="1.5968063872255488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CFB-46D3-A574-771DF452054E}"/>
                </c:ext>
              </c:extLst>
            </c:dLbl>
            <c:dLbl>
              <c:idx val="15"/>
              <c:layout>
                <c:manualLayout>
                  <c:x val="7.9840319361276467E-3"/>
                  <c:y val="-1.13960113960114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CFB-46D3-A574-771DF452054E}"/>
                </c:ext>
              </c:extLst>
            </c:dLbl>
            <c:dLbl>
              <c:idx val="16"/>
              <c:layout>
                <c:manualLayout>
                  <c:x val="2.6613439787091507E-3"/>
                  <c:y val="6.8376068376067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CFB-46D3-A574-771DF452054E}"/>
                </c:ext>
              </c:extLst>
            </c:dLbl>
            <c:dLbl>
              <c:idx val="17"/>
              <c:layout>
                <c:manualLayout>
                  <c:x val="1.8629407850964737E-2"/>
                  <c:y val="-9.116809116809201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CFB-46D3-A574-771DF452054E}"/>
                </c:ext>
              </c:extLst>
            </c:dLbl>
            <c:dLbl>
              <c:idx val="18"/>
              <c:layout>
                <c:manualLayout>
                  <c:x val="7.9840319361277438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CFB-46D3-A574-771DF452054E}"/>
                </c:ext>
              </c:extLst>
            </c:dLbl>
            <c:spPr>
              <a:noFill/>
              <a:ln w="25400">
                <a:noFill/>
              </a:ln>
            </c:spPr>
            <c:txPr>
              <a:bodyPr wrap="square" lIns="38100" tIns="19050" rIns="38100" bIns="19050" anchor="ctr">
                <a:spAutoFit/>
              </a:bodyPr>
              <a:lstStyle/>
              <a:p>
                <a:pPr>
                  <a:defRPr>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'42pbpcasaadpot'!$P$11:$P$29</c:f>
              <c:strCache>
                <c:ptCount val="19"/>
                <c:pt idx="0">
                  <c:v>Castilla y León</c:v>
                </c:pt>
                <c:pt idx="1">
                  <c:v>Andalucía</c:v>
                </c:pt>
                <c:pt idx="2">
                  <c:v>Castilla - La Mancha</c:v>
                </c:pt>
                <c:pt idx="3">
                  <c:v>Balears, Illes</c:v>
                </c:pt>
                <c:pt idx="4">
                  <c:v>Comunitat Valenciana</c:v>
                </c:pt>
                <c:pt idx="5">
                  <c:v>Extremadura</c:v>
                </c:pt>
                <c:pt idx="6">
                  <c:v>TOTAL</c:v>
                </c:pt>
                <c:pt idx="7">
                  <c:v>Madrid, Comunidad de</c:v>
                </c:pt>
                <c:pt idx="8">
                  <c:v>Rioja, La</c:v>
                </c:pt>
                <c:pt idx="9">
                  <c:v>Aragón</c:v>
                </c:pt>
                <c:pt idx="10">
                  <c:v>Murcia, Región de</c:v>
                </c:pt>
                <c:pt idx="11">
                  <c:v>País Vasco</c:v>
                </c:pt>
                <c:pt idx="12">
                  <c:v>Navarra, Comunidad Foral de</c:v>
                </c:pt>
                <c:pt idx="13">
                  <c:v>Cataluña</c:v>
                </c:pt>
                <c:pt idx="14">
                  <c:v>Ceuta y Melilla</c:v>
                </c:pt>
                <c:pt idx="15">
                  <c:v>Asturias, Principado de</c:v>
                </c:pt>
                <c:pt idx="16">
                  <c:v>Cantabria</c:v>
                </c:pt>
                <c:pt idx="17">
                  <c:v>Canarias</c:v>
                </c:pt>
                <c:pt idx="18">
                  <c:v>Galicia</c:v>
                </c:pt>
              </c:strCache>
            </c:strRef>
          </c:cat>
          <c:val>
            <c:numRef>
              <c:f>'42pbpcasaadpot'!$Q$11:$Q$29</c:f>
              <c:numCache>
                <c:formatCode>#,##0.00</c:formatCode>
                <c:ptCount val="19"/>
                <c:pt idx="0">
                  <c:v>30.103524116163772</c:v>
                </c:pt>
                <c:pt idx="1">
                  <c:v>28.231398147134882</c:v>
                </c:pt>
                <c:pt idx="2">
                  <c:v>25.550576456740927</c:v>
                </c:pt>
                <c:pt idx="3">
                  <c:v>23.792377033117774</c:v>
                </c:pt>
                <c:pt idx="4">
                  <c:v>22.935094096192731</c:v>
                </c:pt>
                <c:pt idx="5">
                  <c:v>22.902010801331233</c:v>
                </c:pt>
                <c:pt idx="6">
                  <c:v>22.334774259319261</c:v>
                </c:pt>
                <c:pt idx="7">
                  <c:v>22.025392452017034</c:v>
                </c:pt>
                <c:pt idx="8">
                  <c:v>21.753778262829485</c:v>
                </c:pt>
                <c:pt idx="9">
                  <c:v>21.559187918491634</c:v>
                </c:pt>
                <c:pt idx="10">
                  <c:v>21.202787549768477</c:v>
                </c:pt>
                <c:pt idx="11">
                  <c:v>20.630966700671468</c:v>
                </c:pt>
                <c:pt idx="12">
                  <c:v>19.994837187004464</c:v>
                </c:pt>
                <c:pt idx="13">
                  <c:v>19.52365529496678</c:v>
                </c:pt>
                <c:pt idx="14">
                  <c:v>17.108457612842493</c:v>
                </c:pt>
                <c:pt idx="15">
                  <c:v>16.963533026949122</c:v>
                </c:pt>
                <c:pt idx="16">
                  <c:v>16.947558046437148</c:v>
                </c:pt>
                <c:pt idx="17">
                  <c:v>15.954883363240194</c:v>
                </c:pt>
                <c:pt idx="18">
                  <c:v>15.604176560407009</c:v>
                </c:pt>
              </c:numCache>
            </c:numRef>
          </c:val>
          <c:extLst>
            <c:ext xmlns:c16="http://schemas.microsoft.com/office/drawing/2014/chart" uri="{C3380CC4-5D6E-409C-BE32-E72D297353CC}">
              <c16:uniqueId val="{00000015-2CFB-46D3-A574-771DF452054E}"/>
            </c:ext>
          </c:extLst>
        </c:ser>
        <c:dLbls>
          <c:showLegendKey val="0"/>
          <c:showVal val="0"/>
          <c:showCatName val="0"/>
          <c:showSerName val="0"/>
          <c:showPercent val="0"/>
          <c:showBubbleSize val="0"/>
        </c:dLbls>
        <c:gapWidth val="20"/>
        <c:axId val="-2066981584"/>
        <c:axId val="-2066981040"/>
      </c:barChart>
      <c:catAx>
        <c:axId val="-2066981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ysClr val="windowText" lastClr="000000"/>
                </a:solidFill>
                <a:latin typeface="Arial"/>
                <a:ea typeface="Arial"/>
                <a:cs typeface="Arial"/>
              </a:defRPr>
            </a:pPr>
            <a:endParaRPr lang="es-ES"/>
          </a:p>
        </c:txPr>
        <c:crossAx val="-2066981040"/>
        <c:crosses val="autoZero"/>
        <c:auto val="1"/>
        <c:lblAlgn val="ctr"/>
        <c:lblOffset val="100"/>
        <c:tickLblSkip val="1"/>
        <c:tickMarkSkip val="1"/>
        <c:noMultiLvlLbl val="0"/>
      </c:catAx>
      <c:valAx>
        <c:axId val="-2066981040"/>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750" b="0" i="0" u="none" strike="noStrike" baseline="0">
                <a:solidFill>
                  <a:sysClr val="windowText" lastClr="000000"/>
                </a:solidFill>
                <a:latin typeface="Arial"/>
                <a:ea typeface="Arial"/>
                <a:cs typeface="Arial"/>
              </a:defRPr>
            </a:pPr>
            <a:endParaRPr lang="es-ES"/>
          </a:p>
        </c:txPr>
        <c:crossAx val="-206698158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solidFill>
                  <a:schemeClr val="accent1">
                    <a:lumMod val="50000"/>
                  </a:schemeClr>
                </a:solidFill>
              </a:defRPr>
            </a:pPr>
            <a:r>
              <a:rPr lang="es-ES">
                <a:solidFill>
                  <a:schemeClr val="accent1">
                    <a:lumMod val="50000"/>
                  </a:schemeClr>
                </a:solidFill>
              </a:rPr>
              <a:t>Porcentaje de solicitudes registradas sobre</a:t>
            </a:r>
            <a:r>
              <a:rPr lang="es-ES" baseline="0">
                <a:solidFill>
                  <a:schemeClr val="accent1">
                    <a:lumMod val="50000"/>
                  </a:schemeClr>
                </a:solidFill>
              </a:rPr>
              <a:t> la población potencialmente dependiente</a:t>
            </a:r>
            <a:endParaRPr lang="es-ES">
              <a:solidFill>
                <a:schemeClr val="accent1">
                  <a:lumMod val="50000"/>
                </a:schemeClr>
              </a:solidFill>
            </a:endParaRP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11C3-423E-BDE0-260756DA6119}"/>
              </c:ext>
            </c:extLst>
          </c:dPt>
          <c:dPt>
            <c:idx val="7"/>
            <c:invertIfNegative val="0"/>
            <c:bubble3D val="0"/>
            <c:extLst>
              <c:ext xmlns:c16="http://schemas.microsoft.com/office/drawing/2014/chart" uri="{C3380CC4-5D6E-409C-BE32-E72D297353CC}">
                <c16:uniqueId val="{00000001-11C3-423E-BDE0-260756DA6119}"/>
              </c:ext>
            </c:extLst>
          </c:dPt>
          <c:dPt>
            <c:idx val="8"/>
            <c:invertIfNegative val="0"/>
            <c:bubble3D val="0"/>
            <c:extLst>
              <c:ext xmlns:c16="http://schemas.microsoft.com/office/drawing/2014/chart" uri="{C3380CC4-5D6E-409C-BE32-E72D297353CC}">
                <c16:uniqueId val="{00000003-11C3-423E-BDE0-260756DA6119}"/>
              </c:ext>
            </c:extLst>
          </c:dPt>
          <c:dPt>
            <c:idx val="9"/>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4-11C3-423E-BDE0-260756DA6119}"/>
              </c:ext>
            </c:extLst>
          </c:dPt>
          <c:dLbls>
            <c:dLbl>
              <c:idx val="0"/>
              <c:layout>
                <c:manualLayout>
                  <c:x val="1.1180992313067784E-2"/>
                  <c:y val="0"/>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1C3-423E-BDE0-260756DA6119}"/>
                </c:ext>
              </c:extLst>
            </c:dLbl>
            <c:dLbl>
              <c:idx val="1"/>
              <c:layout>
                <c:manualLayout>
                  <c:x val="2.7952480782669461E-3"/>
                  <c:y val="-2.1660649819494584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1C3-423E-BDE0-260756DA6119}"/>
                </c:ext>
              </c:extLst>
            </c:dLbl>
            <c:dLbl>
              <c:idx val="2"/>
              <c:layout>
                <c:manualLayout>
                  <c:x val="2.7983294541012306E-3"/>
                  <c:y val="-7.1838312629693849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1C3-423E-BDE0-260756DA6119}"/>
                </c:ext>
              </c:extLst>
            </c:dLbl>
            <c:dLbl>
              <c:idx val="3"/>
              <c:layout>
                <c:manualLayout>
                  <c:x val="1.1180992313067784E-2"/>
                  <c:y val="-9.69991566938607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1C3-423E-BDE0-260756DA6119}"/>
                </c:ext>
              </c:extLst>
            </c:dLbl>
            <c:dLbl>
              <c:idx val="4"/>
              <c:layout>
                <c:manualLayout>
                  <c:x val="2.7952480782669461E-3"/>
                  <c:y val="4.8134777376654852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1C3-423E-BDE0-260756DA6119}"/>
                </c:ext>
              </c:extLst>
            </c:dLbl>
            <c:dLbl>
              <c:idx val="5"/>
              <c:layout>
                <c:manualLayout>
                  <c:x val="1.1175013197967754E-2"/>
                  <c:y val="-1.4089890191965057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1C3-423E-BDE0-260756DA6119}"/>
                </c:ext>
              </c:extLst>
            </c:dLbl>
            <c:dLbl>
              <c:idx val="6"/>
              <c:layout>
                <c:manualLayout>
                  <c:x val="1.9569316959487583E-2"/>
                  <c:y val="-3.7853261026621322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C3-423E-BDE0-260756DA6119}"/>
                </c:ext>
              </c:extLst>
            </c:dLbl>
            <c:dLbl>
              <c:idx val="7"/>
              <c:layout>
                <c:manualLayout>
                  <c:x val="1.6774077650281761E-2"/>
                  <c:y val="-1.4029110492832026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C3-423E-BDE0-260756DA6119}"/>
                </c:ext>
              </c:extLst>
            </c:dLbl>
            <c:dLbl>
              <c:idx val="8"/>
              <c:layout>
                <c:manualLayout>
                  <c:x val="1.6771488469601574E-2"/>
                  <c:y val="-7.2960194055165484E-5"/>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1C3-423E-BDE0-260756DA6119}"/>
                </c:ext>
              </c:extLst>
            </c:dLbl>
            <c:dLbl>
              <c:idx val="9"/>
              <c:layout>
                <c:manualLayout>
                  <c:x val="1.1178095292189136E-2"/>
                  <c:y val="-2.8625373883709046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1C3-423E-BDE0-260756DA6119}"/>
                </c:ext>
              </c:extLst>
            </c:dLbl>
            <c:dLbl>
              <c:idx val="10"/>
              <c:layout>
                <c:manualLayout>
                  <c:x val="8.3857442348007367E-3"/>
                  <c:y val="2.4431242123615416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1C3-423E-BDE0-260756DA6119}"/>
                </c:ext>
              </c:extLst>
            </c:dLbl>
            <c:dLbl>
              <c:idx val="11"/>
              <c:layout>
                <c:manualLayout>
                  <c:x val="8.385744234800839E-3"/>
                  <c:y val="1.2011711532448335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1C3-423E-BDE0-260756DA6119}"/>
                </c:ext>
              </c:extLst>
            </c:dLbl>
            <c:dLbl>
              <c:idx val="12"/>
              <c:layout>
                <c:manualLayout>
                  <c:x val="8.3857442348007367E-3"/>
                  <c:y val="1.20336943441636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1C3-423E-BDE0-260756DA6119}"/>
                </c:ext>
              </c:extLst>
            </c:dLbl>
            <c:dLbl>
              <c:idx val="13"/>
              <c:layout>
                <c:manualLayout>
                  <c:x val="8.385744234800839E-3"/>
                  <c:y val="-2.1660649819494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1C3-423E-BDE0-260756DA6119}"/>
                </c:ext>
              </c:extLst>
            </c:dLbl>
            <c:dLbl>
              <c:idx val="14"/>
              <c:layout>
                <c:manualLayout>
                  <c:x val="8.385744234800839E-3"/>
                  <c:y val="-1.6868965386546898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1C3-423E-BDE0-260756DA6119}"/>
                </c:ext>
              </c:extLst>
            </c:dLbl>
            <c:dLbl>
              <c:idx val="15"/>
              <c:layout>
                <c:manualLayout>
                  <c:x val="1.1180992313067784E-2"/>
                  <c:y val="9.6489382870462489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1C3-423E-BDE0-260756DA6119}"/>
                </c:ext>
              </c:extLst>
            </c:dLbl>
            <c:dLbl>
              <c:idx val="16"/>
              <c:layout>
                <c:manualLayout>
                  <c:x val="1.3976196546029097E-2"/>
                  <c:y val="-1.8825486382084637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1C3-423E-BDE0-260756DA6119}"/>
                </c:ext>
              </c:extLst>
            </c:dLbl>
            <c:dLbl>
              <c:idx val="17"/>
              <c:layout>
                <c:manualLayout>
                  <c:x val="1.9566736547868623E-2"/>
                  <c:y val="9.6269554753308385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1C3-423E-BDE0-260756DA6119}"/>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1C3-423E-BDE0-260756DA6119}"/>
                </c:ext>
              </c:extLst>
            </c:dLbl>
            <c:spPr>
              <a:noFill/>
              <a:ln w="25400">
                <a:noFill/>
              </a:ln>
            </c:spPr>
            <c:txPr>
              <a:bodyPr wrap="square" lIns="38100" tIns="19050" rIns="38100" bIns="19050" anchor="ctr">
                <a:spAutoFit/>
              </a:bodyPr>
              <a:lstStyle/>
              <a:p>
                <a:pPr>
                  <a:defRPr sz="800" b="0" i="0" u="none" strike="noStrike" baseline="0">
                    <a:solidFill>
                      <a:schemeClr val="accent1">
                        <a:lumMod val="50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'22solcasaadpot'!$Q$10:$Q$28</c:f>
              <c:strCache>
                <c:ptCount val="19"/>
                <c:pt idx="0">
                  <c:v>Andalucía</c:v>
                </c:pt>
                <c:pt idx="1">
                  <c:v>Extremadura</c:v>
                </c:pt>
                <c:pt idx="2">
                  <c:v>Castilla y León</c:v>
                </c:pt>
                <c:pt idx="3">
                  <c:v>Balears, Illes</c:v>
                </c:pt>
                <c:pt idx="4">
                  <c:v>Rioja, La</c:v>
                </c:pt>
                <c:pt idx="5">
                  <c:v>País Vasco</c:v>
                </c:pt>
                <c:pt idx="6">
                  <c:v>Cataluña</c:v>
                </c:pt>
                <c:pt idx="7">
                  <c:v>Castilla - La Mancha</c:v>
                </c:pt>
                <c:pt idx="8">
                  <c:v>Murcia, Región de</c:v>
                </c:pt>
                <c:pt idx="9">
                  <c:v>TOTAL</c:v>
                </c:pt>
                <c:pt idx="10">
                  <c:v>Comunitat Valenciana</c:v>
                </c:pt>
                <c:pt idx="11">
                  <c:v>Madrid, Comunidad de</c:v>
                </c:pt>
                <c:pt idx="12">
                  <c:v>Aragón</c:v>
                </c:pt>
                <c:pt idx="13">
                  <c:v>Navarra, Comunidad Foral de</c:v>
                </c:pt>
                <c:pt idx="14">
                  <c:v>Ceuta y Melilla</c:v>
                </c:pt>
                <c:pt idx="15">
                  <c:v>Asturias, Principado de</c:v>
                </c:pt>
                <c:pt idx="16">
                  <c:v>Canarias</c:v>
                </c:pt>
                <c:pt idx="17">
                  <c:v>Cantabria</c:v>
                </c:pt>
                <c:pt idx="18">
                  <c:v>Galicia</c:v>
                </c:pt>
              </c:strCache>
            </c:strRef>
          </c:cat>
          <c:val>
            <c:numRef>
              <c:f>'22solcasaadpot'!$R$10:$R$28</c:f>
              <c:numCache>
                <c:formatCode>0.00</c:formatCode>
                <c:ptCount val="19"/>
                <c:pt idx="0">
                  <c:v>40.818833485651979</c:v>
                </c:pt>
                <c:pt idx="1">
                  <c:v>38.890106751164168</c:v>
                </c:pt>
                <c:pt idx="2">
                  <c:v>38.561695832916321</c:v>
                </c:pt>
                <c:pt idx="3">
                  <c:v>35.760826964530665</c:v>
                </c:pt>
                <c:pt idx="4">
                  <c:v>35.044722294716365</c:v>
                </c:pt>
                <c:pt idx="5">
                  <c:v>34.809750749881999</c:v>
                </c:pt>
                <c:pt idx="6">
                  <c:v>34.361806311730724</c:v>
                </c:pt>
                <c:pt idx="7">
                  <c:v>34.086461420650338</c:v>
                </c:pt>
                <c:pt idx="8">
                  <c:v>32.98703573028962</c:v>
                </c:pt>
                <c:pt idx="9">
                  <c:v>32.722749508056808</c:v>
                </c:pt>
                <c:pt idx="10">
                  <c:v>31.741492885409819</c:v>
                </c:pt>
                <c:pt idx="11">
                  <c:v>30.522384992221337</c:v>
                </c:pt>
                <c:pt idx="12">
                  <c:v>29.168565347686467</c:v>
                </c:pt>
                <c:pt idx="13">
                  <c:v>27.060515543754839</c:v>
                </c:pt>
                <c:pt idx="14">
                  <c:v>26.532230094634098</c:v>
                </c:pt>
                <c:pt idx="15">
                  <c:v>25.486634215321022</c:v>
                </c:pt>
                <c:pt idx="16">
                  <c:v>25.268865971249976</c:v>
                </c:pt>
                <c:pt idx="17">
                  <c:v>23.736989591673339</c:v>
                </c:pt>
                <c:pt idx="18">
                  <c:v>17.681595832809808</c:v>
                </c:pt>
              </c:numCache>
            </c:numRef>
          </c:val>
          <c:extLst>
            <c:ext xmlns:c16="http://schemas.microsoft.com/office/drawing/2014/chart" uri="{C3380CC4-5D6E-409C-BE32-E72D297353CC}">
              <c16:uniqueId val="{00000014-11C3-423E-BDE0-260756DA6119}"/>
            </c:ext>
          </c:extLst>
        </c:ser>
        <c:dLbls>
          <c:showLegendKey val="0"/>
          <c:showVal val="0"/>
          <c:showCatName val="0"/>
          <c:showSerName val="0"/>
          <c:showPercent val="0"/>
          <c:showBubbleSize val="0"/>
        </c:dLbls>
        <c:gapWidth val="20"/>
        <c:axId val="711920256"/>
        <c:axId val="711919712"/>
      </c:barChart>
      <c:catAx>
        <c:axId val="711920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50000"/>
                  </a:schemeClr>
                </a:solidFill>
                <a:latin typeface="Arial"/>
                <a:ea typeface="Arial"/>
                <a:cs typeface="Arial"/>
              </a:defRPr>
            </a:pPr>
            <a:endParaRPr lang="es-ES"/>
          </a:p>
        </c:txPr>
        <c:crossAx val="711919712"/>
        <c:crosses val="autoZero"/>
        <c:auto val="1"/>
        <c:lblAlgn val="ctr"/>
        <c:lblOffset val="100"/>
        <c:tickLblSkip val="1"/>
        <c:tickMarkSkip val="1"/>
        <c:noMultiLvlLbl val="0"/>
      </c:catAx>
      <c:valAx>
        <c:axId val="711919712"/>
        <c:scaling>
          <c:orientation val="minMax"/>
          <c:max val="43"/>
          <c:min val="0"/>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50000"/>
                  </a:schemeClr>
                </a:solidFill>
                <a:latin typeface="Arial"/>
                <a:ea typeface="Arial"/>
                <a:cs typeface="Arial"/>
              </a:defRPr>
            </a:pPr>
            <a:endParaRPr lang="es-ES"/>
          </a:p>
        </c:txPr>
        <c:crossAx val="711920256"/>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solidFill>
                  <a:schemeClr val="accent1"/>
                </a:solidFill>
              </a:defRPr>
            </a:pPr>
            <a:r>
              <a:rPr lang="es-ES">
                <a:solidFill>
                  <a:schemeClr val="accent1"/>
                </a:solidFill>
              </a:rPr>
              <a:t>Porcentaje de personas con resolución de PIA registradas sobre</a:t>
            </a:r>
            <a:r>
              <a:rPr lang="es-ES" baseline="0">
                <a:solidFill>
                  <a:schemeClr val="accent1"/>
                </a:solidFill>
              </a:rPr>
              <a:t> la población </a:t>
            </a:r>
            <a:endParaRPr lang="es-ES">
              <a:solidFill>
                <a:schemeClr val="accent1"/>
              </a:solidFill>
            </a:endParaRPr>
          </a:p>
        </c:rich>
      </c:tx>
      <c:layout>
        <c:manualLayout>
          <c:xMode val="edge"/>
          <c:yMode val="edge"/>
          <c:x val="0.18633179816671766"/>
          <c:y val="2.5909829404217738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7"/>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A-5A18-4C66-836E-237B6531E29D}"/>
              </c:ext>
            </c:extLst>
          </c:dPt>
          <c:dPt>
            <c:idx val="8"/>
            <c:invertIfNegative val="0"/>
            <c:bubble3D val="0"/>
            <c:extLst>
              <c:ext xmlns:c16="http://schemas.microsoft.com/office/drawing/2014/chart" uri="{C3380CC4-5D6E-409C-BE32-E72D297353CC}">
                <c16:uniqueId val="{00000001-5A18-4C66-836E-237B6531E29D}"/>
              </c:ext>
            </c:extLst>
          </c:dPt>
          <c:dPt>
            <c:idx val="9"/>
            <c:invertIfNegative val="0"/>
            <c:bubble3D val="0"/>
            <c:extLst>
              <c:ext xmlns:c16="http://schemas.microsoft.com/office/drawing/2014/chart" uri="{C3380CC4-5D6E-409C-BE32-E72D297353CC}">
                <c16:uniqueId val="{00000002-5A18-4C66-836E-237B6531E29D}"/>
              </c:ext>
            </c:extLst>
          </c:dPt>
          <c:dPt>
            <c:idx val="10"/>
            <c:invertIfNegative val="0"/>
            <c:bubble3D val="0"/>
            <c:extLst>
              <c:ext xmlns:c16="http://schemas.microsoft.com/office/drawing/2014/chart" uri="{C3380CC4-5D6E-409C-BE32-E72D297353CC}">
                <c16:uniqueId val="{00000003-5A18-4C66-836E-237B6531E29D}"/>
              </c:ext>
            </c:extLst>
          </c:dPt>
          <c:dLbls>
            <c:dLbl>
              <c:idx val="0"/>
              <c:layout>
                <c:manualLayout>
                  <c:x val="1.1180992313067784E-2"/>
                  <c:y val="0"/>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A18-4C66-836E-237B6531E29D}"/>
                </c:ext>
              </c:extLst>
            </c:dLbl>
            <c:dLbl>
              <c:idx val="1"/>
              <c:layout>
                <c:manualLayout>
                  <c:x val="8.385744234800839E-3"/>
                  <c:y val="-4.8134777376654635E-3"/>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A18-4C66-836E-237B6531E29D}"/>
                </c:ext>
              </c:extLst>
            </c:dLbl>
            <c:dLbl>
              <c:idx val="2"/>
              <c:layout>
                <c:manualLayout>
                  <c:x val="-5.4651063353922862E-4"/>
                  <c:y val="-2.2061518107760276E-17"/>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A18-4C66-836E-237B6531E29D}"/>
                </c:ext>
              </c:extLst>
            </c:dLbl>
            <c:dLbl>
              <c:idx val="4"/>
              <c:layout>
                <c:manualLayout>
                  <c:x val="9.6809849988263661E-4"/>
                  <c:y val="9.626957920582456E-3"/>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A18-4C66-836E-237B6531E29D}"/>
                </c:ext>
              </c:extLst>
            </c:dLbl>
            <c:dLbl>
              <c:idx val="5"/>
              <c:layout>
                <c:manualLayout>
                  <c:x val="5.5904231483260109E-3"/>
                  <c:y val="1.0444726667231112E-2"/>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A18-4C66-836E-237B6531E29D}"/>
                </c:ext>
              </c:extLst>
            </c:dLbl>
            <c:dLbl>
              <c:idx val="6"/>
              <c:layout>
                <c:manualLayout>
                  <c:x val="0"/>
                  <c:y val="7.2202166064981952E-3"/>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A18-4C66-836E-237B6531E29D}"/>
                </c:ext>
              </c:extLst>
            </c:dLbl>
            <c:dLbl>
              <c:idx val="7"/>
              <c:layout>
                <c:manualLayout>
                  <c:x val="8.385744234800787E-3"/>
                  <c:y val="9.6269554753309269E-3"/>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A18-4C66-836E-237B6531E29D}"/>
                </c:ext>
              </c:extLst>
            </c:dLbl>
            <c:dLbl>
              <c:idx val="8"/>
              <c:layout>
                <c:manualLayout>
                  <c:x val="4.3360433604336043E-3"/>
                  <c:y val="1.1930121638021001E-2"/>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18-4C66-836E-237B6531E29D}"/>
                </c:ext>
              </c:extLst>
            </c:dLbl>
            <c:dLbl>
              <c:idx val="9"/>
              <c:layout>
                <c:manualLayout>
                  <c:x val="0"/>
                  <c:y val="7.220216606498151E-3"/>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18-4C66-836E-237B6531E29D}"/>
                </c:ext>
              </c:extLst>
            </c:dLbl>
            <c:dLbl>
              <c:idx val="10"/>
              <c:layout>
                <c:manualLayout>
                  <c:x val="5.402641742952863E-3"/>
                  <c:y val="9.626957920582508E-3"/>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18-4C66-836E-237B6531E29D}"/>
                </c:ext>
              </c:extLst>
            </c:dLbl>
            <c:dLbl>
              <c:idx val="11"/>
              <c:layout>
                <c:manualLayout>
                  <c:x val="8.385744234800839E-3"/>
                  <c:y val="-2.4067388688327317E-3"/>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A18-4C66-836E-237B6531E29D}"/>
                </c:ext>
              </c:extLst>
            </c:dLbl>
            <c:dLbl>
              <c:idx val="14"/>
              <c:layout>
                <c:manualLayout>
                  <c:x val="0"/>
                  <c:y val="9.6269554753308385E-3"/>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A18-4C66-836E-237B6531E29D}"/>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A18-4C66-836E-237B6531E29D}"/>
                </c:ext>
              </c:extLst>
            </c:dLbl>
            <c:dLbl>
              <c:idx val="16"/>
              <c:layout>
                <c:manualLayout>
                  <c:x val="0"/>
                  <c:y val="7.116755566844467E-3"/>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A18-4C66-836E-237B6531E29D}"/>
                </c:ext>
              </c:extLst>
            </c:dLbl>
            <c:dLbl>
              <c:idx val="17"/>
              <c:layout>
                <c:manualLayout>
                  <c:x val="4.6769519663700573E-3"/>
                  <c:y val="9.626957920582456E-3"/>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A18-4C66-836E-237B6531E29D}"/>
                </c:ext>
              </c:extLst>
            </c:dLbl>
            <c:dLbl>
              <c:idx val="18"/>
              <c:layout>
                <c:manualLayout>
                  <c:x val="1.8817403922070717E-3"/>
                  <c:y val="4.8133660711764817E-3"/>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A18-4C66-836E-237B6531E29D}"/>
                </c:ext>
              </c:extLst>
            </c:dLbl>
            <c:spPr>
              <a:noFill/>
              <a:ln w="25400">
                <a:noFill/>
              </a:ln>
            </c:spPr>
            <c:txPr>
              <a:bodyPr wrap="square" lIns="38100" tIns="19050" rIns="38100" bIns="19050" anchor="ctr">
                <a:spAutoFit/>
              </a:bodyPr>
              <a:lstStyle/>
              <a:p>
                <a:pPr>
                  <a:defRPr sz="800" b="0" i="0" u="none" strike="noStrike" baseline="0">
                    <a:solidFill>
                      <a:schemeClr val="accent1"/>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'44bpbpcasaad'!$AE$11:$AE$29</c:f>
              <c:strCache>
                <c:ptCount val="19"/>
                <c:pt idx="0">
                  <c:v>Castilla y León</c:v>
                </c:pt>
                <c:pt idx="1">
                  <c:v>Castilla - La Mancha</c:v>
                </c:pt>
                <c:pt idx="2">
                  <c:v>Andalucía</c:v>
                </c:pt>
                <c:pt idx="3">
                  <c:v>Extremadura</c:v>
                </c:pt>
                <c:pt idx="4">
                  <c:v>Asturias, Principado de</c:v>
                </c:pt>
                <c:pt idx="5">
                  <c:v>País Vasco</c:v>
                </c:pt>
                <c:pt idx="6">
                  <c:v>Aragón</c:v>
                </c:pt>
                <c:pt idx="7">
                  <c:v>TOTAL</c:v>
                </c:pt>
                <c:pt idx="8">
                  <c:v>Cantabria</c:v>
                </c:pt>
                <c:pt idx="9">
                  <c:v>Rioja, La</c:v>
                </c:pt>
                <c:pt idx="10">
                  <c:v>Comunitat Valenciana</c:v>
                </c:pt>
                <c:pt idx="11">
                  <c:v>Galicia</c:v>
                </c:pt>
                <c:pt idx="12">
                  <c:v>Murcia, Región de</c:v>
                </c:pt>
                <c:pt idx="13">
                  <c:v>Madrid, Comunidad de</c:v>
                </c:pt>
                <c:pt idx="14">
                  <c:v>Cataluña</c:v>
                </c:pt>
                <c:pt idx="15">
                  <c:v>Navarra, Comunidad Foral de</c:v>
                </c:pt>
                <c:pt idx="16">
                  <c:v>Balears, Illes</c:v>
                </c:pt>
                <c:pt idx="17">
                  <c:v>Ceuta y Melilla</c:v>
                </c:pt>
                <c:pt idx="18">
                  <c:v>Canarias</c:v>
                </c:pt>
              </c:strCache>
            </c:strRef>
          </c:cat>
          <c:val>
            <c:numRef>
              <c:f>'44bpbpcasaad'!$AF$11:$AF$29</c:f>
              <c:numCache>
                <c:formatCode>0.00</c:formatCode>
                <c:ptCount val="19"/>
                <c:pt idx="0">
                  <c:v>5.1735891593877259</c:v>
                </c:pt>
                <c:pt idx="1">
                  <c:v>3.4581106537830011</c:v>
                </c:pt>
                <c:pt idx="2">
                  <c:v>3.3358818296098609</c:v>
                </c:pt>
                <c:pt idx="3">
                  <c:v>3.270018381760134</c:v>
                </c:pt>
                <c:pt idx="4">
                  <c:v>3.1002127109715127</c:v>
                </c:pt>
                <c:pt idx="5">
                  <c:v>3.0568487507568913</c:v>
                </c:pt>
                <c:pt idx="6">
                  <c:v>2.998235279645177</c:v>
                </c:pt>
                <c:pt idx="7">
                  <c:v>2.9387530229834398</c:v>
                </c:pt>
                <c:pt idx="8">
                  <c:v>2.8780377540632269</c:v>
                </c:pt>
                <c:pt idx="9">
                  <c:v>2.8450239231480503</c:v>
                </c:pt>
                <c:pt idx="10">
                  <c:v>2.8354384757471682</c:v>
                </c:pt>
                <c:pt idx="11">
                  <c:v>2.7143938855103902</c:v>
                </c:pt>
                <c:pt idx="12">
                  <c:v>2.6529105002796949</c:v>
                </c:pt>
                <c:pt idx="13">
                  <c:v>2.5732027940440951</c:v>
                </c:pt>
                <c:pt idx="14">
                  <c:v>2.5708168970166021</c:v>
                </c:pt>
                <c:pt idx="15">
                  <c:v>2.4199775349435768</c:v>
                </c:pt>
                <c:pt idx="16">
                  <c:v>2.4083689146098952</c:v>
                </c:pt>
                <c:pt idx="17">
                  <c:v>2.0487110267287667</c:v>
                </c:pt>
                <c:pt idx="18">
                  <c:v>1.8280934254429249</c:v>
                </c:pt>
              </c:numCache>
            </c:numRef>
          </c:val>
          <c:extLst>
            <c:ext xmlns:c16="http://schemas.microsoft.com/office/drawing/2014/chart" uri="{C3380CC4-5D6E-409C-BE32-E72D297353CC}">
              <c16:uniqueId val="{00000011-5A18-4C66-836E-237B6531E29D}"/>
            </c:ext>
          </c:extLst>
        </c:ser>
        <c:dLbls>
          <c:showLegendKey val="0"/>
          <c:showVal val="0"/>
          <c:showCatName val="0"/>
          <c:showSerName val="0"/>
          <c:showPercent val="0"/>
          <c:showBubbleSize val="0"/>
        </c:dLbls>
        <c:gapWidth val="20"/>
        <c:axId val="-2066979952"/>
        <c:axId val="-2066984848"/>
      </c:barChart>
      <c:catAx>
        <c:axId val="-2066979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solidFill>
                <a:latin typeface="Arial"/>
                <a:ea typeface="Arial"/>
                <a:cs typeface="Arial"/>
              </a:defRPr>
            </a:pPr>
            <a:endParaRPr lang="es-ES"/>
          </a:p>
        </c:txPr>
        <c:crossAx val="-2066984848"/>
        <c:crosses val="autoZero"/>
        <c:auto val="1"/>
        <c:lblAlgn val="ctr"/>
        <c:lblOffset val="100"/>
        <c:tickLblSkip val="1"/>
        <c:tickMarkSkip val="1"/>
        <c:noMultiLvlLbl val="0"/>
      </c:catAx>
      <c:valAx>
        <c:axId val="-20669848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solidFill>
                <a:latin typeface="Arial"/>
                <a:ea typeface="Arial"/>
                <a:cs typeface="Arial"/>
              </a:defRPr>
            </a:pPr>
            <a:endParaRPr lang="es-ES"/>
          </a:p>
        </c:txPr>
        <c:crossAx val="-206697995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solidFill>
                  <a:schemeClr val="accent1"/>
                </a:solidFill>
              </a:defRPr>
            </a:pPr>
            <a:r>
              <a:rPr lang="es-ES">
                <a:solidFill>
                  <a:schemeClr val="accent1"/>
                </a:solidFill>
              </a:rPr>
              <a:t>Porcentaje de </a:t>
            </a:r>
            <a:r>
              <a:rPr lang="es-ES" sz="960" b="0" i="0" u="none" strike="noStrike" baseline="0">
                <a:solidFill>
                  <a:schemeClr val="accent1"/>
                </a:solidFill>
                <a:effectLst/>
              </a:rPr>
              <a:t>personas con resolución de PIA </a:t>
            </a:r>
            <a:r>
              <a:rPr lang="es-ES">
                <a:solidFill>
                  <a:schemeClr val="accent1"/>
                </a:solidFill>
              </a:rPr>
              <a:t>en el tramo de edad</a:t>
            </a:r>
            <a:r>
              <a:rPr lang="es-ES" baseline="0">
                <a:solidFill>
                  <a:schemeClr val="accent1"/>
                </a:solidFill>
              </a:rPr>
              <a:t> de 0 a 64 años sobre la población de dicha edad</a:t>
            </a:r>
          </a:p>
        </c:rich>
      </c:tx>
      <c:layout>
        <c:manualLayout>
          <c:xMode val="edge"/>
          <c:yMode val="edge"/>
          <c:x val="0.1904402843684275"/>
          <c:y val="3.031350247885681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8"/>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0-35CB-4C35-AA3A-4F0EC5CBF55F}"/>
              </c:ext>
            </c:extLst>
          </c:dPt>
          <c:dPt>
            <c:idx val="9"/>
            <c:invertIfNegative val="0"/>
            <c:bubble3D val="0"/>
            <c:extLst>
              <c:ext xmlns:c16="http://schemas.microsoft.com/office/drawing/2014/chart" uri="{C3380CC4-5D6E-409C-BE32-E72D297353CC}">
                <c16:uniqueId val="{00000002-35CB-4C35-AA3A-4F0EC5CBF55F}"/>
              </c:ext>
            </c:extLst>
          </c:dPt>
          <c:dPt>
            <c:idx val="10"/>
            <c:invertIfNegative val="0"/>
            <c:bubble3D val="0"/>
            <c:extLst>
              <c:ext xmlns:c16="http://schemas.microsoft.com/office/drawing/2014/chart" uri="{C3380CC4-5D6E-409C-BE32-E72D297353CC}">
                <c16:uniqueId val="{00000003-35CB-4C35-AA3A-4F0EC5CBF55F}"/>
              </c:ext>
            </c:extLst>
          </c:dPt>
          <c:dLbls>
            <c:dLbl>
              <c:idx val="0"/>
              <c:layout>
                <c:manualLayout>
                  <c:x val="1.1180992313067784E-2"/>
                  <c:y val="0"/>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5CB-4C35-AA3A-4F0EC5CBF55F}"/>
                </c:ext>
              </c:extLst>
            </c:dLbl>
            <c:dLbl>
              <c:idx val="1"/>
              <c:layout>
                <c:manualLayout>
                  <c:x val="2.8973944482105097E-3"/>
                  <c:y val="5.2004104276011528E-4"/>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5CB-4C35-AA3A-4F0EC5CBF55F}"/>
                </c:ext>
              </c:extLst>
            </c:dLbl>
            <c:dLbl>
              <c:idx val="2"/>
              <c:layout>
                <c:manualLayout>
                  <c:x val="2.7951769186746393E-3"/>
                  <c:y val="4.8134777376654409E-3"/>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5CB-4C35-AA3A-4F0EC5CBF55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5CB-4C35-AA3A-4F0EC5CBF55F}"/>
                </c:ext>
              </c:extLst>
            </c:dLbl>
            <c:dLbl>
              <c:idx val="4"/>
              <c:layout>
                <c:manualLayout>
                  <c:x val="7.3108411117484484E-4"/>
                  <c:y val="1.2451846712897974E-2"/>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5CB-4C35-AA3A-4F0EC5CBF55F}"/>
                </c:ext>
              </c:extLst>
            </c:dLbl>
            <c:dLbl>
              <c:idx val="5"/>
              <c:layout>
                <c:manualLayout>
                  <c:x val="2.4923954042168164E-3"/>
                  <c:y val="5.2315506098025658E-3"/>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5CB-4C35-AA3A-4F0EC5CBF55F}"/>
                </c:ext>
              </c:extLst>
            </c:dLbl>
            <c:dLbl>
              <c:idx val="6"/>
              <c:layout>
                <c:manualLayout>
                  <c:x val="2.3291790512940851E-3"/>
                  <c:y val="1.203367855191035E-2"/>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5CB-4C35-AA3A-4F0EC5CBF55F}"/>
                </c:ext>
              </c:extLst>
            </c:dLbl>
            <c:dLbl>
              <c:idx val="7"/>
              <c:layout>
                <c:manualLayout>
                  <c:x val="1.7632233056960596E-3"/>
                  <c:y val="-4.8133824488149936E-3"/>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5CB-4C35-AA3A-4F0EC5CBF55F}"/>
                </c:ext>
              </c:extLst>
            </c:dLbl>
            <c:dLbl>
              <c:idx val="8"/>
              <c:layout>
                <c:manualLayout>
                  <c:x val="-5.6708557125723525E-3"/>
                  <c:y val="1.203367855191035E-2"/>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CB-4C35-AA3A-4F0EC5CBF55F}"/>
                </c:ext>
              </c:extLst>
            </c:dLbl>
            <c:dLbl>
              <c:idx val="9"/>
              <c:layout>
                <c:manualLayout>
                  <c:x val="0"/>
                  <c:y val="7.220216606498151E-3"/>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5CB-4C35-AA3A-4F0EC5CBF55F}"/>
                </c:ext>
              </c:extLst>
            </c:dLbl>
            <c:dLbl>
              <c:idx val="10"/>
              <c:layout>
                <c:manualLayout>
                  <c:x val="2.9582312144756742E-3"/>
                  <c:y val="9.626987327502853E-3"/>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5CB-4C35-AA3A-4F0EC5CBF55F}"/>
                </c:ext>
              </c:extLst>
            </c:dLbl>
            <c:dLbl>
              <c:idx val="11"/>
              <c:layout>
                <c:manualLayout>
                  <c:x val="7.5081260537797009E-4"/>
                  <c:y val="3.6610844924338847E-3"/>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35CB-4C35-AA3A-4F0EC5CBF55F}"/>
                </c:ext>
              </c:extLst>
            </c:dLbl>
            <c:dLbl>
              <c:idx val="13"/>
              <c:layout>
                <c:manualLayout>
                  <c:x val="1.1950079087795335E-3"/>
                  <c:y val="7.22029610309535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CB-4C35-AA3A-4F0EC5CBF55F}"/>
                </c:ext>
              </c:extLst>
            </c:dLbl>
            <c:dLbl>
              <c:idx val="14"/>
              <c:layout>
                <c:manualLayout>
                  <c:x val="0"/>
                  <c:y val="9.6269554753308385E-3"/>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5CB-4C35-AA3A-4F0EC5CBF55F}"/>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CB-4C35-AA3A-4F0EC5CBF55F}"/>
                </c:ext>
              </c:extLst>
            </c:dLbl>
            <c:dLbl>
              <c:idx val="16"/>
              <c:layout>
                <c:manualLayout>
                  <c:x val="1.0025062656641603E-2"/>
                  <c:y val="7.2202166064981067E-3"/>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5CB-4C35-AA3A-4F0EC5CBF55F}"/>
                </c:ext>
              </c:extLst>
            </c:dLbl>
            <c:dLbl>
              <c:idx val="17"/>
              <c:layout>
                <c:manualLayout>
                  <c:x val="1.1180992313067784E-2"/>
                  <c:y val="9.6269554753309269E-3"/>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CB-4C35-AA3A-4F0EC5CBF55F}"/>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5CB-4C35-AA3A-4F0EC5CBF55F}"/>
                </c:ext>
              </c:extLst>
            </c:dLbl>
            <c:spPr>
              <a:noFill/>
              <a:ln w="25400">
                <a:noFill/>
              </a:ln>
            </c:spPr>
            <c:txPr>
              <a:bodyPr wrap="square" lIns="38100" tIns="19050" rIns="38100" bIns="19050" anchor="ctr">
                <a:spAutoFit/>
              </a:bodyPr>
              <a:lstStyle/>
              <a:p>
                <a:pPr>
                  <a:defRPr sz="800" b="0" i="0" u="none" strike="noStrike" baseline="0">
                    <a:solidFill>
                      <a:schemeClr val="accent1"/>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'44bpbpcasaad'!$AK$11:$AK$29</c:f>
              <c:strCache>
                <c:ptCount val="19"/>
                <c:pt idx="0">
                  <c:v>Castilla y León</c:v>
                </c:pt>
                <c:pt idx="1">
                  <c:v>Ceuta y Melilla</c:v>
                </c:pt>
                <c:pt idx="2">
                  <c:v>Andalucía</c:v>
                </c:pt>
                <c:pt idx="3">
                  <c:v>Murcia, Región de</c:v>
                </c:pt>
                <c:pt idx="4">
                  <c:v>Extremadura</c:v>
                </c:pt>
                <c:pt idx="5">
                  <c:v>Asturias, Principado de</c:v>
                </c:pt>
                <c:pt idx="6">
                  <c:v>Galicia</c:v>
                </c:pt>
                <c:pt idx="7">
                  <c:v>País Vasco</c:v>
                </c:pt>
                <c:pt idx="8">
                  <c:v>TOTAL</c:v>
                </c:pt>
                <c:pt idx="9">
                  <c:v>Cantabria</c:v>
                </c:pt>
                <c:pt idx="10">
                  <c:v>Castilla - La Mancha</c:v>
                </c:pt>
                <c:pt idx="11">
                  <c:v>Comunitat Valenciana</c:v>
                </c:pt>
                <c:pt idx="12">
                  <c:v>Canarias</c:v>
                </c:pt>
                <c:pt idx="13">
                  <c:v>Cataluña</c:v>
                </c:pt>
                <c:pt idx="14">
                  <c:v>Madrid, Comunidad de</c:v>
                </c:pt>
                <c:pt idx="15">
                  <c:v>Aragón</c:v>
                </c:pt>
                <c:pt idx="16">
                  <c:v>Balears, Illes</c:v>
                </c:pt>
                <c:pt idx="17">
                  <c:v>Navarra, Comunidad Foral de</c:v>
                </c:pt>
                <c:pt idx="18">
                  <c:v>Rioja, La</c:v>
                </c:pt>
              </c:strCache>
            </c:strRef>
          </c:cat>
          <c:val>
            <c:numRef>
              <c:f>'44bpbpcasaad'!$AL$11:$AL$29</c:f>
              <c:numCache>
                <c:formatCode>0.00</c:formatCode>
                <c:ptCount val="19"/>
                <c:pt idx="0">
                  <c:v>1.4523838460954703</c:v>
                </c:pt>
                <c:pt idx="1">
                  <c:v>1.3025638945781708</c:v>
                </c:pt>
                <c:pt idx="2">
                  <c:v>1.2293854697483946</c:v>
                </c:pt>
                <c:pt idx="3">
                  <c:v>1.1741557842252814</c:v>
                </c:pt>
                <c:pt idx="4">
                  <c:v>1.0449748130853029</c:v>
                </c:pt>
                <c:pt idx="5">
                  <c:v>1.0439375750300119</c:v>
                </c:pt>
                <c:pt idx="6">
                  <c:v>1.0352253066468553</c:v>
                </c:pt>
                <c:pt idx="7">
                  <c:v>1.0243753456544529</c:v>
                </c:pt>
                <c:pt idx="8">
                  <c:v>0.99695332401764325</c:v>
                </c:pt>
                <c:pt idx="9">
                  <c:v>0.98908519059824884</c:v>
                </c:pt>
                <c:pt idx="10">
                  <c:v>0.98591968564879584</c:v>
                </c:pt>
                <c:pt idx="11">
                  <c:v>0.94910572003816096</c:v>
                </c:pt>
                <c:pt idx="12">
                  <c:v>0.88000398583277351</c:v>
                </c:pt>
                <c:pt idx="13">
                  <c:v>0.85814725994025542</c:v>
                </c:pt>
                <c:pt idx="14">
                  <c:v>0.84294243104597111</c:v>
                </c:pt>
                <c:pt idx="15">
                  <c:v>0.79914655552991221</c:v>
                </c:pt>
                <c:pt idx="16">
                  <c:v>0.77767440019003875</c:v>
                </c:pt>
                <c:pt idx="17">
                  <c:v>0.63004819335690954</c:v>
                </c:pt>
                <c:pt idx="18">
                  <c:v>0.62673293640247363</c:v>
                </c:pt>
              </c:numCache>
            </c:numRef>
          </c:val>
          <c:extLst>
            <c:ext xmlns:c16="http://schemas.microsoft.com/office/drawing/2014/chart" uri="{C3380CC4-5D6E-409C-BE32-E72D297353CC}">
              <c16:uniqueId val="{00000013-35CB-4C35-AA3A-4F0EC5CBF55F}"/>
            </c:ext>
          </c:extLst>
        </c:ser>
        <c:dLbls>
          <c:showLegendKey val="0"/>
          <c:showVal val="0"/>
          <c:showCatName val="0"/>
          <c:showSerName val="0"/>
          <c:showPercent val="0"/>
          <c:showBubbleSize val="0"/>
        </c:dLbls>
        <c:gapWidth val="20"/>
        <c:axId val="-2066979408"/>
        <c:axId val="-2066978864"/>
      </c:barChart>
      <c:catAx>
        <c:axId val="-2066979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solidFill>
                <a:latin typeface="Arial"/>
                <a:ea typeface="Arial"/>
                <a:cs typeface="Arial"/>
              </a:defRPr>
            </a:pPr>
            <a:endParaRPr lang="es-ES"/>
          </a:p>
        </c:txPr>
        <c:crossAx val="-2066978864"/>
        <c:crosses val="autoZero"/>
        <c:auto val="1"/>
        <c:lblAlgn val="ctr"/>
        <c:lblOffset val="100"/>
        <c:tickLblSkip val="1"/>
        <c:tickMarkSkip val="1"/>
        <c:noMultiLvlLbl val="0"/>
      </c:catAx>
      <c:valAx>
        <c:axId val="-2066978864"/>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solidFill>
                <a:latin typeface="Arial"/>
                <a:ea typeface="Arial"/>
                <a:cs typeface="Arial"/>
              </a:defRPr>
            </a:pPr>
            <a:endParaRPr lang="es-ES"/>
          </a:p>
        </c:txPr>
        <c:crossAx val="-206697940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solidFill>
                  <a:schemeClr val="accent1"/>
                </a:solidFill>
              </a:defRPr>
            </a:pPr>
            <a:r>
              <a:rPr lang="es-ES">
                <a:solidFill>
                  <a:schemeClr val="accent1"/>
                </a:solidFill>
              </a:rPr>
              <a:t>Porcentaje de personas con resolución de PIA en el tramo de edad</a:t>
            </a:r>
            <a:r>
              <a:rPr lang="es-ES" baseline="0">
                <a:solidFill>
                  <a:schemeClr val="accent1"/>
                </a:solidFill>
              </a:rPr>
              <a:t> de 65 a 79 años sobre la población de dicha edad</a:t>
            </a:r>
          </a:p>
        </c:rich>
      </c:tx>
      <c:layout>
        <c:manualLayout>
          <c:xMode val="edge"/>
          <c:yMode val="edge"/>
          <c:x val="0.20330202293845101"/>
          <c:y val="2.8901680131632135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0-4EDA-4EC5-A140-89485EB9CF3A}"/>
              </c:ext>
            </c:extLst>
          </c:dPt>
          <c:dPt>
            <c:idx val="7"/>
            <c:invertIfNegative val="0"/>
            <c:bubble3D val="0"/>
            <c:extLst>
              <c:ext xmlns:c16="http://schemas.microsoft.com/office/drawing/2014/chart" uri="{C3380CC4-5D6E-409C-BE32-E72D297353CC}">
                <c16:uniqueId val="{00000002-4EDA-4EC5-A140-89485EB9CF3A}"/>
              </c:ext>
            </c:extLst>
          </c:dPt>
          <c:dPt>
            <c:idx val="8"/>
            <c:invertIfNegative val="0"/>
            <c:bubble3D val="0"/>
            <c:extLst>
              <c:ext xmlns:c16="http://schemas.microsoft.com/office/drawing/2014/chart" uri="{C3380CC4-5D6E-409C-BE32-E72D297353CC}">
                <c16:uniqueId val="{00000003-4EDA-4EC5-A140-89485EB9CF3A}"/>
              </c:ext>
            </c:extLst>
          </c:dPt>
          <c:dPt>
            <c:idx val="9"/>
            <c:invertIfNegative val="0"/>
            <c:bubble3D val="0"/>
            <c:extLst>
              <c:ext xmlns:c16="http://schemas.microsoft.com/office/drawing/2014/chart" uri="{C3380CC4-5D6E-409C-BE32-E72D297353CC}">
                <c16:uniqueId val="{00000004-4EDA-4EC5-A140-89485EB9CF3A}"/>
              </c:ext>
            </c:extLst>
          </c:dPt>
          <c:dPt>
            <c:idx val="10"/>
            <c:invertIfNegative val="0"/>
            <c:bubble3D val="0"/>
            <c:extLst>
              <c:ext xmlns:c16="http://schemas.microsoft.com/office/drawing/2014/chart" uri="{C3380CC4-5D6E-409C-BE32-E72D297353CC}">
                <c16:uniqueId val="{00000005-4EDA-4EC5-A140-89485EB9CF3A}"/>
              </c:ext>
            </c:extLst>
          </c:dPt>
          <c:dLbls>
            <c:dLbl>
              <c:idx val="0"/>
              <c:layout>
                <c:manualLayout>
                  <c:x val="-1.6808027613911605E-3"/>
                  <c:y val="-3.1219174526262485E-4"/>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EDA-4EC5-A140-89485EB9CF3A}"/>
                </c:ext>
              </c:extLst>
            </c:dLbl>
            <c:dLbl>
              <c:idx val="1"/>
              <c:layout>
                <c:manualLayout>
                  <c:x val="1.9549164071532661E-3"/>
                  <c:y val="0"/>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EDA-4EC5-A140-89485EB9CF3A}"/>
                </c:ext>
              </c:extLst>
            </c:dLbl>
            <c:dLbl>
              <c:idx val="2"/>
              <c:layout>
                <c:manualLayout>
                  <c:x val="6.1368644708885076E-3"/>
                  <c:y val="7.2202166064981727E-3"/>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EDA-4EC5-A140-89485EB9CF3A}"/>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EDA-4EC5-A140-89485EB9CF3A}"/>
                </c:ext>
              </c:extLst>
            </c:dLbl>
            <c:dLbl>
              <c:idx val="4"/>
              <c:layout>
                <c:manualLayout>
                  <c:x val="3.9510850617357042E-3"/>
                  <c:y val="-4.8134777376654852E-3"/>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EDA-4EC5-A140-89485EB9CF3A}"/>
                </c:ext>
              </c:extLst>
            </c:dLbl>
            <c:dLbl>
              <c:idx val="5"/>
              <c:layout>
                <c:manualLayout>
                  <c:x val="8.9323045145671964E-3"/>
                  <c:y val="-2.4067388688327317E-3"/>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EDA-4EC5-A140-89485EB9CF3A}"/>
                </c:ext>
              </c:extLst>
            </c:dLbl>
            <c:dLbl>
              <c:idx val="6"/>
              <c:layout>
                <c:manualLayout>
                  <c:x val="6.6833751044276749E-3"/>
                  <c:y val="7.2202166064981952E-3"/>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DA-4EC5-A140-89485EB9CF3A}"/>
                </c:ext>
              </c:extLst>
            </c:dLbl>
            <c:dLbl>
              <c:idx val="7"/>
              <c:layout>
                <c:manualLayout>
                  <c:x val="1.1727481433241897E-2"/>
                  <c:y val="1.2033694344163659E-2"/>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DA-4EC5-A140-89485EB9CF3A}"/>
                </c:ext>
              </c:extLst>
            </c:dLbl>
            <c:dLbl>
              <c:idx val="8"/>
              <c:layout>
                <c:manualLayout>
                  <c:x val="-7.8598591843724714E-17"/>
                  <c:y val="9.3147587320815666E-3"/>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DA-4EC5-A140-89485EB9CF3A}"/>
                </c:ext>
              </c:extLst>
            </c:dLbl>
            <c:dLbl>
              <c:idx val="9"/>
              <c:layout>
                <c:manualLayout>
                  <c:x val="0"/>
                  <c:y val="7.220216606498151E-3"/>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DA-4EC5-A140-89485EB9CF3A}"/>
                </c:ext>
              </c:extLst>
            </c:dLbl>
            <c:dLbl>
              <c:idx val="10"/>
              <c:layout>
                <c:manualLayout>
                  <c:x val="5.2966048054281815E-3"/>
                  <c:y val="2.406852989530155E-3"/>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DA-4EC5-A140-89485EB9CF3A}"/>
                </c:ext>
              </c:extLst>
            </c:dLbl>
            <c:dLbl>
              <c:idx val="11"/>
              <c:layout>
                <c:manualLayout>
                  <c:x val="1.9550008017485774E-3"/>
                  <c:y val="6.1729976060684718E-3"/>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EDA-4EC5-A140-89485EB9CF3A}"/>
                </c:ext>
              </c:extLst>
            </c:dLbl>
            <c:dLbl>
              <c:idx val="12"/>
              <c:layout>
                <c:manualLayout>
                  <c:x val="4.7922627034963899E-3"/>
                  <c:y val="3.35684720537915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EDA-4EC5-A140-89485EB9CF3A}"/>
                </c:ext>
              </c:extLst>
            </c:dLbl>
            <c:dLbl>
              <c:idx val="13"/>
              <c:layout>
                <c:manualLayout>
                  <c:x val="1.0100345173895064E-3"/>
                  <c:y val="7.220182075938988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EDA-4EC5-A140-89485EB9CF3A}"/>
                </c:ext>
              </c:extLst>
            </c:dLbl>
            <c:dLbl>
              <c:idx val="14"/>
              <c:layout>
                <c:manualLayout>
                  <c:x val="3.3416875522138678E-3"/>
                  <c:y val="-9.6269554753309269E-3"/>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EDA-4EC5-A140-89485EB9CF3A}"/>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EDA-4EC5-A140-89485EB9CF3A}"/>
                </c:ext>
              </c:extLst>
            </c:dLbl>
            <c:dLbl>
              <c:idx val="16"/>
              <c:layout>
                <c:manualLayout>
                  <c:x val="5.7378197500232084E-3"/>
                  <c:y val="7.2201820759389889E-3"/>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EDA-4EC5-A140-89485EB9CF3A}"/>
                </c:ext>
              </c:extLst>
            </c:dLbl>
            <c:dLbl>
              <c:idx val="17"/>
              <c:layout>
                <c:manualLayout>
                  <c:x val="6.4531483403802818E-3"/>
                  <c:y val="9.6269094345852665E-3"/>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EDA-4EC5-A140-89485EB9CF3A}"/>
                </c:ext>
              </c:extLst>
            </c:dLbl>
            <c:dLbl>
              <c:idx val="18"/>
              <c:layout>
                <c:manualLayout>
                  <c:x val="-1.8870631524757156E-4"/>
                  <c:y val="4.8134752386720893E-3"/>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EDA-4EC5-A140-89485EB9CF3A}"/>
                </c:ext>
              </c:extLst>
            </c:dLbl>
            <c:spPr>
              <a:noFill/>
              <a:ln w="25400">
                <a:noFill/>
              </a:ln>
            </c:spPr>
            <c:txPr>
              <a:bodyPr wrap="square" lIns="38100" tIns="19050" rIns="38100" bIns="19050" anchor="ctr">
                <a:spAutoFit/>
              </a:bodyPr>
              <a:lstStyle/>
              <a:p>
                <a:pPr>
                  <a:defRPr sz="800" b="0" i="0" u="none" strike="noStrike" baseline="0">
                    <a:solidFill>
                      <a:schemeClr val="accent1"/>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'44bpbpcasaad'!$AQ$11:$AQ$29</c:f>
              <c:strCache>
                <c:ptCount val="19"/>
                <c:pt idx="0">
                  <c:v>Andalucía</c:v>
                </c:pt>
                <c:pt idx="1">
                  <c:v>Castilla y León</c:v>
                </c:pt>
                <c:pt idx="2">
                  <c:v>Castilla - La Mancha</c:v>
                </c:pt>
                <c:pt idx="3">
                  <c:v>Murcia, Región de</c:v>
                </c:pt>
                <c:pt idx="4">
                  <c:v>Balears, Illes</c:v>
                </c:pt>
                <c:pt idx="5">
                  <c:v>Extremadura</c:v>
                </c:pt>
                <c:pt idx="6">
                  <c:v>TOTAL</c:v>
                </c:pt>
                <c:pt idx="7">
                  <c:v>Comunitat Valenciana</c:v>
                </c:pt>
                <c:pt idx="8">
                  <c:v>Cataluña</c:v>
                </c:pt>
                <c:pt idx="9">
                  <c:v>Cantabria</c:v>
                </c:pt>
                <c:pt idx="10">
                  <c:v>Aragón</c:v>
                </c:pt>
                <c:pt idx="11">
                  <c:v>Madrid, Comunidad de</c:v>
                </c:pt>
                <c:pt idx="12">
                  <c:v>Rioja, La</c:v>
                </c:pt>
                <c:pt idx="13">
                  <c:v>País Vasco</c:v>
                </c:pt>
                <c:pt idx="14">
                  <c:v>Ceuta y Melilla</c:v>
                </c:pt>
                <c:pt idx="15">
                  <c:v>Asturias, Principado de</c:v>
                </c:pt>
                <c:pt idx="16">
                  <c:v>Navarra, Comunidad Foral de</c:v>
                </c:pt>
                <c:pt idx="17">
                  <c:v>Canarias</c:v>
                </c:pt>
                <c:pt idx="18">
                  <c:v>Galicia</c:v>
                </c:pt>
              </c:strCache>
            </c:strRef>
          </c:cat>
          <c:val>
            <c:numRef>
              <c:f>'44bpbpcasaad'!$AR$11:$AR$29</c:f>
              <c:numCache>
                <c:formatCode>0.00</c:formatCode>
                <c:ptCount val="19"/>
                <c:pt idx="0">
                  <c:v>5.1727342617616285</c:v>
                </c:pt>
                <c:pt idx="1">
                  <c:v>5.1370301710490383</c:v>
                </c:pt>
                <c:pt idx="2">
                  <c:v>4.6158066049811648</c:v>
                </c:pt>
                <c:pt idx="3">
                  <c:v>4.3878603079892953</c:v>
                </c:pt>
                <c:pt idx="4">
                  <c:v>4.2669822356429714</c:v>
                </c:pt>
                <c:pt idx="5">
                  <c:v>4.0996641392295556</c:v>
                </c:pt>
                <c:pt idx="6">
                  <c:v>3.979578991660996</c:v>
                </c:pt>
                <c:pt idx="7">
                  <c:v>3.9535216265312285</c:v>
                </c:pt>
                <c:pt idx="8">
                  <c:v>3.77669865022329</c:v>
                </c:pt>
                <c:pt idx="9">
                  <c:v>3.6412123698651211</c:v>
                </c:pt>
                <c:pt idx="10">
                  <c:v>3.614056210912818</c:v>
                </c:pt>
                <c:pt idx="11">
                  <c:v>3.5227157916007141</c:v>
                </c:pt>
                <c:pt idx="12">
                  <c:v>3.4198873204299285</c:v>
                </c:pt>
                <c:pt idx="13">
                  <c:v>3.3956425954012555</c:v>
                </c:pt>
                <c:pt idx="14">
                  <c:v>3.3602235914374643</c:v>
                </c:pt>
                <c:pt idx="15">
                  <c:v>3.3095006518635017</c:v>
                </c:pt>
                <c:pt idx="16">
                  <c:v>2.8422449555376752</c:v>
                </c:pt>
                <c:pt idx="17">
                  <c:v>2.8073414233810938</c:v>
                </c:pt>
                <c:pt idx="18">
                  <c:v>2.7527918910465048</c:v>
                </c:pt>
              </c:numCache>
            </c:numRef>
          </c:val>
          <c:extLst>
            <c:ext xmlns:c16="http://schemas.microsoft.com/office/drawing/2014/chart" uri="{C3380CC4-5D6E-409C-BE32-E72D297353CC}">
              <c16:uniqueId val="{00000014-4EDA-4EC5-A140-89485EB9CF3A}"/>
            </c:ext>
          </c:extLst>
        </c:ser>
        <c:dLbls>
          <c:showLegendKey val="0"/>
          <c:showVal val="0"/>
          <c:showCatName val="0"/>
          <c:showSerName val="0"/>
          <c:showPercent val="0"/>
          <c:showBubbleSize val="0"/>
        </c:dLbls>
        <c:gapWidth val="20"/>
        <c:axId val="-2066978320"/>
        <c:axId val="-2066977776"/>
      </c:barChart>
      <c:catAx>
        <c:axId val="-2066978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solidFill>
                <a:latin typeface="Arial"/>
                <a:ea typeface="Arial"/>
                <a:cs typeface="Arial"/>
              </a:defRPr>
            </a:pPr>
            <a:endParaRPr lang="es-ES"/>
          </a:p>
        </c:txPr>
        <c:crossAx val="-2066977776"/>
        <c:crosses val="autoZero"/>
        <c:auto val="1"/>
        <c:lblAlgn val="ctr"/>
        <c:lblOffset val="100"/>
        <c:tickLblSkip val="1"/>
        <c:tickMarkSkip val="1"/>
        <c:noMultiLvlLbl val="0"/>
      </c:catAx>
      <c:valAx>
        <c:axId val="-206697777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solidFill>
                <a:latin typeface="Arial"/>
                <a:ea typeface="Arial"/>
                <a:cs typeface="Arial"/>
              </a:defRPr>
            </a:pPr>
            <a:endParaRPr lang="es-ES"/>
          </a:p>
        </c:txPr>
        <c:crossAx val="-206697832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solidFill>
                  <a:schemeClr val="accent1"/>
                </a:solidFill>
              </a:defRPr>
            </a:pPr>
            <a:r>
              <a:rPr lang="es-ES">
                <a:solidFill>
                  <a:schemeClr val="accent1"/>
                </a:solidFill>
              </a:rPr>
              <a:t>Porcentaje de personas con resolución de PIA en el tramo de edad</a:t>
            </a:r>
            <a:r>
              <a:rPr lang="es-ES" baseline="0">
                <a:solidFill>
                  <a:schemeClr val="accent1"/>
                </a:solidFill>
              </a:rPr>
              <a:t> de 80 años y más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5"/>
            <c:invertIfNegative val="0"/>
            <c:bubble3D val="0"/>
            <c:extLst>
              <c:ext xmlns:c16="http://schemas.microsoft.com/office/drawing/2014/chart" uri="{C3380CC4-5D6E-409C-BE32-E72D297353CC}">
                <c16:uniqueId val="{00000001-2A07-47B6-9550-8ED5A18FFB7A}"/>
              </c:ext>
            </c:extLst>
          </c:dPt>
          <c:dPt>
            <c:idx val="6"/>
            <c:invertIfNegative val="0"/>
            <c:bubble3D val="0"/>
            <c:extLst>
              <c:ext xmlns:c16="http://schemas.microsoft.com/office/drawing/2014/chart" uri="{C3380CC4-5D6E-409C-BE32-E72D297353CC}">
                <c16:uniqueId val="{00000003-2A07-47B6-9550-8ED5A18FFB7A}"/>
              </c:ext>
            </c:extLst>
          </c:dPt>
          <c:dPt>
            <c:idx val="7"/>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4-2A07-47B6-9550-8ED5A18FFB7A}"/>
              </c:ext>
            </c:extLst>
          </c:dPt>
          <c:dPt>
            <c:idx val="8"/>
            <c:invertIfNegative val="0"/>
            <c:bubble3D val="0"/>
            <c:extLst>
              <c:ext xmlns:c16="http://schemas.microsoft.com/office/drawing/2014/chart" uri="{C3380CC4-5D6E-409C-BE32-E72D297353CC}">
                <c16:uniqueId val="{00000005-2A07-47B6-9550-8ED5A18FFB7A}"/>
              </c:ext>
            </c:extLst>
          </c:dPt>
          <c:dPt>
            <c:idx val="9"/>
            <c:invertIfNegative val="0"/>
            <c:bubble3D val="0"/>
            <c:extLst>
              <c:ext xmlns:c16="http://schemas.microsoft.com/office/drawing/2014/chart" uri="{C3380CC4-5D6E-409C-BE32-E72D297353CC}">
                <c16:uniqueId val="{00000006-2A07-47B6-9550-8ED5A18FFB7A}"/>
              </c:ext>
            </c:extLst>
          </c:dPt>
          <c:dPt>
            <c:idx val="10"/>
            <c:invertIfNegative val="0"/>
            <c:bubble3D val="0"/>
            <c:extLst>
              <c:ext xmlns:c16="http://schemas.microsoft.com/office/drawing/2014/chart" uri="{C3380CC4-5D6E-409C-BE32-E72D297353CC}">
                <c16:uniqueId val="{00000007-2A07-47B6-9550-8ED5A18FFB7A}"/>
              </c:ext>
            </c:extLst>
          </c:dPt>
          <c:dLbls>
            <c:dLbl>
              <c:idx val="0"/>
              <c:layout>
                <c:manualLayout>
                  <c:x val="4.6415070050848549E-3"/>
                  <c:y val="7.2201174409739803E-3"/>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A07-47B6-9550-8ED5A18FFB7A}"/>
                </c:ext>
              </c:extLst>
            </c:dLbl>
            <c:dLbl>
              <c:idx val="1"/>
              <c:layout>
                <c:manualLayout>
                  <c:x val="1.9901735716277972E-3"/>
                  <c:y val="6.8038945242709405E-3"/>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A07-47B6-9550-8ED5A18FFB7A}"/>
                </c:ext>
              </c:extLst>
            </c:dLbl>
            <c:dLbl>
              <c:idx val="2"/>
              <c:layout>
                <c:manualLayout>
                  <c:x val="6.1368405243622474E-3"/>
                  <c:y val="6.4623961916068697E-3"/>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A07-47B6-9550-8ED5A18FFB7A}"/>
                </c:ext>
              </c:extLst>
            </c:dLbl>
            <c:dLbl>
              <c:idx val="3"/>
              <c:layout>
                <c:manualLayout>
                  <c:x val="1.4494686535518565E-3"/>
                  <c:y val="-1.7837403998271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A07-47B6-9550-8ED5A18FFB7A}"/>
                </c:ext>
              </c:extLst>
            </c:dLbl>
            <c:dLbl>
              <c:idx val="4"/>
              <c:layout>
                <c:manualLayout>
                  <c:x val="-3.8369796609300058E-4"/>
                  <c:y val="-2.7011701036568317E-2"/>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A07-47B6-9550-8ED5A18FFB7A}"/>
                </c:ext>
              </c:extLst>
            </c:dLbl>
            <c:dLbl>
              <c:idx val="5"/>
              <c:layout>
                <c:manualLayout>
                  <c:x val="-7.5534125009614115E-4"/>
                  <c:y val="-2.8391798331920702E-2"/>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1-2A07-47B6-9550-8ED5A18FFB7A}"/>
                </c:ext>
              </c:extLst>
            </c:dLbl>
            <c:dLbl>
              <c:idx val="6"/>
              <c:layout>
                <c:manualLayout>
                  <c:x val="1.474432959723603E-3"/>
                  <c:y val="-2.2222510724559223E-2"/>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07-47B6-9550-8ED5A18FFB7A}"/>
                </c:ext>
              </c:extLst>
            </c:dLbl>
            <c:dLbl>
              <c:idx val="7"/>
              <c:layout>
                <c:manualLayout>
                  <c:x val="1.9901339694101757E-3"/>
                  <c:y val="-5.0822262571334782E-3"/>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A07-47B6-9550-8ED5A18FFB7A}"/>
                </c:ext>
              </c:extLst>
            </c:dLbl>
            <c:dLbl>
              <c:idx val="8"/>
              <c:layout>
                <c:manualLayout>
                  <c:x val="-1.902829831860617E-3"/>
                  <c:y val="1.2033684259534078E-2"/>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A07-47B6-9550-8ED5A18FFB7A}"/>
                </c:ext>
              </c:extLst>
            </c:dLbl>
            <c:dLbl>
              <c:idx val="9"/>
              <c:layout>
                <c:manualLayout>
                  <c:x val="1.305745624591686E-3"/>
                  <c:y val="5.1550651512241412E-3"/>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A07-47B6-9550-8ED5A18FFB7A}"/>
                </c:ext>
              </c:extLst>
            </c:dLbl>
            <c:dLbl>
              <c:idx val="10"/>
              <c:layout>
                <c:manualLayout>
                  <c:x val="3.0164063368300462E-3"/>
                  <c:y val="-2.536291018077353E-2"/>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A07-47B6-9550-8ED5A18FFB7A}"/>
                </c:ext>
              </c:extLst>
            </c:dLbl>
            <c:dLbl>
              <c:idx val="11"/>
              <c:layout>
                <c:manualLayout>
                  <c:x val="7.5115964727842264E-3"/>
                  <c:y val="9.6271336371201929E-3"/>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2A07-47B6-9550-8ED5A18FFB7A}"/>
                </c:ext>
              </c:extLst>
            </c:dLbl>
            <c:dLbl>
              <c:idx val="12"/>
              <c:layout>
                <c:manualLayout>
                  <c:x val="5.9531320799883726E-3"/>
                  <c:y val="-1.9815860292331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A07-47B6-9550-8ED5A18FFB7A}"/>
                </c:ext>
              </c:extLst>
            </c:dLbl>
            <c:dLbl>
              <c:idx val="13"/>
              <c:layout>
                <c:manualLayout>
                  <c:x val="7.2160523908452014E-3"/>
                  <c:y val="1.14599310438200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A07-47B6-9550-8ED5A18FFB7A}"/>
                </c:ext>
              </c:extLst>
            </c:dLbl>
            <c:dLbl>
              <c:idx val="14"/>
              <c:layout>
                <c:manualLayout>
                  <c:x val="5.8091784848418237E-3"/>
                  <c:y val="9.6269008502540294E-3"/>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A07-47B6-9550-8ED5A18FFB7A}"/>
                </c:ext>
              </c:extLst>
            </c:dLbl>
            <c:dLbl>
              <c:idx val="15"/>
              <c:layout>
                <c:manualLayout>
                  <c:x val="3.568409534639233E-4"/>
                  <c:y val="6.4623961916068697E-3"/>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A07-47B6-9550-8ED5A18FFB7A}"/>
                </c:ext>
              </c:extLst>
            </c:dLbl>
            <c:dLbl>
              <c:idx val="16"/>
              <c:layout>
                <c:manualLayout>
                  <c:x val="3.4855070909051902E-3"/>
                  <c:y val="1.2924792383213793E-2"/>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A07-47B6-9550-8ED5A18FFB7A}"/>
                </c:ext>
              </c:extLst>
            </c:dLbl>
            <c:dLbl>
              <c:idx val="17"/>
              <c:layout>
                <c:manualLayout>
                  <c:x val="1.0450685489926838E-2"/>
                  <c:y val="9.6269008502540294E-3"/>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A07-47B6-9550-8ED5A18FFB7A}"/>
                </c:ext>
              </c:extLst>
            </c:dLbl>
            <c:dLbl>
              <c:idx val="18"/>
              <c:layout>
                <c:manualLayout>
                  <c:x val="1.8461670492823275E-3"/>
                  <c:y val="4.8135668185600965E-3"/>
                </c:manualLayout>
              </c:layout>
              <c:spPr>
                <a:noFill/>
                <a:ln w="25400">
                  <a:noFill/>
                </a:ln>
              </c:spPr>
              <c:txPr>
                <a:bodyPr/>
                <a:lstStyle/>
                <a:p>
                  <a:pPr>
                    <a:defRPr sz="800" b="0" i="0" u="none" strike="noStrike" baseline="0">
                      <a:solidFill>
                        <a:schemeClr val="accent1"/>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A07-47B6-9550-8ED5A18FFB7A}"/>
                </c:ext>
              </c:extLst>
            </c:dLbl>
            <c:spPr>
              <a:noFill/>
              <a:ln w="25400">
                <a:noFill/>
              </a:ln>
            </c:spPr>
            <c:txPr>
              <a:bodyPr wrap="square" lIns="38100" tIns="19050" rIns="38100" bIns="19050" anchor="ctr">
                <a:spAutoFit/>
              </a:bodyPr>
              <a:lstStyle/>
              <a:p>
                <a:pPr>
                  <a:defRPr sz="800" b="0" i="0" u="none" strike="noStrike" baseline="0">
                    <a:solidFill>
                      <a:schemeClr val="accent1"/>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'44bpbpcasaad'!$AW$11:$AW$29</c:f>
              <c:strCache>
                <c:ptCount val="19"/>
                <c:pt idx="0">
                  <c:v>Castilla y León</c:v>
                </c:pt>
                <c:pt idx="1">
                  <c:v>Andalucía</c:v>
                </c:pt>
                <c:pt idx="2">
                  <c:v>Castilla - La Mancha</c:v>
                </c:pt>
                <c:pt idx="3">
                  <c:v>Balears, Illes</c:v>
                </c:pt>
                <c:pt idx="4">
                  <c:v>Rioja, La</c:v>
                </c:pt>
                <c:pt idx="5">
                  <c:v>Comunitat Valenciana</c:v>
                </c:pt>
                <c:pt idx="6">
                  <c:v>Extremadura</c:v>
                </c:pt>
                <c:pt idx="7">
                  <c:v>TOTAL</c:v>
                </c:pt>
                <c:pt idx="8">
                  <c:v>Madrid, Comunidad de</c:v>
                </c:pt>
                <c:pt idx="9">
                  <c:v>Aragón</c:v>
                </c:pt>
                <c:pt idx="10">
                  <c:v>Murcia, Región de</c:v>
                </c:pt>
                <c:pt idx="11">
                  <c:v>Navarra, Comunidad Foral de</c:v>
                </c:pt>
                <c:pt idx="12">
                  <c:v>País Vasco</c:v>
                </c:pt>
                <c:pt idx="13">
                  <c:v>Cataluña</c:v>
                </c:pt>
                <c:pt idx="14">
                  <c:v>Cantabria</c:v>
                </c:pt>
                <c:pt idx="15">
                  <c:v>Ceuta y Melilla</c:v>
                </c:pt>
                <c:pt idx="16">
                  <c:v>Asturias, Principado de</c:v>
                </c:pt>
                <c:pt idx="17">
                  <c:v>Galicia</c:v>
                </c:pt>
                <c:pt idx="18">
                  <c:v>Canarias</c:v>
                </c:pt>
              </c:strCache>
            </c:strRef>
          </c:cat>
          <c:val>
            <c:numRef>
              <c:f>'44bpbpcasaad'!$AX$11:$AX$29</c:f>
              <c:numCache>
                <c:formatCode>0.00</c:formatCode>
                <c:ptCount val="19"/>
                <c:pt idx="0">
                  <c:v>35.242300880885026</c:v>
                </c:pt>
                <c:pt idx="1">
                  <c:v>33.363816635827988</c:v>
                </c:pt>
                <c:pt idx="2">
                  <c:v>32.73819519716654</c:v>
                </c:pt>
                <c:pt idx="3">
                  <c:v>28.559467174119884</c:v>
                </c:pt>
                <c:pt idx="4">
                  <c:v>26.920289855072465</c:v>
                </c:pt>
                <c:pt idx="5">
                  <c:v>26.851959569969001</c:v>
                </c:pt>
                <c:pt idx="6">
                  <c:v>26.581256244952709</c:v>
                </c:pt>
                <c:pt idx="7">
                  <c:v>26.430974555113178</c:v>
                </c:pt>
                <c:pt idx="8">
                  <c:v>26.1340047052812</c:v>
                </c:pt>
                <c:pt idx="9">
                  <c:v>25.616040475967395</c:v>
                </c:pt>
                <c:pt idx="10">
                  <c:v>25.134274775974983</c:v>
                </c:pt>
                <c:pt idx="11">
                  <c:v>24.384808913382052</c:v>
                </c:pt>
                <c:pt idx="12">
                  <c:v>23.976895197825431</c:v>
                </c:pt>
                <c:pt idx="13">
                  <c:v>23.8005148061971</c:v>
                </c:pt>
                <c:pt idx="14">
                  <c:v>21.955356703869413</c:v>
                </c:pt>
                <c:pt idx="15">
                  <c:v>20.501747892247582</c:v>
                </c:pt>
                <c:pt idx="16">
                  <c:v>20.483234596450242</c:v>
                </c:pt>
                <c:pt idx="17">
                  <c:v>16.742102463203938</c:v>
                </c:pt>
                <c:pt idx="18">
                  <c:v>16.562303047553215</c:v>
                </c:pt>
              </c:numCache>
            </c:numRef>
          </c:val>
          <c:extLst>
            <c:ext xmlns:c16="http://schemas.microsoft.com/office/drawing/2014/chart" uri="{C3380CC4-5D6E-409C-BE32-E72D297353CC}">
              <c16:uniqueId val="{00000015-2A07-47B6-9550-8ED5A18FFB7A}"/>
            </c:ext>
          </c:extLst>
        </c:ser>
        <c:dLbls>
          <c:showLegendKey val="0"/>
          <c:showVal val="0"/>
          <c:showCatName val="0"/>
          <c:showSerName val="0"/>
          <c:showPercent val="0"/>
          <c:showBubbleSize val="0"/>
        </c:dLbls>
        <c:gapWidth val="20"/>
        <c:axId val="-2066984304"/>
        <c:axId val="-2066983216"/>
      </c:barChart>
      <c:catAx>
        <c:axId val="-2066984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solidFill>
                <a:latin typeface="Arial"/>
                <a:ea typeface="Arial"/>
                <a:cs typeface="Arial"/>
              </a:defRPr>
            </a:pPr>
            <a:endParaRPr lang="es-ES"/>
          </a:p>
        </c:txPr>
        <c:crossAx val="-2066983216"/>
        <c:crosses val="autoZero"/>
        <c:auto val="1"/>
        <c:lblAlgn val="ctr"/>
        <c:lblOffset val="100"/>
        <c:tickLblSkip val="1"/>
        <c:tickMarkSkip val="1"/>
        <c:noMultiLvlLbl val="0"/>
      </c:catAx>
      <c:valAx>
        <c:axId val="-2066983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solidFill>
                <a:latin typeface="Arial"/>
                <a:ea typeface="Arial"/>
                <a:cs typeface="Arial"/>
              </a:defRPr>
            </a:pPr>
            <a:endParaRPr lang="es-ES"/>
          </a:p>
        </c:txPr>
        <c:crossAx val="-206698430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accent1"/>
                </a:solidFill>
                <a:latin typeface="+mn-lt"/>
                <a:ea typeface="+mn-ea"/>
                <a:cs typeface="+mn-cs"/>
              </a:defRPr>
            </a:pPr>
            <a:r>
              <a:rPr lang="en-US" sz="1200" b="1">
                <a:solidFill>
                  <a:schemeClr val="accent1"/>
                </a:solidFill>
              </a:rPr>
              <a:t>Evolución de las Altas y Bajas de Resoluciones de PIA. Total nacional</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accent1"/>
              </a:solidFill>
              <a:latin typeface="+mn-lt"/>
              <a:ea typeface="+mn-ea"/>
              <a:cs typeface="+mn-cs"/>
            </a:defRPr>
          </a:pPr>
          <a:endParaRPr lang="es-ES"/>
        </a:p>
      </c:txPr>
    </c:title>
    <c:autoTitleDeleted val="0"/>
    <c:plotArea>
      <c:layout>
        <c:manualLayout>
          <c:layoutTarget val="inner"/>
          <c:xMode val="edge"/>
          <c:yMode val="edge"/>
          <c:x val="0.10840924166369791"/>
          <c:y val="0.16743169398907104"/>
          <c:w val="0.86171782415554965"/>
          <c:h val="0.48931835979518956"/>
        </c:manualLayout>
      </c:layout>
      <c:lineChart>
        <c:grouping val="standard"/>
        <c:varyColors val="0"/>
        <c:ser>
          <c:idx val="0"/>
          <c:order val="0"/>
          <c:tx>
            <c:strRef>
              <c:f>'45ResolPIAAltaBaj'!$AD$10</c:f>
              <c:strCache>
                <c:ptCount val="1"/>
                <c:pt idx="0">
                  <c:v>Altas resoluciones PIA</c:v>
                </c:pt>
              </c:strCache>
            </c:strRef>
          </c:tx>
          <c:spPr>
            <a:ln w="28575" cap="rnd">
              <a:solidFill>
                <a:schemeClr val="accent1"/>
              </a:solidFill>
              <a:round/>
            </a:ln>
            <a:effectLst/>
          </c:spPr>
          <c:marker>
            <c:symbol val="none"/>
          </c:marker>
          <c:cat>
            <c:numRef>
              <c:f>'45ResolPIAAltaBaj'!$AC$11:$AC$46</c:f>
              <c:numCache>
                <c:formatCode>m/d/yyyy</c:formatCode>
                <c:ptCount val="36"/>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numCache>
            </c:numRef>
          </c:cat>
          <c:val>
            <c:numRef>
              <c:f>'45ResolPIAAltaBaj'!$AD$11:$AD$46</c:f>
              <c:numCache>
                <c:formatCode>0</c:formatCode>
                <c:ptCount val="36"/>
                <c:pt idx="0">
                  <c:v>27240</c:v>
                </c:pt>
                <c:pt idx="1">
                  <c:v>23620</c:v>
                </c:pt>
                <c:pt idx="2">
                  <c:v>21534</c:v>
                </c:pt>
                <c:pt idx="3">
                  <c:v>21833</c:v>
                </c:pt>
                <c:pt idx="4">
                  <c:v>25882</c:v>
                </c:pt>
                <c:pt idx="5">
                  <c:v>15551</c:v>
                </c:pt>
                <c:pt idx="6">
                  <c:v>29199</c:v>
                </c:pt>
                <c:pt idx="7">
                  <c:v>26213</c:v>
                </c:pt>
                <c:pt idx="8">
                  <c:v>25655</c:v>
                </c:pt>
                <c:pt idx="9">
                  <c:v>24712</c:v>
                </c:pt>
                <c:pt idx="10">
                  <c:v>15800</c:v>
                </c:pt>
                <c:pt idx="11">
                  <c:v>21660</c:v>
                </c:pt>
                <c:pt idx="12">
                  <c:v>28954</c:v>
                </c:pt>
                <c:pt idx="13">
                  <c:v>20498</c:v>
                </c:pt>
                <c:pt idx="14">
                  <c:v>23876</c:v>
                </c:pt>
                <c:pt idx="15">
                  <c:v>25318</c:v>
                </c:pt>
                <c:pt idx="16">
                  <c:v>29962</c:v>
                </c:pt>
                <c:pt idx="17">
                  <c:v>19002</c:v>
                </c:pt>
                <c:pt idx="18">
                  <c:v>23558</c:v>
                </c:pt>
                <c:pt idx="19">
                  <c:v>27902</c:v>
                </c:pt>
                <c:pt idx="20">
                  <c:v>25864</c:v>
                </c:pt>
                <c:pt idx="21">
                  <c:v>27618</c:v>
                </c:pt>
                <c:pt idx="22">
                  <c:v>19275</c:v>
                </c:pt>
                <c:pt idx="23">
                  <c:v>22255</c:v>
                </c:pt>
                <c:pt idx="24">
                  <c:v>0</c:v>
                </c:pt>
                <c:pt idx="25">
                  <c:v>0</c:v>
                </c:pt>
                <c:pt idx="26">
                  <c:v>0</c:v>
                </c:pt>
                <c:pt idx="27">
                  <c:v>0</c:v>
                </c:pt>
                <c:pt idx="28">
                  <c:v>0</c:v>
                </c:pt>
                <c:pt idx="29">
                  <c:v>0</c:v>
                </c:pt>
                <c:pt idx="30">
                  <c:v>0</c:v>
                </c:pt>
                <c:pt idx="31">
                  <c:v>0</c:v>
                </c:pt>
                <c:pt idx="32">
                  <c:v>0</c:v>
                </c:pt>
                <c:pt idx="33">
                  <c:v>0</c:v>
                </c:pt>
                <c:pt idx="34">
                  <c:v>0</c:v>
                </c:pt>
                <c:pt idx="35">
                  <c:v>0</c:v>
                </c:pt>
              </c:numCache>
            </c:numRef>
          </c:val>
          <c:smooth val="0"/>
          <c:extLst>
            <c:ext xmlns:c16="http://schemas.microsoft.com/office/drawing/2014/chart" uri="{C3380CC4-5D6E-409C-BE32-E72D297353CC}">
              <c16:uniqueId val="{00000000-719D-4804-BFC6-020A3B76CCCB}"/>
            </c:ext>
          </c:extLst>
        </c:ser>
        <c:ser>
          <c:idx val="1"/>
          <c:order val="1"/>
          <c:tx>
            <c:strRef>
              <c:f>'45ResolPIAAltaBaj'!$AE$10</c:f>
              <c:strCache>
                <c:ptCount val="1"/>
                <c:pt idx="0">
                  <c:v>Bajas resoluciones PIA</c:v>
                </c:pt>
              </c:strCache>
            </c:strRef>
          </c:tx>
          <c:spPr>
            <a:ln w="28575" cap="rnd">
              <a:solidFill>
                <a:schemeClr val="accent1">
                  <a:lumMod val="50000"/>
                </a:schemeClr>
              </a:solidFill>
              <a:round/>
            </a:ln>
            <a:effectLst/>
          </c:spPr>
          <c:marker>
            <c:symbol val="none"/>
          </c:marker>
          <c:cat>
            <c:numRef>
              <c:f>'45ResolPIAAltaBaj'!$AC$11:$AC$46</c:f>
              <c:numCache>
                <c:formatCode>m/d/yyyy</c:formatCode>
                <c:ptCount val="36"/>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numCache>
            </c:numRef>
          </c:cat>
          <c:val>
            <c:numRef>
              <c:f>'45ResolPIAAltaBaj'!$AE$11:$AE$46</c:f>
              <c:numCache>
                <c:formatCode>0</c:formatCode>
                <c:ptCount val="36"/>
                <c:pt idx="0">
                  <c:v>16097</c:v>
                </c:pt>
                <c:pt idx="1">
                  <c:v>14066</c:v>
                </c:pt>
                <c:pt idx="2">
                  <c:v>12150</c:v>
                </c:pt>
                <c:pt idx="3">
                  <c:v>13954</c:v>
                </c:pt>
                <c:pt idx="4">
                  <c:v>13248</c:v>
                </c:pt>
                <c:pt idx="5">
                  <c:v>13247</c:v>
                </c:pt>
                <c:pt idx="6">
                  <c:v>15187</c:v>
                </c:pt>
                <c:pt idx="7">
                  <c:v>13678</c:v>
                </c:pt>
                <c:pt idx="8">
                  <c:v>14422</c:v>
                </c:pt>
                <c:pt idx="9">
                  <c:v>14501</c:v>
                </c:pt>
                <c:pt idx="10">
                  <c:v>18653</c:v>
                </c:pt>
                <c:pt idx="11">
                  <c:v>18762</c:v>
                </c:pt>
                <c:pt idx="12">
                  <c:v>17183</c:v>
                </c:pt>
                <c:pt idx="13">
                  <c:v>16055</c:v>
                </c:pt>
                <c:pt idx="14">
                  <c:v>15983</c:v>
                </c:pt>
                <c:pt idx="15">
                  <c:v>16449</c:v>
                </c:pt>
                <c:pt idx="16">
                  <c:v>16217</c:v>
                </c:pt>
                <c:pt idx="17">
                  <c:v>17806</c:v>
                </c:pt>
                <c:pt idx="18">
                  <c:v>17545</c:v>
                </c:pt>
                <c:pt idx="19">
                  <c:v>14112</c:v>
                </c:pt>
                <c:pt idx="20">
                  <c:v>14618</c:v>
                </c:pt>
                <c:pt idx="21">
                  <c:v>15332</c:v>
                </c:pt>
                <c:pt idx="22">
                  <c:v>18183</c:v>
                </c:pt>
                <c:pt idx="23">
                  <c:v>17384</c:v>
                </c:pt>
                <c:pt idx="24">
                  <c:v>0</c:v>
                </c:pt>
                <c:pt idx="25">
                  <c:v>0</c:v>
                </c:pt>
                <c:pt idx="26">
                  <c:v>0</c:v>
                </c:pt>
                <c:pt idx="27">
                  <c:v>0</c:v>
                </c:pt>
                <c:pt idx="28">
                  <c:v>0</c:v>
                </c:pt>
                <c:pt idx="29">
                  <c:v>0</c:v>
                </c:pt>
                <c:pt idx="30">
                  <c:v>0</c:v>
                </c:pt>
                <c:pt idx="31">
                  <c:v>0</c:v>
                </c:pt>
                <c:pt idx="32">
                  <c:v>0</c:v>
                </c:pt>
                <c:pt idx="33">
                  <c:v>0</c:v>
                </c:pt>
                <c:pt idx="34">
                  <c:v>0</c:v>
                </c:pt>
                <c:pt idx="35">
                  <c:v>0</c:v>
                </c:pt>
              </c:numCache>
            </c:numRef>
          </c:val>
          <c:smooth val="0"/>
          <c:extLst>
            <c:ext xmlns:c16="http://schemas.microsoft.com/office/drawing/2014/chart" uri="{C3380CC4-5D6E-409C-BE32-E72D297353CC}">
              <c16:uniqueId val="{00000001-719D-4804-BFC6-020A3B76CCCB}"/>
            </c:ext>
          </c:extLst>
        </c:ser>
        <c:dLbls>
          <c:showLegendKey val="0"/>
          <c:showVal val="0"/>
          <c:showCatName val="0"/>
          <c:showSerName val="0"/>
          <c:showPercent val="0"/>
          <c:showBubbleSize val="0"/>
        </c:dLbls>
        <c:smooth val="0"/>
        <c:axId val="-2066983760"/>
        <c:axId val="-2066982672"/>
      </c:lineChart>
      <c:catAx>
        <c:axId val="-206698376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s-ES"/>
          </a:p>
        </c:txPr>
        <c:crossAx val="-2066982672"/>
        <c:crosses val="autoZero"/>
        <c:auto val="0"/>
        <c:lblAlgn val="ctr"/>
        <c:lblOffset val="100"/>
        <c:noMultiLvlLbl val="1"/>
      </c:catAx>
      <c:valAx>
        <c:axId val="-2066982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s-ES"/>
          </a:p>
        </c:txPr>
        <c:crossAx val="-2066983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solidFill>
                <a:latin typeface="Verdana"/>
                <a:ea typeface="Verdana"/>
                <a:cs typeface="Verdana"/>
              </a:defRPr>
            </a:pPr>
            <a:r>
              <a:rPr lang="es-ES">
                <a:solidFill>
                  <a:schemeClr val="accent1"/>
                </a:solidFill>
              </a:rPr>
              <a:t>Persona con resolución de PIA por tramo de edad</a:t>
            </a:r>
          </a:p>
        </c:rich>
      </c:tx>
      <c:layout>
        <c:manualLayout>
          <c:xMode val="edge"/>
          <c:yMode val="edge"/>
          <c:x val="0.17560315651333058"/>
          <c:y val="4.3582630463007074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97EE-4CAF-AD93-F653B52C64F0}"/>
              </c:ext>
            </c:extLst>
          </c:dPt>
          <c:dPt>
            <c:idx val="1"/>
            <c:invertIfNegative val="0"/>
            <c:bubble3D val="0"/>
            <c:spPr>
              <a:solidFill>
                <a:srgbClr val="993366"/>
              </a:solidFill>
              <a:ln w="25400">
                <a:noFill/>
              </a:ln>
            </c:spPr>
            <c:extLst>
              <c:ext xmlns:c16="http://schemas.microsoft.com/office/drawing/2014/chart" uri="{C3380CC4-5D6E-409C-BE32-E72D297353CC}">
                <c16:uniqueId val="{00000002-97EE-4CAF-AD93-F653B52C64F0}"/>
              </c:ext>
            </c:extLst>
          </c:dPt>
          <c:dPt>
            <c:idx val="2"/>
            <c:invertIfNegative val="0"/>
            <c:bubble3D val="0"/>
            <c:spPr>
              <a:solidFill>
                <a:srgbClr val="CCFFFF"/>
              </a:solidFill>
              <a:ln w="25400">
                <a:noFill/>
              </a:ln>
            </c:spPr>
            <c:extLst>
              <c:ext xmlns:c16="http://schemas.microsoft.com/office/drawing/2014/chart" uri="{C3380CC4-5D6E-409C-BE32-E72D297353CC}">
                <c16:uniqueId val="{00000004-97EE-4CAF-AD93-F653B52C64F0}"/>
              </c:ext>
            </c:extLst>
          </c:dPt>
          <c:dPt>
            <c:idx val="3"/>
            <c:invertIfNegative val="0"/>
            <c:bubble3D val="0"/>
            <c:spPr>
              <a:solidFill>
                <a:srgbClr val="660066"/>
              </a:solidFill>
              <a:ln w="25400">
                <a:noFill/>
              </a:ln>
            </c:spPr>
            <c:extLst>
              <c:ext xmlns:c16="http://schemas.microsoft.com/office/drawing/2014/chart" uri="{C3380CC4-5D6E-409C-BE32-E72D297353CC}">
                <c16:uniqueId val="{00000006-97EE-4CAF-AD93-F653B52C64F0}"/>
              </c:ext>
            </c:extLst>
          </c:dPt>
          <c:dPt>
            <c:idx val="4"/>
            <c:invertIfNegative val="0"/>
            <c:bubble3D val="0"/>
            <c:spPr>
              <a:solidFill>
                <a:srgbClr val="0066CC"/>
              </a:solidFill>
              <a:ln w="25400">
                <a:noFill/>
              </a:ln>
            </c:spPr>
            <c:extLst>
              <c:ext xmlns:c16="http://schemas.microsoft.com/office/drawing/2014/chart" uri="{C3380CC4-5D6E-409C-BE32-E72D297353CC}">
                <c16:uniqueId val="{00000008-97EE-4CAF-AD93-F653B52C64F0}"/>
              </c:ext>
            </c:extLst>
          </c:dPt>
          <c:dPt>
            <c:idx val="5"/>
            <c:invertIfNegative val="0"/>
            <c:bubble3D val="0"/>
            <c:spPr>
              <a:solidFill>
                <a:srgbClr val="CCCCFF"/>
              </a:solidFill>
              <a:ln w="25400">
                <a:noFill/>
              </a:ln>
            </c:spPr>
            <c:extLst>
              <c:ext xmlns:c16="http://schemas.microsoft.com/office/drawing/2014/chart" uri="{C3380CC4-5D6E-409C-BE32-E72D297353CC}">
                <c16:uniqueId val="{0000000A-97EE-4CAF-AD93-F653B52C64F0}"/>
              </c:ext>
            </c:extLst>
          </c:dPt>
          <c:dPt>
            <c:idx val="6"/>
            <c:invertIfNegative val="0"/>
            <c:bubble3D val="0"/>
            <c:spPr>
              <a:solidFill>
                <a:srgbClr val="9966FF"/>
              </a:solidFill>
              <a:ln w="25400">
                <a:noFill/>
              </a:ln>
            </c:spPr>
            <c:extLst>
              <c:ext xmlns:c16="http://schemas.microsoft.com/office/drawing/2014/chart" uri="{C3380CC4-5D6E-409C-BE32-E72D297353CC}">
                <c16:uniqueId val="{0000000C-97EE-4CAF-AD93-F653B52C64F0}"/>
              </c:ext>
            </c:extLst>
          </c:dPt>
          <c:dPt>
            <c:idx val="7"/>
            <c:invertIfNegative val="0"/>
            <c:bubble3D val="0"/>
            <c:spPr>
              <a:solidFill>
                <a:srgbClr val="99CCFF"/>
              </a:solidFill>
              <a:ln w="25400">
                <a:noFill/>
              </a:ln>
            </c:spPr>
            <c:extLst>
              <c:ext xmlns:c16="http://schemas.microsoft.com/office/drawing/2014/chart" uri="{C3380CC4-5D6E-409C-BE32-E72D297353CC}">
                <c16:uniqueId val="{0000000E-97EE-4CAF-AD93-F653B52C64F0}"/>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chemeClr val="accent1"/>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EE-4CAF-AD93-F653B52C64F0}"/>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chemeClr val="accent1"/>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EE-4CAF-AD93-F653B52C64F0}"/>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chemeClr val="accent1"/>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EE-4CAF-AD93-F653B52C64F0}"/>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chemeClr val="accent1"/>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7EE-4CAF-AD93-F653B52C64F0}"/>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chemeClr val="accent1"/>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7EE-4CAF-AD93-F653B52C64F0}"/>
                </c:ext>
              </c:extLst>
            </c:dLbl>
            <c:dLbl>
              <c:idx val="5"/>
              <c:layout>
                <c:manualLayout>
                  <c:x val="1.447161210111894E-2"/>
                  <c:y val="-7.1473272246663111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chemeClr val="accent1"/>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7EE-4CAF-AD93-F653B52C64F0}"/>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chemeClr val="accent1"/>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7EE-4CAF-AD93-F653B52C64F0}"/>
                </c:ext>
              </c:extLst>
            </c:dLbl>
            <c:dLbl>
              <c:idx val="7"/>
              <c:layout>
                <c:manualLayout>
                  <c:x val="1.5659966846249481E-2"/>
                  <c:y val="-2.928536068222788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chemeClr val="accent1"/>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7EE-4CAF-AD93-F653B52C64F0}"/>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800" b="0" i="0" u="none" strike="noStrike" baseline="0">
                    <a:solidFill>
                      <a:schemeClr val="accent1"/>
                    </a:solidFill>
                    <a:latin typeface="Verdana"/>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('46perfpbsaad'!$E$25:$F$25,'46perfpbsaad'!$H$25:$I$25,'46perfpbsaad'!$K$25:$L$25,'46perfpbsaad'!$N$25:$O$25)</c:f>
              <c:strCache>
                <c:ptCount val="8"/>
                <c:pt idx="0">
                  <c:v>&lt; 3</c:v>
                </c:pt>
                <c:pt idx="1">
                  <c:v>3 a 18</c:v>
                </c:pt>
                <c:pt idx="2">
                  <c:v>19 a 30</c:v>
                </c:pt>
                <c:pt idx="3">
                  <c:v>31 a 45</c:v>
                </c:pt>
                <c:pt idx="4">
                  <c:v>46 a 54</c:v>
                </c:pt>
                <c:pt idx="5">
                  <c:v>55 a 64</c:v>
                </c:pt>
                <c:pt idx="6">
                  <c:v>65 a 79</c:v>
                </c:pt>
                <c:pt idx="7">
                  <c:v>80 y +</c:v>
                </c:pt>
              </c:strCache>
            </c:strRef>
          </c:cat>
          <c:val>
            <c:numRef>
              <c:f>('46perfpbsaad'!$E$21,'46perfpbsaad'!$H$21,'46perfpbsaad'!$K$21,'46perfpbsaad'!$N$21,'46perfpbsaad'!$Q$21,'46perfpbsaad'!$T$21,'46perfpbsaad'!$W$21,'46perfpbsaad'!$Z$21)</c:f>
              <c:numCache>
                <c:formatCode>#,##0</c:formatCode>
                <c:ptCount val="8"/>
                <c:pt idx="0">
                  <c:v>3268</c:v>
                </c:pt>
                <c:pt idx="1">
                  <c:v>92674</c:v>
                </c:pt>
                <c:pt idx="2">
                  <c:v>51446</c:v>
                </c:pt>
                <c:pt idx="3">
                  <c:v>66075</c:v>
                </c:pt>
                <c:pt idx="4">
                  <c:v>68050</c:v>
                </c:pt>
                <c:pt idx="5">
                  <c:v>101293</c:v>
                </c:pt>
                <c:pt idx="6">
                  <c:v>271245</c:v>
                </c:pt>
                <c:pt idx="7">
                  <c:v>759059</c:v>
                </c:pt>
              </c:numCache>
            </c:numRef>
          </c:val>
          <c:shape val="cylinder"/>
          <c:extLst>
            <c:ext xmlns:c16="http://schemas.microsoft.com/office/drawing/2014/chart" uri="{C3380CC4-5D6E-409C-BE32-E72D297353CC}">
              <c16:uniqueId val="{0000000F-97EE-4CAF-AD93-F653B52C64F0}"/>
            </c:ext>
          </c:extLst>
        </c:ser>
        <c:dLbls>
          <c:showLegendKey val="0"/>
          <c:showVal val="0"/>
          <c:showCatName val="0"/>
          <c:showSerName val="0"/>
          <c:showPercent val="0"/>
          <c:showBubbleSize val="0"/>
        </c:dLbls>
        <c:gapWidth val="30"/>
        <c:shape val="box"/>
        <c:axId val="572014736"/>
        <c:axId val="572015280"/>
        <c:axId val="0"/>
      </c:bar3DChart>
      <c:catAx>
        <c:axId val="572014736"/>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chemeClr val="accent1"/>
                </a:solidFill>
                <a:latin typeface="Verdana"/>
                <a:ea typeface="Verdana"/>
                <a:cs typeface="Verdana"/>
              </a:defRPr>
            </a:pPr>
            <a:endParaRPr lang="es-ES"/>
          </a:p>
        </c:txPr>
        <c:crossAx val="572015280"/>
        <c:crosses val="autoZero"/>
        <c:auto val="1"/>
        <c:lblAlgn val="ctr"/>
        <c:lblOffset val="100"/>
        <c:tickLblSkip val="1"/>
        <c:tickMarkSkip val="1"/>
        <c:noMultiLvlLbl val="0"/>
      </c:catAx>
      <c:valAx>
        <c:axId val="57201528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chemeClr val="accent1"/>
                </a:solidFill>
                <a:latin typeface="Verdana"/>
                <a:ea typeface="Verdana"/>
                <a:cs typeface="Verdana"/>
              </a:defRPr>
            </a:pPr>
            <a:endParaRPr lang="es-ES"/>
          </a:p>
        </c:txPr>
        <c:crossAx val="572014736"/>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ES" b="1"/>
              <a:t>Persona con resolución de PIA por sexo</a:t>
            </a:r>
          </a:p>
        </c:rich>
      </c:tx>
      <c:layout>
        <c:manualLayout>
          <c:xMode val="edge"/>
          <c:yMode val="edge"/>
          <c:x val="0.17933349240435856"/>
          <c:y val="2.6316093748193371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151356080489938"/>
          <c:y val="0.16205626279093968"/>
          <c:w val="0.70355205599300086"/>
          <c:h val="0.75589024940164407"/>
        </c:manualLayout>
      </c:layout>
      <c:pie3DChart>
        <c:varyColors val="1"/>
        <c:ser>
          <c:idx val="0"/>
          <c:order val="0"/>
          <c:explosion val="4"/>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0-CF66-44C6-9485-4914140F6EFA}"/>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2-CF66-44C6-9485-4914140F6EFA}"/>
              </c:ext>
            </c:extLst>
          </c:dPt>
          <c:dLbls>
            <c:dLbl>
              <c:idx val="0"/>
              <c:layout>
                <c:manualLayout>
                  <c:x val="8.0135532627387096E-2"/>
                  <c:y val="-9.092075387836670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F66-44C6-9485-4914140F6EFA}"/>
                </c:ext>
              </c:extLst>
            </c:dLbl>
            <c:dLbl>
              <c:idx val="1"/>
              <c:layout>
                <c:manualLayout>
                  <c:x val="4.5922037523087392E-3"/>
                  <c:y val="2.082787008452139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F66-44C6-9485-4914140F6EFA}"/>
                </c:ext>
              </c:extLst>
            </c:dLbl>
            <c:dLbl>
              <c:idx val="2"/>
              <c:layout>
                <c:manualLayout>
                  <c:xMode val="edge"/>
                  <c:yMode val="edge"/>
                  <c:x val="1.2931034482758621E-2"/>
                  <c:y val="0.1173336388896846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F66-44C6-9485-4914140F6EFA}"/>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('46perfpbsaad'!$B$12,'46perfpbsaad'!$B$16)</c:f>
              <c:strCache>
                <c:ptCount val="2"/>
                <c:pt idx="0">
                  <c:v>Mujer</c:v>
                </c:pt>
                <c:pt idx="1">
                  <c:v>Hombre</c:v>
                </c:pt>
              </c:strCache>
            </c:strRef>
          </c:cat>
          <c:val>
            <c:numRef>
              <c:f>('46perfpbsaad'!$AC$15,'46perfpbsaad'!$AC$19)</c:f>
              <c:numCache>
                <c:formatCode>#,##0</c:formatCode>
                <c:ptCount val="2"/>
                <c:pt idx="0">
                  <c:v>894873</c:v>
                </c:pt>
                <c:pt idx="1">
                  <c:v>518237</c:v>
                </c:pt>
              </c:numCache>
            </c:numRef>
          </c:val>
          <c:extLst>
            <c:ext xmlns:c16="http://schemas.microsoft.com/office/drawing/2014/chart" uri="{C3380CC4-5D6E-409C-BE32-E72D297353CC}">
              <c16:uniqueId val="{00000004-CF66-44C6-9485-4914140F6EFA}"/>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solidFill>
                <a:latin typeface="Verdana"/>
                <a:ea typeface="Verdana"/>
                <a:cs typeface="Verdana"/>
              </a:defRPr>
            </a:pPr>
            <a:r>
              <a:rPr lang="es-ES">
                <a:solidFill>
                  <a:schemeClr val="accent1"/>
                </a:solidFill>
              </a:rPr>
              <a:t>Distribución por Grado de dependencia de cada tramo de edad. Mujeres</a:t>
            </a:r>
          </a:p>
        </c:rich>
      </c:tx>
      <c:layout>
        <c:manualLayout>
          <c:xMode val="edge"/>
          <c:yMode val="edge"/>
          <c:x val="0.10179560649474688"/>
          <c:y val="8.9880431612715077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92C9-4496-9900-7F32F5E61961}"/>
              </c:ext>
            </c:extLst>
          </c:dPt>
          <c:dPt>
            <c:idx val="1"/>
            <c:invertIfNegative val="0"/>
            <c:bubble3D val="0"/>
            <c:extLst>
              <c:ext xmlns:c16="http://schemas.microsoft.com/office/drawing/2014/chart" uri="{C3380CC4-5D6E-409C-BE32-E72D297353CC}">
                <c16:uniqueId val="{00000001-92C9-4496-9900-7F32F5E61961}"/>
              </c:ext>
            </c:extLst>
          </c:dPt>
          <c:dPt>
            <c:idx val="2"/>
            <c:invertIfNegative val="0"/>
            <c:bubble3D val="0"/>
            <c:extLst>
              <c:ext xmlns:c16="http://schemas.microsoft.com/office/drawing/2014/chart" uri="{C3380CC4-5D6E-409C-BE32-E72D297353CC}">
                <c16:uniqueId val="{00000002-92C9-4496-9900-7F32F5E61961}"/>
              </c:ext>
            </c:extLst>
          </c:dPt>
          <c:dPt>
            <c:idx val="3"/>
            <c:invertIfNegative val="0"/>
            <c:bubble3D val="0"/>
            <c:extLst>
              <c:ext xmlns:c16="http://schemas.microsoft.com/office/drawing/2014/chart" uri="{C3380CC4-5D6E-409C-BE32-E72D297353CC}">
                <c16:uniqueId val="{00000003-92C9-4496-9900-7F32F5E61961}"/>
              </c:ext>
            </c:extLst>
          </c:dPt>
          <c:dPt>
            <c:idx val="4"/>
            <c:invertIfNegative val="0"/>
            <c:bubble3D val="0"/>
            <c:extLst>
              <c:ext xmlns:c16="http://schemas.microsoft.com/office/drawing/2014/chart" uri="{C3380CC4-5D6E-409C-BE32-E72D297353CC}">
                <c16:uniqueId val="{00000004-92C9-4496-9900-7F32F5E61961}"/>
              </c:ext>
            </c:extLst>
          </c:dPt>
          <c:dPt>
            <c:idx val="5"/>
            <c:invertIfNegative val="0"/>
            <c:bubble3D val="0"/>
            <c:extLst>
              <c:ext xmlns:c16="http://schemas.microsoft.com/office/drawing/2014/chart" uri="{C3380CC4-5D6E-409C-BE32-E72D297353CC}">
                <c16:uniqueId val="{00000005-92C9-4496-9900-7F32F5E61961}"/>
              </c:ext>
            </c:extLst>
          </c:dPt>
          <c:dPt>
            <c:idx val="6"/>
            <c:invertIfNegative val="0"/>
            <c:bubble3D val="0"/>
            <c:extLst>
              <c:ext xmlns:c16="http://schemas.microsoft.com/office/drawing/2014/chart" uri="{C3380CC4-5D6E-409C-BE32-E72D297353CC}">
                <c16:uniqueId val="{00000006-92C9-4496-9900-7F32F5E61961}"/>
              </c:ext>
            </c:extLst>
          </c:dPt>
          <c:dPt>
            <c:idx val="7"/>
            <c:invertIfNegative val="0"/>
            <c:bubble3D val="0"/>
            <c:extLst>
              <c:ext xmlns:c16="http://schemas.microsoft.com/office/drawing/2014/chart" uri="{C3380CC4-5D6E-409C-BE32-E72D297353CC}">
                <c16:uniqueId val="{00000007-92C9-4496-9900-7F32F5E61961}"/>
              </c:ext>
            </c:extLst>
          </c:dPt>
          <c:dLbls>
            <c:dLbl>
              <c:idx val="0"/>
              <c:tx>
                <c:rich>
                  <a:bodyPr/>
                  <a:lstStyle/>
                  <a:p>
                    <a:fld id="{375B9D70-19E7-4FFF-8BB0-A585EE10AD26}" type="CELLRANGE">
                      <a:rPr lang="en-US"/>
                      <a:pPr/>
                      <a:t>[CELLRANGE]</a:t>
                    </a:fld>
                    <a:endParaRPr lang="en-US" baseline="0"/>
                  </a:p>
                  <a:p>
                    <a:fld id="{B11EB502-BCB1-431C-AC6E-300E58F724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92C9-4496-9900-7F32F5E61961}"/>
                </c:ext>
              </c:extLst>
            </c:dLbl>
            <c:dLbl>
              <c:idx val="1"/>
              <c:tx>
                <c:rich>
                  <a:bodyPr/>
                  <a:lstStyle/>
                  <a:p>
                    <a:fld id="{D7CF0C36-CA7B-4548-8139-CCE0F7838C57}" type="CELLRANGE">
                      <a:rPr lang="en-US"/>
                      <a:pPr/>
                      <a:t>[CELLRANGE]</a:t>
                    </a:fld>
                    <a:endParaRPr lang="en-US" baseline="0"/>
                  </a:p>
                  <a:p>
                    <a:fld id="{56E3A47F-2FEB-41FB-B20C-AA3B07F532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92C9-4496-9900-7F32F5E61961}"/>
                </c:ext>
              </c:extLst>
            </c:dLbl>
            <c:dLbl>
              <c:idx val="2"/>
              <c:tx>
                <c:rich>
                  <a:bodyPr/>
                  <a:lstStyle/>
                  <a:p>
                    <a:fld id="{8D95D38C-09CA-4D4C-A9C2-A6DBBFF7EB53}" type="CELLRANGE">
                      <a:rPr lang="en-US"/>
                      <a:pPr/>
                      <a:t>[CELLRANGE]</a:t>
                    </a:fld>
                    <a:endParaRPr lang="en-US" baseline="0"/>
                  </a:p>
                  <a:p>
                    <a:fld id="{E88EB225-AB8B-4B45-993E-CD015165156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92C9-4496-9900-7F32F5E61961}"/>
                </c:ext>
              </c:extLst>
            </c:dLbl>
            <c:dLbl>
              <c:idx val="3"/>
              <c:tx>
                <c:rich>
                  <a:bodyPr/>
                  <a:lstStyle/>
                  <a:p>
                    <a:fld id="{D3C001A3-1CE1-4C8C-8684-D01D7DDC4C9C}" type="CELLRANGE">
                      <a:rPr lang="en-US"/>
                      <a:pPr/>
                      <a:t>[CELLRANGE]</a:t>
                    </a:fld>
                    <a:endParaRPr lang="en-US" baseline="0"/>
                  </a:p>
                  <a:p>
                    <a:fld id="{E088D7AF-3057-4408-910E-21474E6FEF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92C9-4496-9900-7F32F5E61961}"/>
                </c:ext>
              </c:extLst>
            </c:dLbl>
            <c:dLbl>
              <c:idx val="4"/>
              <c:tx>
                <c:rich>
                  <a:bodyPr/>
                  <a:lstStyle/>
                  <a:p>
                    <a:fld id="{CC5D7423-ADEE-4912-B428-B5C0F23718D2}" type="CELLRANGE">
                      <a:rPr lang="en-US"/>
                      <a:pPr/>
                      <a:t>[CELLRANGE]</a:t>
                    </a:fld>
                    <a:endParaRPr lang="en-US" baseline="0"/>
                  </a:p>
                  <a:p>
                    <a:fld id="{5F2868C4-0686-4E16-B993-3C44BD25822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92C9-4496-9900-7F32F5E61961}"/>
                </c:ext>
              </c:extLst>
            </c:dLbl>
            <c:dLbl>
              <c:idx val="5"/>
              <c:tx>
                <c:rich>
                  <a:bodyPr/>
                  <a:lstStyle/>
                  <a:p>
                    <a:fld id="{3C9F8C36-B594-40D7-8BEC-1E8EAF3E704F}" type="CELLRANGE">
                      <a:rPr lang="en-US"/>
                      <a:pPr/>
                      <a:t>[CELLRANGE]</a:t>
                    </a:fld>
                    <a:endParaRPr lang="en-US" baseline="0"/>
                  </a:p>
                  <a:p>
                    <a:fld id="{0C0FE0E3-8309-48BE-913C-D9CB7CC312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92C9-4496-9900-7F32F5E61961}"/>
                </c:ext>
              </c:extLst>
            </c:dLbl>
            <c:dLbl>
              <c:idx val="6"/>
              <c:tx>
                <c:rich>
                  <a:bodyPr/>
                  <a:lstStyle/>
                  <a:p>
                    <a:fld id="{83D6CF6D-6911-4D7F-BC86-C88285AC19AF}" type="CELLRANGE">
                      <a:rPr lang="en-US"/>
                      <a:pPr/>
                      <a:t>[CELLRANGE]</a:t>
                    </a:fld>
                    <a:endParaRPr lang="en-US" baseline="0"/>
                  </a:p>
                  <a:p>
                    <a:fld id="{F903C819-6FDE-401E-A50B-AF2FE0C1C58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92C9-4496-9900-7F32F5E61961}"/>
                </c:ext>
              </c:extLst>
            </c:dLbl>
            <c:dLbl>
              <c:idx val="7"/>
              <c:tx>
                <c:rich>
                  <a:bodyPr/>
                  <a:lstStyle/>
                  <a:p>
                    <a:fld id="{779982A6-A768-4FAE-9C84-D7A9F96EFCDE}" type="CELLRANGE">
                      <a:rPr lang="en-US"/>
                      <a:pPr/>
                      <a:t>[CELLRANGE]</a:t>
                    </a:fld>
                    <a:endParaRPr lang="en-US" baseline="0"/>
                  </a:p>
                  <a:p>
                    <a:fld id="{C2FAAB10-E3FC-4763-9DF6-3C7BB8B6463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92C9-4496-9900-7F32F5E6196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('46aperfpb_graf'!$E$12,'46aperfpb_graf'!$G$12,'46aperfpb_graf'!$I$12,'46aperfpb_graf'!$K$12,'46aperfpb_graf'!$M$12,'46aperfpb_graf'!$O$12,'46aperfpb_graf'!$Q$12,'46aperfpb_graf'!$S$12)</c:f>
              <c:numCache>
                <c:formatCode>#,##0</c:formatCode>
                <c:ptCount val="8"/>
                <c:pt idx="0">
                  <c:v>487</c:v>
                </c:pt>
                <c:pt idx="1">
                  <c:v>9733</c:v>
                </c:pt>
                <c:pt idx="2">
                  <c:v>6058</c:v>
                </c:pt>
                <c:pt idx="3">
                  <c:v>8945</c:v>
                </c:pt>
                <c:pt idx="4">
                  <c:v>8281</c:v>
                </c:pt>
                <c:pt idx="5">
                  <c:v>11150</c:v>
                </c:pt>
                <c:pt idx="6">
                  <c:v>37341</c:v>
                </c:pt>
                <c:pt idx="7">
                  <c:v>176048</c:v>
                </c:pt>
              </c:numCache>
            </c:numRef>
          </c:val>
          <c:extLst>
            <c:ext xmlns:c15="http://schemas.microsoft.com/office/drawing/2012/chart" uri="{02D57815-91ED-43cb-92C2-25804820EDAC}">
              <c15:datalabelsRange>
                <c15:f>'46aperfpb_graf'!$V$12:$AC$12</c15:f>
                <c15:dlblRangeCache>
                  <c:ptCount val="8"/>
                  <c:pt idx="0">
                    <c:v>34%</c:v>
                  </c:pt>
                  <c:pt idx="1">
                    <c:v>34%</c:v>
                  </c:pt>
                  <c:pt idx="2">
                    <c:v>31%</c:v>
                  </c:pt>
                  <c:pt idx="3">
                    <c:v>31%</c:v>
                  </c:pt>
                  <c:pt idx="4">
                    <c:v>26%</c:v>
                  </c:pt>
                  <c:pt idx="5">
                    <c:v>22%</c:v>
                  </c:pt>
                  <c:pt idx="6">
                    <c:v>22%</c:v>
                  </c:pt>
                  <c:pt idx="7">
                    <c:v>31%</c:v>
                  </c:pt>
                </c15:dlblRangeCache>
              </c15:datalabelsRange>
            </c:ext>
            <c:ext xmlns:c16="http://schemas.microsoft.com/office/drawing/2014/chart" uri="{C3380CC4-5D6E-409C-BE32-E72D297353CC}">
              <c16:uniqueId val="{00000008-92C9-4496-9900-7F32F5E61961}"/>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CA19BD10-B2C8-4EDA-9B08-A309EB0F5584}" type="CELLRANGE">
                      <a:rPr lang="en-US"/>
                      <a:pPr/>
                      <a:t>[CELLRANGE]</a:t>
                    </a:fld>
                    <a:endParaRPr lang="en-US" baseline="0"/>
                  </a:p>
                  <a:p>
                    <a:fld id="{49201D87-D18E-4FBF-8D3B-532B01A135E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92C9-4496-9900-7F32F5E61961}"/>
                </c:ext>
              </c:extLst>
            </c:dLbl>
            <c:dLbl>
              <c:idx val="1"/>
              <c:tx>
                <c:rich>
                  <a:bodyPr/>
                  <a:lstStyle/>
                  <a:p>
                    <a:fld id="{34F0ABB6-0260-426C-AAA6-93E3E4C2F2EF}" type="CELLRANGE">
                      <a:rPr lang="en-US"/>
                      <a:pPr/>
                      <a:t>[CELLRANGE]</a:t>
                    </a:fld>
                    <a:endParaRPr lang="en-US" baseline="0"/>
                  </a:p>
                  <a:p>
                    <a:fld id="{4E9C8FD9-0E1E-48FB-92EA-213C010F5D3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92C9-4496-9900-7F32F5E61961}"/>
                </c:ext>
              </c:extLst>
            </c:dLbl>
            <c:dLbl>
              <c:idx val="2"/>
              <c:tx>
                <c:rich>
                  <a:bodyPr/>
                  <a:lstStyle/>
                  <a:p>
                    <a:fld id="{377485FD-CD77-4831-B157-096F46BA2212}" type="CELLRANGE">
                      <a:rPr lang="en-US"/>
                      <a:pPr/>
                      <a:t>[CELLRANGE]</a:t>
                    </a:fld>
                    <a:endParaRPr lang="en-US" baseline="0"/>
                  </a:p>
                  <a:p>
                    <a:fld id="{81B86CC3-3557-49C4-A498-3901230E16E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92C9-4496-9900-7F32F5E61961}"/>
                </c:ext>
              </c:extLst>
            </c:dLbl>
            <c:dLbl>
              <c:idx val="3"/>
              <c:tx>
                <c:rich>
                  <a:bodyPr/>
                  <a:lstStyle/>
                  <a:p>
                    <a:fld id="{825A367E-85C5-4F51-9A9D-7B15A8AC189E}" type="CELLRANGE">
                      <a:rPr lang="en-US"/>
                      <a:pPr/>
                      <a:t>[CELLRANGE]</a:t>
                    </a:fld>
                    <a:endParaRPr lang="en-US" baseline="0"/>
                  </a:p>
                  <a:p>
                    <a:fld id="{B4DDE85D-05B8-4AAD-B050-F52309F1484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92C9-4496-9900-7F32F5E61961}"/>
                </c:ext>
              </c:extLst>
            </c:dLbl>
            <c:dLbl>
              <c:idx val="4"/>
              <c:tx>
                <c:rich>
                  <a:bodyPr/>
                  <a:lstStyle/>
                  <a:p>
                    <a:fld id="{D61442E3-DDCE-41F7-8218-17C6F44416A2}" type="CELLRANGE">
                      <a:rPr lang="en-US"/>
                      <a:pPr/>
                      <a:t>[CELLRANGE]</a:t>
                    </a:fld>
                    <a:endParaRPr lang="en-US" baseline="0"/>
                  </a:p>
                  <a:p>
                    <a:fld id="{734ACF2E-AF97-4DA8-8DC4-0CEBB17E37A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92C9-4496-9900-7F32F5E61961}"/>
                </c:ext>
              </c:extLst>
            </c:dLbl>
            <c:dLbl>
              <c:idx val="5"/>
              <c:tx>
                <c:rich>
                  <a:bodyPr/>
                  <a:lstStyle/>
                  <a:p>
                    <a:fld id="{F21990A1-E48F-4357-8F4E-7F13EE825E94}" type="CELLRANGE">
                      <a:rPr lang="en-US"/>
                      <a:pPr/>
                      <a:t>[CELLRANGE]</a:t>
                    </a:fld>
                    <a:endParaRPr lang="en-US" baseline="0"/>
                  </a:p>
                  <a:p>
                    <a:fld id="{D379DA72-51E3-4C38-B0D3-7AD1662ACE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92C9-4496-9900-7F32F5E61961}"/>
                </c:ext>
              </c:extLst>
            </c:dLbl>
            <c:dLbl>
              <c:idx val="6"/>
              <c:tx>
                <c:rich>
                  <a:bodyPr/>
                  <a:lstStyle/>
                  <a:p>
                    <a:fld id="{A299F5EE-3C9F-4787-A6D5-30EDB3A7EE5D}" type="CELLRANGE">
                      <a:rPr lang="en-US"/>
                      <a:pPr/>
                      <a:t>[CELLRANGE]</a:t>
                    </a:fld>
                    <a:endParaRPr lang="en-US" baseline="0"/>
                  </a:p>
                  <a:p>
                    <a:fld id="{0A3DF7DB-7342-4E6E-9614-3CE3DAA5BF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92C9-4496-9900-7F32F5E61961}"/>
                </c:ext>
              </c:extLst>
            </c:dLbl>
            <c:dLbl>
              <c:idx val="7"/>
              <c:tx>
                <c:rich>
                  <a:bodyPr/>
                  <a:lstStyle/>
                  <a:p>
                    <a:fld id="{E7F0EBA0-A1F4-4732-B4F6-CEDC027620D9}" type="CELLRANGE">
                      <a:rPr lang="en-US"/>
                      <a:pPr/>
                      <a:t>[CELLRANGE]</a:t>
                    </a:fld>
                    <a:endParaRPr lang="en-US" baseline="0"/>
                  </a:p>
                  <a:p>
                    <a:fld id="{3F5A49D1-6F93-482D-9592-9BC007572C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92C9-4496-9900-7F32F5E6196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('46aperfpb_graf'!$E$13,'46aperfpb_graf'!$G$13,'46aperfpb_graf'!$I$13,'46aperfpb_graf'!$K$13,'46aperfpb_graf'!$M$13,'46aperfpb_graf'!$O$13,'46aperfpb_graf'!$Q$13,'46aperfpb_graf'!$S$13)</c:f>
              <c:numCache>
                <c:formatCode>#,##0</c:formatCode>
                <c:ptCount val="8"/>
                <c:pt idx="0">
                  <c:v>644</c:v>
                </c:pt>
                <c:pt idx="1">
                  <c:v>11002</c:v>
                </c:pt>
                <c:pt idx="2">
                  <c:v>7542</c:v>
                </c:pt>
                <c:pt idx="3">
                  <c:v>11118</c:v>
                </c:pt>
                <c:pt idx="4">
                  <c:v>12312</c:v>
                </c:pt>
                <c:pt idx="5">
                  <c:v>19401</c:v>
                </c:pt>
                <c:pt idx="6">
                  <c:v>62152</c:v>
                </c:pt>
                <c:pt idx="7">
                  <c:v>218313</c:v>
                </c:pt>
              </c:numCache>
            </c:numRef>
          </c:val>
          <c:extLst>
            <c:ext xmlns:c15="http://schemas.microsoft.com/office/drawing/2012/chart" uri="{02D57815-91ED-43cb-92C2-25804820EDAC}">
              <c15:datalabelsRange>
                <c15:f>'46aperfpb_graf'!$V$13:$AC$13</c15:f>
                <c15:dlblRangeCache>
                  <c:ptCount val="8"/>
                  <c:pt idx="0">
                    <c:v>45%</c:v>
                  </c:pt>
                  <c:pt idx="1">
                    <c:v>39%</c:v>
                  </c:pt>
                  <c:pt idx="2">
                    <c:v>38%</c:v>
                  </c:pt>
                  <c:pt idx="3">
                    <c:v>39%</c:v>
                  </c:pt>
                  <c:pt idx="4">
                    <c:v>39%</c:v>
                  </c:pt>
                  <c:pt idx="5">
                    <c:v>39%</c:v>
                  </c:pt>
                  <c:pt idx="6">
                    <c:v>37%</c:v>
                  </c:pt>
                  <c:pt idx="7">
                    <c:v>38%</c:v>
                  </c:pt>
                </c15:dlblRangeCache>
              </c15:datalabelsRange>
            </c:ext>
            <c:ext xmlns:c16="http://schemas.microsoft.com/office/drawing/2014/chart" uri="{C3380CC4-5D6E-409C-BE32-E72D297353CC}">
              <c16:uniqueId val="{00000011-92C9-4496-9900-7F32F5E61961}"/>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D5D7BE0C-75EA-4895-B1EE-02EC83E9266B}" type="CELLRANGE">
                      <a:rPr lang="en-US"/>
                      <a:pPr/>
                      <a:t>[CELLRANGE]</a:t>
                    </a:fld>
                    <a:endParaRPr lang="en-US" baseline="0"/>
                  </a:p>
                  <a:p>
                    <a:fld id="{2FC8EC7F-3B8D-4D0C-86E1-91E353C133F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92C9-4496-9900-7F32F5E61961}"/>
                </c:ext>
              </c:extLst>
            </c:dLbl>
            <c:dLbl>
              <c:idx val="1"/>
              <c:tx>
                <c:rich>
                  <a:bodyPr/>
                  <a:lstStyle/>
                  <a:p>
                    <a:fld id="{D303D057-4AC2-40CD-9AEA-C5283256D074}" type="CELLRANGE">
                      <a:rPr lang="en-US"/>
                      <a:pPr/>
                      <a:t>[CELLRANGE]</a:t>
                    </a:fld>
                    <a:endParaRPr lang="en-US" baseline="0"/>
                  </a:p>
                  <a:p>
                    <a:fld id="{A463E699-14A7-400B-A5D6-3F81029489A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92C9-4496-9900-7F32F5E61961}"/>
                </c:ext>
              </c:extLst>
            </c:dLbl>
            <c:dLbl>
              <c:idx val="2"/>
              <c:tx>
                <c:rich>
                  <a:bodyPr/>
                  <a:lstStyle/>
                  <a:p>
                    <a:fld id="{D5F6E249-95F4-4DAD-91B8-809714E40B40}" type="CELLRANGE">
                      <a:rPr lang="en-US"/>
                      <a:pPr/>
                      <a:t>[CELLRANGE]</a:t>
                    </a:fld>
                    <a:endParaRPr lang="en-US" baseline="0"/>
                  </a:p>
                  <a:p>
                    <a:fld id="{C868BF86-1F5E-4D8A-B60A-58221F5E775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92C9-4496-9900-7F32F5E61961}"/>
                </c:ext>
              </c:extLst>
            </c:dLbl>
            <c:dLbl>
              <c:idx val="3"/>
              <c:tx>
                <c:rich>
                  <a:bodyPr/>
                  <a:lstStyle/>
                  <a:p>
                    <a:fld id="{C7FA9CCD-F938-42D6-B68C-A71650FA1426}" type="CELLRANGE">
                      <a:rPr lang="en-US"/>
                      <a:pPr/>
                      <a:t>[CELLRANGE]</a:t>
                    </a:fld>
                    <a:endParaRPr lang="en-US" baseline="0"/>
                  </a:p>
                  <a:p>
                    <a:fld id="{E8C55B94-6F64-4D83-9621-D4128E187A2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92C9-4496-9900-7F32F5E61961}"/>
                </c:ext>
              </c:extLst>
            </c:dLbl>
            <c:dLbl>
              <c:idx val="4"/>
              <c:tx>
                <c:rich>
                  <a:bodyPr/>
                  <a:lstStyle/>
                  <a:p>
                    <a:fld id="{556AB75E-CCE9-4FA4-ACA3-98EC1AFBA879}" type="CELLRANGE">
                      <a:rPr lang="en-US"/>
                      <a:pPr/>
                      <a:t>[CELLRANGE]</a:t>
                    </a:fld>
                    <a:endParaRPr lang="en-US" baseline="0"/>
                  </a:p>
                  <a:p>
                    <a:fld id="{6FCF1123-E972-4627-AAAB-9907374F95F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92C9-4496-9900-7F32F5E61961}"/>
                </c:ext>
              </c:extLst>
            </c:dLbl>
            <c:dLbl>
              <c:idx val="5"/>
              <c:tx>
                <c:rich>
                  <a:bodyPr/>
                  <a:lstStyle/>
                  <a:p>
                    <a:fld id="{76713C8F-D22D-4DCA-94CF-3FB983840B4F}" type="CELLRANGE">
                      <a:rPr lang="en-US"/>
                      <a:pPr/>
                      <a:t>[CELLRANGE]</a:t>
                    </a:fld>
                    <a:endParaRPr lang="en-US" baseline="0"/>
                  </a:p>
                  <a:p>
                    <a:fld id="{01D9B6FE-8DDE-4826-92E0-595E61AB6B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92C9-4496-9900-7F32F5E61961}"/>
                </c:ext>
              </c:extLst>
            </c:dLbl>
            <c:dLbl>
              <c:idx val="6"/>
              <c:tx>
                <c:rich>
                  <a:bodyPr/>
                  <a:lstStyle/>
                  <a:p>
                    <a:fld id="{37B7D288-D2A4-4039-BBD7-0226FB79F6BF}" type="CELLRANGE">
                      <a:rPr lang="en-US"/>
                      <a:pPr/>
                      <a:t>[CELLRANGE]</a:t>
                    </a:fld>
                    <a:endParaRPr lang="en-US" baseline="0"/>
                  </a:p>
                  <a:p>
                    <a:fld id="{9BD5AEC7-A55C-45DD-B6E7-8DFE7F68833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92C9-4496-9900-7F32F5E61961}"/>
                </c:ext>
              </c:extLst>
            </c:dLbl>
            <c:dLbl>
              <c:idx val="7"/>
              <c:tx>
                <c:rich>
                  <a:bodyPr/>
                  <a:lstStyle/>
                  <a:p>
                    <a:fld id="{F56ABAA1-4A82-4109-8955-EFBDBD95C2E9}" type="CELLRANGE">
                      <a:rPr lang="en-US"/>
                      <a:pPr/>
                      <a:t>[CELLRANGE]</a:t>
                    </a:fld>
                    <a:endParaRPr lang="en-US" baseline="0"/>
                  </a:p>
                  <a:p>
                    <a:fld id="{5F3F8162-5629-492A-A729-206AC0A116C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92C9-4496-9900-7F32F5E6196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('46aperfpb_graf'!$E$14,'46aperfpb_graf'!$G$14,'46aperfpb_graf'!$I$14,'46aperfpb_graf'!$K$14,'46aperfpb_graf'!$M$14,'46aperfpb_graf'!$O$14,'46aperfpb_graf'!$Q$14,'46aperfpb_graf'!$S$14)</c:f>
              <c:numCache>
                <c:formatCode>#,##0</c:formatCode>
                <c:ptCount val="8"/>
                <c:pt idx="0">
                  <c:v>288</c:v>
                </c:pt>
                <c:pt idx="1">
                  <c:v>7656</c:v>
                </c:pt>
                <c:pt idx="2">
                  <c:v>6262</c:v>
                </c:pt>
                <c:pt idx="3">
                  <c:v>8418</c:v>
                </c:pt>
                <c:pt idx="4">
                  <c:v>10945</c:v>
                </c:pt>
                <c:pt idx="5">
                  <c:v>19129</c:v>
                </c:pt>
                <c:pt idx="6">
                  <c:v>68351</c:v>
                </c:pt>
                <c:pt idx="7">
                  <c:v>173297</c:v>
                </c:pt>
              </c:numCache>
            </c:numRef>
          </c:val>
          <c:extLst>
            <c:ext xmlns:c15="http://schemas.microsoft.com/office/drawing/2012/chart" uri="{02D57815-91ED-43cb-92C2-25804820EDAC}">
              <c15:datalabelsRange>
                <c15:f>'46aperfpb_graf'!$V$14:$AC$14</c15:f>
                <c15:dlblRangeCache>
                  <c:ptCount val="8"/>
                  <c:pt idx="0">
                    <c:v>20%</c:v>
                  </c:pt>
                  <c:pt idx="1">
                    <c:v>27%</c:v>
                  </c:pt>
                  <c:pt idx="2">
                    <c:v>32%</c:v>
                  </c:pt>
                  <c:pt idx="3">
                    <c:v>30%</c:v>
                  </c:pt>
                  <c:pt idx="4">
                    <c:v>35%</c:v>
                  </c:pt>
                  <c:pt idx="5">
                    <c:v>39%</c:v>
                  </c:pt>
                  <c:pt idx="6">
                    <c:v>41%</c:v>
                  </c:pt>
                  <c:pt idx="7">
                    <c:v>31%</c:v>
                  </c:pt>
                </c15:dlblRangeCache>
              </c15:datalabelsRange>
            </c:ext>
            <c:ext xmlns:c16="http://schemas.microsoft.com/office/drawing/2014/chart" uri="{C3380CC4-5D6E-409C-BE32-E72D297353CC}">
              <c16:uniqueId val="{0000001A-92C9-4496-9900-7F32F5E61961}"/>
            </c:ext>
          </c:extLst>
        </c:ser>
        <c:dLbls>
          <c:dLblPos val="ctr"/>
          <c:showLegendKey val="0"/>
          <c:showVal val="1"/>
          <c:showCatName val="0"/>
          <c:showSerName val="0"/>
          <c:showPercent val="0"/>
          <c:showBubbleSize val="0"/>
        </c:dLbls>
        <c:gapWidth val="30"/>
        <c:overlap val="100"/>
        <c:axId val="572015824"/>
        <c:axId val="572016368"/>
      </c:barChart>
      <c:catAx>
        <c:axId val="57201582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chemeClr val="accent1"/>
                </a:solidFill>
                <a:latin typeface="Verdana"/>
                <a:ea typeface="Verdana"/>
                <a:cs typeface="Verdana"/>
              </a:defRPr>
            </a:pPr>
            <a:endParaRPr lang="es-ES"/>
          </a:p>
        </c:txPr>
        <c:crossAx val="572016368"/>
        <c:crosses val="autoZero"/>
        <c:auto val="1"/>
        <c:lblAlgn val="ctr"/>
        <c:lblOffset val="100"/>
        <c:noMultiLvlLbl val="0"/>
      </c:catAx>
      <c:valAx>
        <c:axId val="5720163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chemeClr val="accent1"/>
                </a:solidFill>
                <a:latin typeface="Verdana"/>
                <a:ea typeface="Verdana"/>
                <a:cs typeface="Verdana"/>
              </a:defRPr>
            </a:pPr>
            <a:endParaRPr lang="es-ES"/>
          </a:p>
        </c:txPr>
        <c:crossAx val="57201582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solidFill>
                <a:latin typeface="Verdana"/>
                <a:ea typeface="Verdana"/>
                <a:cs typeface="Verdana"/>
              </a:defRPr>
            </a:pPr>
            <a:r>
              <a:rPr lang="es-ES" sz="1000" b="1" i="0" baseline="0">
                <a:solidFill>
                  <a:schemeClr val="accent1"/>
                </a:solidFill>
                <a:effectLst/>
              </a:rPr>
              <a:t>Distribución por Grado de dependencia de cada tramo de edad. Hombres</a:t>
            </a:r>
            <a:endParaRPr lang="es-ES" sz="400">
              <a:solidFill>
                <a:schemeClr val="accent1"/>
              </a:solidFill>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28C7-49BC-ABBC-E5B6A42D6935}"/>
              </c:ext>
            </c:extLst>
          </c:dPt>
          <c:dPt>
            <c:idx val="1"/>
            <c:invertIfNegative val="0"/>
            <c:bubble3D val="0"/>
            <c:extLst>
              <c:ext xmlns:c16="http://schemas.microsoft.com/office/drawing/2014/chart" uri="{C3380CC4-5D6E-409C-BE32-E72D297353CC}">
                <c16:uniqueId val="{00000001-28C7-49BC-ABBC-E5B6A42D6935}"/>
              </c:ext>
            </c:extLst>
          </c:dPt>
          <c:dPt>
            <c:idx val="2"/>
            <c:invertIfNegative val="0"/>
            <c:bubble3D val="0"/>
            <c:extLst>
              <c:ext xmlns:c16="http://schemas.microsoft.com/office/drawing/2014/chart" uri="{C3380CC4-5D6E-409C-BE32-E72D297353CC}">
                <c16:uniqueId val="{00000002-28C7-49BC-ABBC-E5B6A42D6935}"/>
              </c:ext>
            </c:extLst>
          </c:dPt>
          <c:dPt>
            <c:idx val="3"/>
            <c:invertIfNegative val="0"/>
            <c:bubble3D val="0"/>
            <c:extLst>
              <c:ext xmlns:c16="http://schemas.microsoft.com/office/drawing/2014/chart" uri="{C3380CC4-5D6E-409C-BE32-E72D297353CC}">
                <c16:uniqueId val="{00000003-28C7-49BC-ABBC-E5B6A42D6935}"/>
              </c:ext>
            </c:extLst>
          </c:dPt>
          <c:dPt>
            <c:idx val="4"/>
            <c:invertIfNegative val="0"/>
            <c:bubble3D val="0"/>
            <c:extLst>
              <c:ext xmlns:c16="http://schemas.microsoft.com/office/drawing/2014/chart" uri="{C3380CC4-5D6E-409C-BE32-E72D297353CC}">
                <c16:uniqueId val="{00000004-28C7-49BC-ABBC-E5B6A42D6935}"/>
              </c:ext>
            </c:extLst>
          </c:dPt>
          <c:dPt>
            <c:idx val="5"/>
            <c:invertIfNegative val="0"/>
            <c:bubble3D val="0"/>
            <c:extLst>
              <c:ext xmlns:c16="http://schemas.microsoft.com/office/drawing/2014/chart" uri="{C3380CC4-5D6E-409C-BE32-E72D297353CC}">
                <c16:uniqueId val="{00000005-28C7-49BC-ABBC-E5B6A42D6935}"/>
              </c:ext>
            </c:extLst>
          </c:dPt>
          <c:dPt>
            <c:idx val="6"/>
            <c:invertIfNegative val="0"/>
            <c:bubble3D val="0"/>
            <c:extLst>
              <c:ext xmlns:c16="http://schemas.microsoft.com/office/drawing/2014/chart" uri="{C3380CC4-5D6E-409C-BE32-E72D297353CC}">
                <c16:uniqueId val="{00000006-28C7-49BC-ABBC-E5B6A42D6935}"/>
              </c:ext>
            </c:extLst>
          </c:dPt>
          <c:dPt>
            <c:idx val="7"/>
            <c:invertIfNegative val="0"/>
            <c:bubble3D val="0"/>
            <c:extLst>
              <c:ext xmlns:c16="http://schemas.microsoft.com/office/drawing/2014/chart" uri="{C3380CC4-5D6E-409C-BE32-E72D297353CC}">
                <c16:uniqueId val="{00000007-28C7-49BC-ABBC-E5B6A42D6935}"/>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28C7-49BC-ABBC-E5B6A42D6935}"/>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28C7-49BC-ABBC-E5B6A42D6935}"/>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28C7-49BC-ABBC-E5B6A42D6935}"/>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28C7-49BC-ABBC-E5B6A42D6935}"/>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28C7-49BC-ABBC-E5B6A42D6935}"/>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28C7-49BC-ABBC-E5B6A42D6935}"/>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28C7-49BC-ABBC-E5B6A42D6935}"/>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28C7-49BC-ABBC-E5B6A42D6935}"/>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('46aperfpb_graf'!$E$16,'46aperfpb_graf'!$G$16,'46aperfpb_graf'!$I$16,'46aperfpb_graf'!$K$16,'46aperfpb_graf'!$M$16,'46aperfpb_graf'!$O$16,'46aperfpb_graf'!$Q$16,'46aperfpb_graf'!$S$16)</c:f>
              <c:numCache>
                <c:formatCode>#,##0</c:formatCode>
                <c:ptCount val="8"/>
                <c:pt idx="0">
                  <c:v>602</c:v>
                </c:pt>
                <c:pt idx="1">
                  <c:v>20354</c:v>
                </c:pt>
                <c:pt idx="2">
                  <c:v>9246</c:v>
                </c:pt>
                <c:pt idx="3">
                  <c:v>10995</c:v>
                </c:pt>
                <c:pt idx="4">
                  <c:v>9318</c:v>
                </c:pt>
                <c:pt idx="5">
                  <c:v>12091</c:v>
                </c:pt>
                <c:pt idx="6">
                  <c:v>27418</c:v>
                </c:pt>
                <c:pt idx="7">
                  <c:v>54222</c:v>
                </c:pt>
              </c:numCache>
            </c:numRef>
          </c:val>
          <c:extLst>
            <c:ext xmlns:c15="http://schemas.microsoft.com/office/drawing/2012/chart" uri="{02D57815-91ED-43cb-92C2-25804820EDAC}">
              <c15:datalabelsRange>
                <c15:f>'46aperfpb_graf'!$V$16:$AC$16</c15:f>
                <c15:dlblRangeCache>
                  <c:ptCount val="8"/>
                  <c:pt idx="0">
                    <c:v>33%</c:v>
                  </c:pt>
                  <c:pt idx="1">
                    <c:v>32%</c:v>
                  </c:pt>
                  <c:pt idx="2">
                    <c:v>29%</c:v>
                  </c:pt>
                  <c:pt idx="3">
                    <c:v>29%</c:v>
                  </c:pt>
                  <c:pt idx="4">
                    <c:v>26%</c:v>
                  </c:pt>
                  <c:pt idx="5">
                    <c:v>23%</c:v>
                  </c:pt>
                  <c:pt idx="6">
                    <c:v>27%</c:v>
                  </c:pt>
                  <c:pt idx="7">
                    <c:v>28%</c:v>
                  </c:pt>
                </c15:dlblRangeCache>
              </c15:datalabelsRange>
            </c:ext>
            <c:ext xmlns:c16="http://schemas.microsoft.com/office/drawing/2014/chart" uri="{C3380CC4-5D6E-409C-BE32-E72D297353CC}">
              <c16:uniqueId val="{00000008-28C7-49BC-ABBC-E5B6A42D6935}"/>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28C7-49BC-ABBC-E5B6A42D6935}"/>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28C7-49BC-ABBC-E5B6A42D6935}"/>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28C7-49BC-ABBC-E5B6A42D6935}"/>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28C7-49BC-ABBC-E5B6A42D6935}"/>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28C7-49BC-ABBC-E5B6A42D6935}"/>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28C7-49BC-ABBC-E5B6A42D6935}"/>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28C7-49BC-ABBC-E5B6A42D6935}"/>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28C7-49BC-ABBC-E5B6A42D6935}"/>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('46aperfpb_graf'!$E$17,'46aperfpb_graf'!$G$17,'46aperfpb_graf'!$I$17,'46aperfpb_graf'!$K$17,'46aperfpb_graf'!$M$17,'46aperfpb_graf'!$O$17,'46aperfpb_graf'!$Q$17,'46aperfpb_graf'!$S$17)</c:f>
              <c:numCache>
                <c:formatCode>#,##0</c:formatCode>
                <c:ptCount val="8"/>
                <c:pt idx="0">
                  <c:v>885</c:v>
                </c:pt>
                <c:pt idx="1">
                  <c:v>26560</c:v>
                </c:pt>
                <c:pt idx="2">
                  <c:v>11734</c:v>
                </c:pt>
                <c:pt idx="3">
                  <c:v>14641</c:v>
                </c:pt>
                <c:pt idx="4">
                  <c:v>14633</c:v>
                </c:pt>
                <c:pt idx="5">
                  <c:v>20953</c:v>
                </c:pt>
                <c:pt idx="6">
                  <c:v>40637</c:v>
                </c:pt>
                <c:pt idx="7">
                  <c:v>72224</c:v>
                </c:pt>
              </c:numCache>
            </c:numRef>
          </c:val>
          <c:extLst>
            <c:ext xmlns:c15="http://schemas.microsoft.com/office/drawing/2012/chart" uri="{02D57815-91ED-43cb-92C2-25804820EDAC}">
              <c15:datalabelsRange>
                <c15:f>'46aperfpb_graf'!$V$17:$AC$17</c15:f>
                <c15:dlblRangeCache>
                  <c:ptCount val="8"/>
                  <c:pt idx="0">
                    <c:v>48%</c:v>
                  </c:pt>
                  <c:pt idx="1">
                    <c:v>41%</c:v>
                  </c:pt>
                  <c:pt idx="2">
                    <c:v>37%</c:v>
                  </c:pt>
                  <c:pt idx="3">
                    <c:v>39%</c:v>
                  </c:pt>
                  <c:pt idx="4">
                    <c:v>40%</c:v>
                  </c:pt>
                  <c:pt idx="5">
                    <c:v>41%</c:v>
                  </c:pt>
                  <c:pt idx="6">
                    <c:v>39%</c:v>
                  </c:pt>
                  <c:pt idx="7">
                    <c:v>38%</c:v>
                  </c:pt>
                </c15:dlblRangeCache>
              </c15:datalabelsRange>
            </c:ext>
            <c:ext xmlns:c16="http://schemas.microsoft.com/office/drawing/2014/chart" uri="{C3380CC4-5D6E-409C-BE32-E72D297353CC}">
              <c16:uniqueId val="{00000011-28C7-49BC-ABBC-E5B6A42D6935}"/>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28C7-49BC-ABBC-E5B6A42D6935}"/>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28C7-49BC-ABBC-E5B6A42D6935}"/>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28C7-49BC-ABBC-E5B6A42D6935}"/>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28C7-49BC-ABBC-E5B6A42D6935}"/>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28C7-49BC-ABBC-E5B6A42D6935}"/>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28C7-49BC-ABBC-E5B6A42D6935}"/>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28C7-49BC-ABBC-E5B6A42D6935}"/>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28C7-49BC-ABBC-E5B6A42D6935}"/>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('46aperfpb_graf'!$E$18,'46aperfpb_graf'!$G$18,'46aperfpb_graf'!$I$18,'46aperfpb_graf'!$K$18,'46aperfpb_graf'!$M$18,'46aperfpb_graf'!$O$18,'46aperfpb_graf'!$Q$18,'46aperfpb_graf'!$S$18)</c:f>
              <c:numCache>
                <c:formatCode>#,##0</c:formatCode>
                <c:ptCount val="8"/>
                <c:pt idx="0">
                  <c:v>362</c:v>
                </c:pt>
                <c:pt idx="1">
                  <c:v>17369</c:v>
                </c:pt>
                <c:pt idx="2">
                  <c:v>10604</c:v>
                </c:pt>
                <c:pt idx="3">
                  <c:v>11958</c:v>
                </c:pt>
                <c:pt idx="4">
                  <c:v>12561</c:v>
                </c:pt>
                <c:pt idx="5">
                  <c:v>18569</c:v>
                </c:pt>
                <c:pt idx="6">
                  <c:v>35346</c:v>
                </c:pt>
                <c:pt idx="7">
                  <c:v>64955</c:v>
                </c:pt>
              </c:numCache>
            </c:numRef>
          </c:val>
          <c:extLst>
            <c:ext xmlns:c15="http://schemas.microsoft.com/office/drawing/2012/chart" uri="{02D57815-91ED-43cb-92C2-25804820EDAC}">
              <c15:datalabelsRange>
                <c15:f>'46aperfpb_graf'!$V$18:$AC$18</c15:f>
                <c15:dlblRangeCache>
                  <c:ptCount val="8"/>
                  <c:pt idx="0">
                    <c:v>20%</c:v>
                  </c:pt>
                  <c:pt idx="1">
                    <c:v>27%</c:v>
                  </c:pt>
                  <c:pt idx="2">
                    <c:v>34%</c:v>
                  </c:pt>
                  <c:pt idx="3">
                    <c:v>32%</c:v>
                  </c:pt>
                  <c:pt idx="4">
                    <c:v>34%</c:v>
                  </c:pt>
                  <c:pt idx="5">
                    <c:v>36%</c:v>
                  </c:pt>
                  <c:pt idx="6">
                    <c:v>34%</c:v>
                  </c:pt>
                  <c:pt idx="7">
                    <c:v>34%</c:v>
                  </c:pt>
                </c15:dlblRangeCache>
              </c15:datalabelsRange>
            </c:ext>
            <c:ext xmlns:c16="http://schemas.microsoft.com/office/drawing/2014/chart" uri="{C3380CC4-5D6E-409C-BE32-E72D297353CC}">
              <c16:uniqueId val="{0000001A-28C7-49BC-ABBC-E5B6A42D6935}"/>
            </c:ext>
          </c:extLst>
        </c:ser>
        <c:dLbls>
          <c:dLblPos val="ctr"/>
          <c:showLegendKey val="0"/>
          <c:showVal val="1"/>
          <c:showCatName val="0"/>
          <c:showSerName val="0"/>
          <c:showPercent val="0"/>
          <c:showBubbleSize val="0"/>
        </c:dLbls>
        <c:gapWidth val="30"/>
        <c:overlap val="100"/>
        <c:axId val="572016912"/>
        <c:axId val="572017456"/>
      </c:barChart>
      <c:catAx>
        <c:axId val="57201691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chemeClr val="accent1"/>
                </a:solidFill>
                <a:latin typeface="Verdana"/>
                <a:ea typeface="Verdana"/>
                <a:cs typeface="Verdana"/>
              </a:defRPr>
            </a:pPr>
            <a:endParaRPr lang="es-ES"/>
          </a:p>
        </c:txPr>
        <c:crossAx val="572017456"/>
        <c:crosses val="autoZero"/>
        <c:auto val="1"/>
        <c:lblAlgn val="ctr"/>
        <c:lblOffset val="100"/>
        <c:noMultiLvlLbl val="0"/>
      </c:catAx>
      <c:valAx>
        <c:axId val="572017456"/>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chemeClr val="accent1"/>
                </a:solidFill>
                <a:latin typeface="Verdana"/>
                <a:ea typeface="Verdana"/>
                <a:cs typeface="Verdana"/>
              </a:defRPr>
            </a:pPr>
            <a:endParaRPr lang="es-ES"/>
          </a:p>
        </c:txPr>
        <c:crossAx val="572016912"/>
        <c:crosses val="autoZero"/>
        <c:crossBetween val="between"/>
      </c:valAx>
      <c:spPr>
        <a:noFill/>
        <a:ln w="25400">
          <a:noFill/>
        </a:ln>
      </c:spPr>
    </c:plotArea>
    <c:legend>
      <c:legendPos val="r"/>
      <c:layout>
        <c:manualLayout>
          <c:xMode val="edge"/>
          <c:yMode val="edge"/>
          <c:x val="0.87259844307852352"/>
          <c:y val="2.3636628754738938E-3"/>
          <c:w val="0.12740157480314962"/>
          <c:h val="0.33395304753572469"/>
        </c:manualLayout>
      </c:layout>
      <c:overlay val="0"/>
      <c:txPr>
        <a:bodyPr/>
        <a:lstStyle/>
        <a:p>
          <a:pPr>
            <a:defRPr sz="900">
              <a:solidFill>
                <a:schemeClr val="accent1"/>
              </a:solidFill>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r>
              <a:rPr lang="en-US" sz="1100" b="1">
                <a:solidFill>
                  <a:schemeClr val="accent1"/>
                </a:solidFill>
                <a:latin typeface="Verdana" panose="020B0604030504040204" pitchFamily="34" charset="0"/>
                <a:ea typeface="Verdana" panose="020B0604030504040204" pitchFamily="34" charset="0"/>
                <a:cs typeface="Verdana" panose="020B0604030504040204" pitchFamily="34" charset="0"/>
              </a:rPr>
              <a:t>Parentesco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'6perfcuidador'!$D$8</c:f>
              <c:strCache>
                <c:ptCount val="1"/>
                <c:pt idx="0">
                  <c:v>% sobre total</c:v>
                </c:pt>
              </c:strCache>
            </c:strRef>
          </c:tx>
          <c:spPr>
            <a:solidFill>
              <a:srgbClr val="CC99FF"/>
            </a:solidFill>
            <a:ln>
              <a:noFill/>
            </a:ln>
            <a:effectLst/>
            <a:sp3d/>
          </c:spPr>
          <c:invertIfNegative val="0"/>
          <c:dPt>
            <c:idx val="1"/>
            <c:invertIfNegative val="0"/>
            <c:bubble3D val="0"/>
            <c:spPr>
              <a:solidFill>
                <a:schemeClr val="accent1">
                  <a:lumMod val="50000"/>
                </a:schemeClr>
              </a:solidFill>
              <a:ln>
                <a:noFill/>
              </a:ln>
              <a:effectLst/>
              <a:sp3d/>
            </c:spPr>
            <c:extLst>
              <c:ext xmlns:c16="http://schemas.microsoft.com/office/drawing/2014/chart" uri="{C3380CC4-5D6E-409C-BE32-E72D297353CC}">
                <c16:uniqueId val="{00000001-A438-433E-9348-0F291C2B34EC}"/>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A438-433E-9348-0F291C2B34EC}"/>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A438-433E-9348-0F291C2B34EC}"/>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A438-433E-9348-0F291C2B34EC}"/>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A438-433E-9348-0F291C2B34EC}"/>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A438-433E-9348-0F291C2B34EC}"/>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A438-433E-9348-0F291C2B34EC}"/>
              </c:ext>
            </c:extLst>
          </c:dPt>
          <c:dPt>
            <c:idx val="8"/>
            <c:invertIfNegative val="0"/>
            <c:bubble3D val="0"/>
            <c:spPr>
              <a:solidFill>
                <a:schemeClr val="accent2">
                  <a:lumMod val="60000"/>
                  <a:lumOff val="40000"/>
                </a:schemeClr>
              </a:solidFill>
              <a:ln>
                <a:noFill/>
              </a:ln>
              <a:effectLst/>
              <a:sp3d/>
            </c:spPr>
            <c:extLst>
              <c:ext xmlns:c16="http://schemas.microsoft.com/office/drawing/2014/chart" uri="{C3380CC4-5D6E-409C-BE32-E72D297353CC}">
                <c16:uniqueId val="{0000000F-A438-433E-9348-0F291C2B34EC}"/>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'6perfcuidador'!$B$9:$B$17</c:f>
              <c:strCache>
                <c:ptCount val="9"/>
                <c:pt idx="0">
                  <c:v>Hijo/a</c:v>
                </c:pt>
                <c:pt idx="1">
                  <c:v>Madre</c:v>
                </c:pt>
                <c:pt idx="2">
                  <c:v>Cónyuge</c:v>
                </c:pt>
                <c:pt idx="3">
                  <c:v>Hermano/a</c:v>
                </c:pt>
                <c:pt idx="4">
                  <c:v>Padre</c:v>
                </c:pt>
                <c:pt idx="5">
                  <c:v>Yerno/Nuera</c:v>
                </c:pt>
                <c:pt idx="6">
                  <c:v>Nieto/a</c:v>
                </c:pt>
                <c:pt idx="7">
                  <c:v>Compañero/a</c:v>
                </c:pt>
                <c:pt idx="8">
                  <c:v>Otros</c:v>
                </c:pt>
              </c:strCache>
            </c:strRef>
          </c:cat>
          <c:val>
            <c:numRef>
              <c:f>'6perfcuidador'!$D$9:$D$17</c:f>
              <c:numCache>
                <c:formatCode>0.0%</c:formatCode>
                <c:ptCount val="9"/>
                <c:pt idx="0">
                  <c:v>0.34384649316277016</c:v>
                </c:pt>
                <c:pt idx="1">
                  <c:v>0.24405856604797938</c:v>
                </c:pt>
                <c:pt idx="2">
                  <c:v>0.20070917172813954</c:v>
                </c:pt>
                <c:pt idx="3">
                  <c:v>4.4336805673373822E-2</c:v>
                </c:pt>
                <c:pt idx="4">
                  <c:v>3.3188558243697194E-2</c:v>
                </c:pt>
                <c:pt idx="5">
                  <c:v>1.7152454955719182E-2</c:v>
                </c:pt>
                <c:pt idx="6">
                  <c:v>1.7432391164195312E-2</c:v>
                </c:pt>
                <c:pt idx="7">
                  <c:v>1.4061280580910046E-2</c:v>
                </c:pt>
                <c:pt idx="8">
                  <c:v>8.5214278443215358E-2</c:v>
                </c:pt>
              </c:numCache>
            </c:numRef>
          </c:val>
          <c:shape val="cylinder"/>
          <c:extLst>
            <c:ext xmlns:c16="http://schemas.microsoft.com/office/drawing/2014/chart" uri="{C3380CC4-5D6E-409C-BE32-E72D297353CC}">
              <c16:uniqueId val="{00000010-A438-433E-9348-0F291C2B34EC}"/>
            </c:ext>
          </c:extLst>
        </c:ser>
        <c:dLbls>
          <c:showLegendKey val="0"/>
          <c:showVal val="0"/>
          <c:showCatName val="0"/>
          <c:showSerName val="0"/>
          <c:showPercent val="0"/>
          <c:showBubbleSize val="0"/>
        </c:dLbls>
        <c:gapWidth val="71"/>
        <c:shape val="box"/>
        <c:axId val="572018000"/>
        <c:axId val="-2058254096"/>
        <c:axId val="0"/>
      </c:bar3DChart>
      <c:catAx>
        <c:axId val="572018000"/>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4096"/>
        <c:crosses val="autoZero"/>
        <c:auto val="1"/>
        <c:lblAlgn val="ctr"/>
        <c:lblOffset val="100"/>
        <c:noMultiLvlLbl val="0"/>
      </c:catAx>
      <c:valAx>
        <c:axId val="-2058254096"/>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2018000"/>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solidFill>
                  <a:schemeClr val="accent1">
                    <a:lumMod val="50000"/>
                  </a:schemeClr>
                </a:solidFill>
              </a:defRPr>
            </a:pPr>
            <a:r>
              <a:rPr lang="es-ES">
                <a:solidFill>
                  <a:schemeClr val="accent1">
                    <a:lumMod val="50000"/>
                  </a:schemeClr>
                </a:solidFill>
              </a:rPr>
              <a:t>Porcentaje de solicitudes total registradas sobre</a:t>
            </a:r>
            <a:r>
              <a:rPr lang="es-ES" baseline="0">
                <a:solidFill>
                  <a:schemeClr val="accent1">
                    <a:lumMod val="50000"/>
                  </a:schemeClr>
                </a:solidFill>
              </a:rPr>
              <a:t> la población </a:t>
            </a:r>
            <a:endParaRPr lang="es-ES">
              <a:solidFill>
                <a:schemeClr val="accent1">
                  <a:lumMod val="50000"/>
                </a:schemeClr>
              </a:solidFill>
            </a:endParaRPr>
          </a:p>
        </c:rich>
      </c:tx>
      <c:layout>
        <c:manualLayout>
          <c:xMode val="edge"/>
          <c:yMode val="edge"/>
          <c:x val="0.26474370611090153"/>
          <c:y val="2.3742660074467434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0-2744-430B-8F54-4B092B94DB7A}"/>
              </c:ext>
            </c:extLst>
          </c:dPt>
          <c:dPt>
            <c:idx val="8"/>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2-2744-430B-8F54-4B092B94DB7A}"/>
              </c:ext>
            </c:extLst>
          </c:dPt>
          <c:dPt>
            <c:idx val="9"/>
            <c:invertIfNegative val="0"/>
            <c:bubble3D val="0"/>
            <c:extLst>
              <c:ext xmlns:c16="http://schemas.microsoft.com/office/drawing/2014/chart" uri="{C3380CC4-5D6E-409C-BE32-E72D297353CC}">
                <c16:uniqueId val="{00000003-2744-430B-8F54-4B092B94DB7A}"/>
              </c:ext>
            </c:extLst>
          </c:dPt>
          <c:dPt>
            <c:idx val="10"/>
            <c:invertIfNegative val="0"/>
            <c:bubble3D val="0"/>
            <c:extLst>
              <c:ext xmlns:c16="http://schemas.microsoft.com/office/drawing/2014/chart" uri="{C3380CC4-5D6E-409C-BE32-E72D297353CC}">
                <c16:uniqueId val="{00000004-2744-430B-8F54-4B092B94DB7A}"/>
              </c:ext>
            </c:extLst>
          </c:dPt>
          <c:dLbls>
            <c:dLbl>
              <c:idx val="0"/>
              <c:layout>
                <c:manualLayout>
                  <c:x val="1.1180992313067784E-2"/>
                  <c:y val="0"/>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44-430B-8F54-4B092B94DB7A}"/>
                </c:ext>
              </c:extLst>
            </c:dLbl>
            <c:dLbl>
              <c:idx val="1"/>
              <c:layout>
                <c:manualLayout>
                  <c:x val="8.385744234800839E-3"/>
                  <c:y val="-4.8134777376654635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744-430B-8F54-4B092B94DB7A}"/>
                </c:ext>
              </c:extLst>
            </c:dLbl>
            <c:dLbl>
              <c:idx val="2"/>
              <c:layout>
                <c:manualLayout>
                  <c:x val="2.7952480782669205E-3"/>
                  <c:y val="-7.2202166064981727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744-430B-8F54-4B092B94DB7A}"/>
                </c:ext>
              </c:extLst>
            </c:dLbl>
            <c:dLbl>
              <c:idx val="4"/>
              <c:layout>
                <c:manualLayout>
                  <c:x val="3.3265410513781232E-3"/>
                  <c:y val="9.6270524323994102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744-430B-8F54-4B092B94DB7A}"/>
                </c:ext>
              </c:extLst>
            </c:dLbl>
            <c:dLbl>
              <c:idx val="5"/>
              <c:layout>
                <c:manualLayout>
                  <c:x val="1.330616420551265E-3"/>
                  <c:y val="2.7760483427943599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744-430B-8F54-4B092B94DB7A}"/>
                </c:ext>
              </c:extLst>
            </c:dLbl>
            <c:dLbl>
              <c:idx val="6"/>
              <c:layout>
                <c:manualLayout>
                  <c:x val="0"/>
                  <c:y val="7.2202166064981952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744-430B-8F54-4B092B94DB7A}"/>
                </c:ext>
              </c:extLst>
            </c:dLbl>
            <c:dLbl>
              <c:idx val="7"/>
              <c:layout>
                <c:manualLayout>
                  <c:x val="-2.26392627439142E-3"/>
                  <c:y val="9.627052432399438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744-430B-8F54-4B092B94DB7A}"/>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44-430B-8F54-4B092B94DB7A}"/>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44-430B-8F54-4B092B94DB7A}"/>
                </c:ext>
              </c:extLst>
            </c:dLbl>
            <c:dLbl>
              <c:idx val="10"/>
              <c:layout>
                <c:manualLayout>
                  <c:x val="3.5012955648914493E-3"/>
                  <c:y val="9.627052432399438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744-430B-8F54-4B092B94DB7A}"/>
                </c:ext>
              </c:extLst>
            </c:dLbl>
            <c:dLbl>
              <c:idx val="11"/>
              <c:layout>
                <c:manualLayout>
                  <c:x val="8.385744234800839E-3"/>
                  <c:y val="-2.4067388688327317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744-430B-8F54-4B092B94DB7A}"/>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744-430B-8F54-4B092B94DB7A}"/>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744-430B-8F54-4B092B94DB7A}"/>
                </c:ext>
              </c:extLst>
            </c:dLbl>
            <c:dLbl>
              <c:idx val="16"/>
              <c:layout>
                <c:manualLayout>
                  <c:x val="2.1299254526091589E-3"/>
                  <c:y val="8.2837087224561477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744-430B-8F54-4B092B94DB7A}"/>
                </c:ext>
              </c:extLst>
            </c:dLbl>
            <c:dLbl>
              <c:idx val="17"/>
              <c:layout>
                <c:manualLayout>
                  <c:x val="1.1180992313067784E-2"/>
                  <c:y val="9.6269554753309269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744-430B-8F54-4B092B94DB7A}"/>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744-430B-8F54-4B092B94DB7A}"/>
                </c:ext>
              </c:extLst>
            </c:dLbl>
            <c:spPr>
              <a:noFill/>
              <a:ln w="25400">
                <a:noFill/>
              </a:ln>
            </c:spPr>
            <c:txPr>
              <a:bodyPr wrap="square" lIns="38100" tIns="19050" rIns="38100" bIns="19050" anchor="ctr">
                <a:spAutoFit/>
              </a:bodyPr>
              <a:lstStyle/>
              <a:p>
                <a:pPr>
                  <a:defRPr sz="800" b="0" i="0" u="none" strike="noStrike" baseline="0">
                    <a:solidFill>
                      <a:schemeClr val="accent1">
                        <a:lumMod val="50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'24asolcasaad_pobl'!$AE$11:$AE$29</c:f>
              <c:strCache>
                <c:ptCount val="19"/>
                <c:pt idx="0">
                  <c:v>Castilla y León</c:v>
                </c:pt>
                <c:pt idx="1">
                  <c:v>Extremadura</c:v>
                </c:pt>
                <c:pt idx="2">
                  <c:v>País Vasco</c:v>
                </c:pt>
                <c:pt idx="3">
                  <c:v>Andalucía</c:v>
                </c:pt>
                <c:pt idx="4">
                  <c:v>Asturias, Principado de</c:v>
                </c:pt>
                <c:pt idx="5">
                  <c:v>Castilla - La Mancha</c:v>
                </c:pt>
                <c:pt idx="6">
                  <c:v>Rioja, La</c:v>
                </c:pt>
                <c:pt idx="7">
                  <c:v>Cataluña</c:v>
                </c:pt>
                <c:pt idx="8">
                  <c:v>TOTAL</c:v>
                </c:pt>
                <c:pt idx="9">
                  <c:v>Murcia, Región de</c:v>
                </c:pt>
                <c:pt idx="10">
                  <c:v>Aragón</c:v>
                </c:pt>
                <c:pt idx="11">
                  <c:v>Cantabria</c:v>
                </c:pt>
                <c:pt idx="12">
                  <c:v>Comunitat Valenciana</c:v>
                </c:pt>
                <c:pt idx="13">
                  <c:v>Balears, Illes</c:v>
                </c:pt>
                <c:pt idx="14">
                  <c:v>Madrid, Comunidad de</c:v>
                </c:pt>
                <c:pt idx="15">
                  <c:v>Navarra, Comunidad Foral de</c:v>
                </c:pt>
                <c:pt idx="16">
                  <c:v>Ceuta y Melilla</c:v>
                </c:pt>
                <c:pt idx="17">
                  <c:v>Galicia</c:v>
                </c:pt>
                <c:pt idx="18">
                  <c:v>Canarias</c:v>
                </c:pt>
              </c:strCache>
            </c:strRef>
          </c:cat>
          <c:val>
            <c:numRef>
              <c:f>'24asolcasaad_pobl'!$AF$11:$AF$29</c:f>
              <c:numCache>
                <c:formatCode>0.00</c:formatCode>
                <c:ptCount val="19"/>
                <c:pt idx="0">
                  <c:v>6.6272098495492102</c:v>
                </c:pt>
                <c:pt idx="1">
                  <c:v>5.5528470861400772</c:v>
                </c:pt>
                <c:pt idx="2">
                  <c:v>5.1576906035368824</c:v>
                </c:pt>
                <c:pt idx="3">
                  <c:v>4.8232398629706594</c:v>
                </c:pt>
                <c:pt idx="4">
                  <c:v>4.6578732878754749</c:v>
                </c:pt>
                <c:pt idx="5">
                  <c:v>4.6133892747228282</c:v>
                </c:pt>
                <c:pt idx="6">
                  <c:v>4.5832531757901469</c:v>
                </c:pt>
                <c:pt idx="7">
                  <c:v>4.5246605178991599</c:v>
                </c:pt>
                <c:pt idx="8">
                  <c:v>4.3055764934363285</c:v>
                </c:pt>
                <c:pt idx="9">
                  <c:v>4.1273654823251009</c:v>
                </c:pt>
                <c:pt idx="10">
                  <c:v>4.0564710513543316</c:v>
                </c:pt>
                <c:pt idx="11">
                  <c:v>4.0310203998388818</c:v>
                </c:pt>
                <c:pt idx="12">
                  <c:v>3.9241631112333799</c:v>
                </c:pt>
                <c:pt idx="13">
                  <c:v>3.619867989744658</c:v>
                </c:pt>
                <c:pt idx="14">
                  <c:v>3.5658972485496374</c:v>
                </c:pt>
                <c:pt idx="15">
                  <c:v>3.2751374310984818</c:v>
                </c:pt>
                <c:pt idx="16">
                  <c:v>3.1771930345011716</c:v>
                </c:pt>
                <c:pt idx="17">
                  <c:v>3.0757672747964011</c:v>
                </c:pt>
                <c:pt idx="18">
                  <c:v>2.8952795641784785</c:v>
                </c:pt>
              </c:numCache>
            </c:numRef>
          </c:val>
          <c:extLst>
            <c:ext xmlns:c16="http://schemas.microsoft.com/office/drawing/2014/chart" uri="{C3380CC4-5D6E-409C-BE32-E72D297353CC}">
              <c16:uniqueId val="{00000011-2744-430B-8F54-4B092B94DB7A}"/>
            </c:ext>
          </c:extLst>
        </c:ser>
        <c:dLbls>
          <c:showLegendKey val="0"/>
          <c:showVal val="0"/>
          <c:showCatName val="0"/>
          <c:showSerName val="0"/>
          <c:showPercent val="0"/>
          <c:showBubbleSize val="0"/>
        </c:dLbls>
        <c:gapWidth val="20"/>
        <c:axId val="711913728"/>
        <c:axId val="711914272"/>
      </c:barChart>
      <c:catAx>
        <c:axId val="711913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50000"/>
                  </a:schemeClr>
                </a:solidFill>
                <a:latin typeface="Arial"/>
                <a:ea typeface="Arial"/>
                <a:cs typeface="Arial"/>
              </a:defRPr>
            </a:pPr>
            <a:endParaRPr lang="es-ES"/>
          </a:p>
        </c:txPr>
        <c:crossAx val="711914272"/>
        <c:crosses val="autoZero"/>
        <c:auto val="1"/>
        <c:lblAlgn val="ctr"/>
        <c:lblOffset val="100"/>
        <c:tickLblSkip val="1"/>
        <c:tickMarkSkip val="1"/>
        <c:noMultiLvlLbl val="0"/>
      </c:catAx>
      <c:valAx>
        <c:axId val="711914272"/>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50000"/>
                  </a:schemeClr>
                </a:solidFill>
                <a:latin typeface="Arial"/>
                <a:ea typeface="Arial"/>
                <a:cs typeface="Arial"/>
              </a:defRPr>
            </a:pPr>
            <a:endParaRPr lang="es-ES"/>
          </a:p>
        </c:txPr>
        <c:crossAx val="7119137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r>
              <a:rPr lang="en-US" sz="1100" b="1">
                <a:solidFill>
                  <a:schemeClr val="accent1"/>
                </a:solidFill>
                <a:latin typeface="Verdana" panose="020B0604030504040204" pitchFamily="34" charset="0"/>
                <a:ea typeface="Verdana" panose="020B0604030504040204" pitchFamily="34" charset="0"/>
                <a:cs typeface="Verdana" panose="020B0604030504040204" pitchFamily="34" charset="0"/>
              </a:rPr>
              <a:t>Edad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'6perfcuidador'!$J$8</c:f>
              <c:strCache>
                <c:ptCount val="1"/>
                <c:pt idx="0">
                  <c:v>% sobre total</c:v>
                </c:pt>
              </c:strCache>
            </c:strRef>
          </c:tx>
          <c:spPr>
            <a:solidFill>
              <a:srgbClr val="CC99FF"/>
            </a:solidFill>
            <a:ln>
              <a:noFill/>
            </a:ln>
            <a:effectLst/>
            <a:sp3d/>
          </c:spPr>
          <c:invertIfNegative val="0"/>
          <c:dPt>
            <c:idx val="1"/>
            <c:invertIfNegative val="0"/>
            <c:bubble3D val="0"/>
            <c:spPr>
              <a:solidFill>
                <a:schemeClr val="accent1">
                  <a:lumMod val="50000"/>
                </a:schemeClr>
              </a:solidFill>
              <a:ln>
                <a:noFill/>
              </a:ln>
              <a:effectLst/>
              <a:sp3d/>
            </c:spPr>
            <c:extLst>
              <c:ext xmlns:c16="http://schemas.microsoft.com/office/drawing/2014/chart" uri="{C3380CC4-5D6E-409C-BE32-E72D297353CC}">
                <c16:uniqueId val="{00000001-330D-45E6-A18B-06930776FE8E}"/>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330D-45E6-A18B-06930776FE8E}"/>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330D-45E6-A18B-06930776FE8E}"/>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330D-45E6-A18B-06930776FE8E}"/>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330D-45E6-A18B-06930776FE8E}"/>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330D-45E6-A18B-06930776FE8E}"/>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330D-45E6-A18B-06930776FE8E}"/>
              </c:ext>
            </c:extLst>
          </c:dPt>
          <c:dLbls>
            <c:dLbl>
              <c:idx val="0"/>
              <c:layout>
                <c:manualLayout>
                  <c:x val="1.3888888888888888E-2"/>
                  <c:y val="-2.5740036173871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30D-45E6-A18B-06930776FE8E}"/>
                </c:ext>
              </c:extLst>
            </c:dLbl>
            <c:dLbl>
              <c:idx val="1"/>
              <c:layout>
                <c:manualLayout>
                  <c:x val="8.3333333333333332E-3"/>
                  <c:y val="-1.5444021704322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0D-45E6-A18B-06930776FE8E}"/>
                </c:ext>
              </c:extLst>
            </c:dLbl>
            <c:dLbl>
              <c:idx val="2"/>
              <c:layout>
                <c:manualLayout>
                  <c:x val="1.66666666666665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30D-45E6-A18B-06930776FE8E}"/>
                </c:ext>
              </c:extLst>
            </c:dLbl>
            <c:dLbl>
              <c:idx val="3"/>
              <c:layout>
                <c:manualLayout>
                  <c:x val="1.66666666666666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30D-45E6-A18B-06930776FE8E}"/>
                </c:ext>
              </c:extLst>
            </c:dLbl>
            <c:dLbl>
              <c:idx val="4"/>
              <c:layout>
                <c:manualLayout>
                  <c:x val="2.5000000000000001E-2"/>
                  <c:y val="-3.0888043408645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30D-45E6-A18B-06930776FE8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'6perfcuidador'!$H$9:$H$13</c:f>
              <c:strCache>
                <c:ptCount val="5"/>
                <c:pt idx="0">
                  <c:v>De 16 a 49 años</c:v>
                </c:pt>
                <c:pt idx="1">
                  <c:v>De 50 a 66 años</c:v>
                </c:pt>
                <c:pt idx="2">
                  <c:v>De 67 a 79 años</c:v>
                </c:pt>
                <c:pt idx="3">
                  <c:v>De 80 a 89 años</c:v>
                </c:pt>
                <c:pt idx="4">
                  <c:v>90 años o más</c:v>
                </c:pt>
              </c:strCache>
            </c:strRef>
          </c:cat>
          <c:val>
            <c:numRef>
              <c:f>'6perfcuidador'!$J$9:$J$13</c:f>
              <c:numCache>
                <c:formatCode>0.0%</c:formatCode>
                <c:ptCount val="5"/>
                <c:pt idx="0">
                  <c:v>0.28346363179825457</c:v>
                </c:pt>
                <c:pt idx="1">
                  <c:v>0.46965470906795881</c:v>
                </c:pt>
                <c:pt idx="2">
                  <c:v>0.17624224656269935</c:v>
                </c:pt>
                <c:pt idx="3">
                  <c:v>6.2012229053843126E-2</c:v>
                </c:pt>
                <c:pt idx="4">
                  <c:v>8.6271835172441868E-3</c:v>
                </c:pt>
              </c:numCache>
            </c:numRef>
          </c:val>
          <c:shape val="cylinder"/>
          <c:extLst>
            <c:ext xmlns:c16="http://schemas.microsoft.com/office/drawing/2014/chart" uri="{C3380CC4-5D6E-409C-BE32-E72D297353CC}">
              <c16:uniqueId val="{0000000F-330D-45E6-A18B-06930776FE8E}"/>
            </c:ext>
          </c:extLst>
        </c:ser>
        <c:dLbls>
          <c:showLegendKey val="0"/>
          <c:showVal val="0"/>
          <c:showCatName val="0"/>
          <c:showSerName val="0"/>
          <c:showPercent val="0"/>
          <c:showBubbleSize val="0"/>
        </c:dLbls>
        <c:gapWidth val="71"/>
        <c:shape val="box"/>
        <c:axId val="-2058252464"/>
        <c:axId val="-2058253552"/>
        <c:axId val="0"/>
      </c:bar3DChart>
      <c:catAx>
        <c:axId val="-2058252464"/>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3552"/>
        <c:crosses val="autoZero"/>
        <c:auto val="1"/>
        <c:lblAlgn val="ctr"/>
        <c:lblOffset val="100"/>
        <c:noMultiLvlLbl val="0"/>
      </c:catAx>
      <c:valAx>
        <c:axId val="-2058253552"/>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2464"/>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solidFill>
                <a:latin typeface="Verdana"/>
                <a:ea typeface="Verdana"/>
                <a:cs typeface="Verdana"/>
              </a:defRPr>
            </a:pPr>
            <a:r>
              <a:rPr lang="es-ES">
                <a:solidFill>
                  <a:schemeClr val="accent1"/>
                </a:solidFill>
              </a:rPr>
              <a:t>Sexo del cuidador (%)</a:t>
            </a:r>
          </a:p>
        </c:rich>
      </c:tx>
      <c:layout>
        <c:manualLayout>
          <c:xMode val="edge"/>
          <c:yMode val="edge"/>
          <c:x val="0.22667373000393298"/>
          <c:y val="8.3580282391708338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67359836901121306"/>
          <c:h val="0.72252894858730898"/>
        </c:manualLayout>
      </c:layout>
      <c:pie3DChart>
        <c:varyColors val="1"/>
        <c:ser>
          <c:idx val="0"/>
          <c:order val="0"/>
          <c:explosion val="4"/>
          <c:dPt>
            <c:idx val="0"/>
            <c:bubble3D val="0"/>
            <c:spPr>
              <a:solidFill>
                <a:srgbClr val="7030A0"/>
              </a:solidFill>
            </c:spPr>
            <c:extLst>
              <c:ext xmlns:c16="http://schemas.microsoft.com/office/drawing/2014/chart" uri="{C3380CC4-5D6E-409C-BE32-E72D297353CC}">
                <c16:uniqueId val="{00000001-9258-4F56-9576-DA9ECF3DCF91}"/>
              </c:ext>
            </c:extLst>
          </c:dPt>
          <c:dPt>
            <c:idx val="1"/>
            <c:bubble3D val="0"/>
            <c:spPr>
              <a:solidFill>
                <a:srgbClr val="9999FF"/>
              </a:solidFill>
            </c:spPr>
            <c:extLst>
              <c:ext xmlns:c16="http://schemas.microsoft.com/office/drawing/2014/chart" uri="{C3380CC4-5D6E-409C-BE32-E72D297353CC}">
                <c16:uniqueId val="{00000003-9258-4F56-9576-DA9ECF3DCF91}"/>
              </c:ext>
            </c:extLst>
          </c:dPt>
          <c:dLbls>
            <c:dLbl>
              <c:idx val="0"/>
              <c:layout>
                <c:manualLayout>
                  <c:x val="6.5801355646535834E-3"/>
                  <c:y val="-3.7007874015748169E-3"/>
                </c:manualLayout>
              </c:layout>
              <c:tx>
                <c:rich>
                  <a:bodyPr/>
                  <a:lstStyle/>
                  <a:p>
                    <a:fld id="{34AA8CE6-6F66-46DA-A5D3-206E120ED66B}"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9B298E35-8C1B-4701-AEDE-369D0E722451}"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520897043832823"/>
                      <c:h val="0.17196095586090951"/>
                    </c:manualLayout>
                  </c15:layout>
                  <c15:dlblFieldTable/>
                  <c15:showDataLabelsRange val="0"/>
                </c:ext>
                <c:ext xmlns:c16="http://schemas.microsoft.com/office/drawing/2014/chart" uri="{C3380CC4-5D6E-409C-BE32-E72D297353CC}">
                  <c16:uniqueId val="{00000001-9258-4F56-9576-DA9ECF3DCF91}"/>
                </c:ext>
              </c:extLst>
            </c:dLbl>
            <c:dLbl>
              <c:idx val="1"/>
              <c:layout>
                <c:manualLayout>
                  <c:x val="-8.0401453883305232E-2"/>
                  <c:y val="-0.14937745141407893"/>
                </c:manualLayout>
              </c:layout>
              <c:tx>
                <c:rich>
                  <a:bodyPr/>
                  <a:lstStyle/>
                  <a:p>
                    <a:fld id="{114B70E9-5825-48EA-964A-763C1606838E}"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090B4A37-B516-41F9-A71E-E8A75EA0F80C}"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9258-4F56-9576-DA9ECF3DCF91}"/>
                </c:ext>
              </c:extLst>
            </c:dLbl>
            <c:numFmt formatCode="0.0%" sourceLinked="0"/>
            <c:spPr>
              <a:noFill/>
              <a:ln>
                <a:noFill/>
              </a:ln>
              <a:effectLst/>
            </c:spPr>
            <c:txPr>
              <a:bodyPr wrap="square" lIns="38100" tIns="19050" rIns="38100" bIns="19050" anchor="ctr">
                <a:spAutoFit/>
              </a:bodyPr>
              <a:lstStyle/>
              <a:p>
                <a:pPr>
                  <a:defRPr sz="1000">
                    <a:solidFill>
                      <a:schemeClr val="tx1">
                        <a:lumMod val="75000"/>
                        <a:lumOff val="25000"/>
                      </a:schemeClr>
                    </a:solidFill>
                  </a:defRPr>
                </a:pPr>
                <a:endParaRPr lang="es-ES"/>
              </a:p>
            </c:txPr>
            <c:dLblPos val="bestFit"/>
            <c:showLegendKey val="0"/>
            <c:showVal val="1"/>
            <c:showCatName val="1"/>
            <c:showSerName val="0"/>
            <c:showPercent val="0"/>
            <c:showBubbleSize val="0"/>
            <c:separator>
</c:separator>
            <c:showLeaderLines val="1"/>
            <c:leaderLines>
              <c:spPr>
                <a:ln w="3175">
                  <a:solidFill>
                    <a:schemeClr val="bg1">
                      <a:lumMod val="75000"/>
                    </a:schemeClr>
                  </a:solidFill>
                  <a:prstDash val="solid"/>
                </a:ln>
              </c:spPr>
            </c:leaderLines>
            <c:extLst>
              <c:ext xmlns:c15="http://schemas.microsoft.com/office/drawing/2012/chart" uri="{CE6537A1-D6FC-4f65-9D91-7224C49458BB}"/>
            </c:extLst>
          </c:dLbls>
          <c:cat>
            <c:strRef>
              <c:f>'6perfcuidador'!$B$19:$B$20</c:f>
              <c:strCache>
                <c:ptCount val="2"/>
                <c:pt idx="0">
                  <c:v>Hombre</c:v>
                </c:pt>
                <c:pt idx="1">
                  <c:v>Mujer</c:v>
                </c:pt>
              </c:strCache>
            </c:strRef>
          </c:cat>
          <c:val>
            <c:numRef>
              <c:f>'6perfcuidador'!$D$19:$D$20</c:f>
              <c:numCache>
                <c:formatCode>0%</c:formatCode>
                <c:ptCount val="2"/>
                <c:pt idx="0">
                  <c:v>0.26795822073884573</c:v>
                </c:pt>
                <c:pt idx="1">
                  <c:v>0.73204177926115421</c:v>
                </c:pt>
              </c:numCache>
            </c:numRef>
          </c:val>
          <c:extLst>
            <c:ext xmlns:c16="http://schemas.microsoft.com/office/drawing/2014/chart" uri="{C3380CC4-5D6E-409C-BE32-E72D297353CC}">
              <c16:uniqueId val="{00000004-9258-4F56-9576-DA9ECF3DCF9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85458529425881458"/>
          <c:h val="0.70145068315058745"/>
        </c:manualLayout>
      </c:layout>
      <c:barChart>
        <c:barDir val="col"/>
        <c:grouping val="stacked"/>
        <c:varyColors val="0"/>
        <c:ser>
          <c:idx val="0"/>
          <c:order val="0"/>
          <c:tx>
            <c:v>Hombre</c:v>
          </c:tx>
          <c:spPr>
            <a:solidFill>
              <a:schemeClr val="accent1">
                <a:lumMod val="50000"/>
              </a:schemeClr>
            </a:solidFill>
          </c:spPr>
          <c:invertIfNegative val="0"/>
          <c:dPt>
            <c:idx val="9"/>
            <c:invertIfNegative val="0"/>
            <c:bubble3D val="0"/>
            <c:extLst>
              <c:ext xmlns:c16="http://schemas.microsoft.com/office/drawing/2014/chart" uri="{C3380CC4-5D6E-409C-BE32-E72D297353CC}">
                <c16:uniqueId val="{00000000-D46E-437E-A989-2757E46352BC}"/>
              </c:ext>
            </c:extLst>
          </c:dPt>
          <c:dPt>
            <c:idx val="11"/>
            <c:invertIfNegative val="0"/>
            <c:bubble3D val="0"/>
            <c:extLst>
              <c:ext xmlns:c16="http://schemas.microsoft.com/office/drawing/2014/chart" uri="{C3380CC4-5D6E-409C-BE32-E72D297353CC}">
                <c16:uniqueId val="{00000001-D46E-437E-A989-2757E46352BC}"/>
              </c:ext>
            </c:extLst>
          </c:dPt>
          <c:dPt>
            <c:idx val="12"/>
            <c:invertIfNegative val="0"/>
            <c:bubble3D val="0"/>
            <c:extLst>
              <c:ext xmlns:c16="http://schemas.microsoft.com/office/drawing/2014/chart" uri="{C3380CC4-5D6E-409C-BE32-E72D297353CC}">
                <c16:uniqueId val="{00000002-D46E-437E-A989-2757E46352BC}"/>
              </c:ext>
            </c:extLst>
          </c:dPt>
          <c:dPt>
            <c:idx val="14"/>
            <c:invertIfNegative val="0"/>
            <c:bubble3D val="0"/>
            <c:extLst>
              <c:ext xmlns:c16="http://schemas.microsoft.com/office/drawing/2014/chart" uri="{C3380CC4-5D6E-409C-BE32-E72D297353CC}">
                <c16:uniqueId val="{00000003-D46E-437E-A989-2757E46352BC}"/>
              </c:ext>
            </c:extLst>
          </c:dPt>
          <c:dPt>
            <c:idx val="19"/>
            <c:invertIfNegative val="0"/>
            <c:bubble3D val="0"/>
            <c:spPr>
              <a:blipFill>
                <a:blip xmlns:r="http://schemas.openxmlformats.org/officeDocument/2006/relationships" r:embed="rId1"/>
                <a:tile tx="0" ty="0" sx="100000" sy="100000" flip="none" algn="tl"/>
              </a:blipFill>
            </c:spPr>
            <c:extLst>
              <c:ext xmlns:c16="http://schemas.microsoft.com/office/drawing/2014/chart" uri="{C3380CC4-5D6E-409C-BE32-E72D297353CC}">
                <c16:uniqueId val="{00000005-D46E-437E-A989-2757E46352B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46E-437E-A989-2757E46352B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46E-437E-A989-2757E46352B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46E-437E-A989-2757E46352B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46E-437E-A989-2757E46352B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46E-437E-A989-2757E46352B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46E-437E-A989-2757E46352B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46E-437E-A989-2757E46352B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46E-437E-A989-2757E46352B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46E-437E-A989-2757E46352B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46E-437E-A989-2757E46352B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46E-437E-A989-2757E46352B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46E-437E-A989-2757E46352B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46E-437E-A989-2757E46352B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46E-437E-A989-2757E46352B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46E-437E-A989-2757E46352B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46E-437E-A989-2757E46352B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46E-437E-A989-2757E46352B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46E-437E-A989-2757E46352B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D46E-437E-A989-2757E46352BC}"/>
                </c:ext>
              </c:extLst>
            </c:dLbl>
            <c:dLbl>
              <c:idx val="19"/>
              <c:layout>
                <c:manualLayout>
                  <c:x val="0"/>
                  <c:y val="-1.273235705349922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'61aperfcuidadorCCAA'!$G$13:$G$32</c:f>
              <c:numCache>
                <c:formatCode>0.0%</c:formatCode>
                <c:ptCount val="20"/>
                <c:pt idx="0">
                  <c:v>0.18039295409157768</c:v>
                </c:pt>
                <c:pt idx="1">
                  <c:v>0.30011542901115812</c:v>
                </c:pt>
                <c:pt idx="2">
                  <c:v>0.25748502994011974</c:v>
                </c:pt>
                <c:pt idx="3">
                  <c:v>0.29351064289106688</c:v>
                </c:pt>
                <c:pt idx="4">
                  <c:v>0.22183406113537119</c:v>
                </c:pt>
                <c:pt idx="5">
                  <c:v>0.27796463057393944</c:v>
                </c:pt>
                <c:pt idx="6">
                  <c:v>0.2441516536703415</c:v>
                </c:pt>
                <c:pt idx="7">
                  <c:v>0.22444879183630306</c:v>
                </c:pt>
                <c:pt idx="8">
                  <c:v>0.35097250445817607</c:v>
                </c:pt>
                <c:pt idx="9">
                  <c:v>0.26041956432072594</c:v>
                </c:pt>
                <c:pt idx="10">
                  <c:v>0.18286068495273516</c:v>
                </c:pt>
                <c:pt idx="11">
                  <c:v>0.1515185601799775</c:v>
                </c:pt>
                <c:pt idx="12">
                  <c:v>0.24987644151565075</c:v>
                </c:pt>
                <c:pt idx="13">
                  <c:v>0.28778058804932027</c:v>
                </c:pt>
                <c:pt idx="14">
                  <c:v>0.27830326669917116</c:v>
                </c:pt>
                <c:pt idx="15">
                  <c:v>0.33362814737016666</c:v>
                </c:pt>
                <c:pt idx="16">
                  <c:v>0.29440789473684209</c:v>
                </c:pt>
                <c:pt idx="17">
                  <c:v>0.16807738814993953</c:v>
                </c:pt>
                <c:pt idx="18">
                  <c:v>0.10838445807770961</c:v>
                </c:pt>
                <c:pt idx="19">
                  <c:v>0.26795822073884573</c:v>
                </c:pt>
              </c:numCache>
            </c:numRef>
          </c:val>
          <c:extLst>
            <c:ext xmlns:c16="http://schemas.microsoft.com/office/drawing/2014/chart" uri="{C3380CC4-5D6E-409C-BE32-E72D297353CC}">
              <c16:uniqueId val="{00000015-D46E-437E-A989-2757E46352BC}"/>
            </c:ext>
          </c:extLst>
        </c:ser>
        <c:ser>
          <c:idx val="1"/>
          <c:order val="1"/>
          <c:tx>
            <c:v>Mujer</c:v>
          </c:tx>
          <c:spPr>
            <a:solidFill>
              <a:srgbClr val="9999FF"/>
            </a:solidFill>
          </c:spPr>
          <c:invertIfNegative val="0"/>
          <c:dPt>
            <c:idx val="9"/>
            <c:invertIfNegative val="0"/>
            <c:bubble3D val="0"/>
            <c:extLst>
              <c:ext xmlns:c16="http://schemas.microsoft.com/office/drawing/2014/chart" uri="{C3380CC4-5D6E-409C-BE32-E72D297353CC}">
                <c16:uniqueId val="{00000016-D46E-437E-A989-2757E46352BC}"/>
              </c:ext>
            </c:extLst>
          </c:dPt>
          <c:dPt>
            <c:idx val="11"/>
            <c:invertIfNegative val="0"/>
            <c:bubble3D val="0"/>
            <c:extLst>
              <c:ext xmlns:c16="http://schemas.microsoft.com/office/drawing/2014/chart" uri="{C3380CC4-5D6E-409C-BE32-E72D297353CC}">
                <c16:uniqueId val="{00000017-D46E-437E-A989-2757E46352BC}"/>
              </c:ext>
            </c:extLst>
          </c:dPt>
          <c:dPt>
            <c:idx val="14"/>
            <c:invertIfNegative val="0"/>
            <c:bubble3D val="0"/>
            <c:extLst>
              <c:ext xmlns:c16="http://schemas.microsoft.com/office/drawing/2014/chart" uri="{C3380CC4-5D6E-409C-BE32-E72D297353CC}">
                <c16:uniqueId val="{00000018-D46E-437E-A989-2757E46352BC}"/>
              </c:ext>
            </c:extLst>
          </c:dPt>
          <c:dPt>
            <c:idx val="19"/>
            <c:invertIfNegative val="0"/>
            <c:bubble3D val="0"/>
            <c:spPr>
              <a:pattFill prst="wdUpDiag">
                <a:fgClr>
                  <a:srgbClr val="9999FF"/>
                </a:fgClr>
                <a:bgClr>
                  <a:srgbClr val="3737FF"/>
                </a:bgClr>
              </a:pattFill>
            </c:spPr>
            <c:extLst>
              <c:ext xmlns:c16="http://schemas.microsoft.com/office/drawing/2014/chart" uri="{C3380CC4-5D6E-409C-BE32-E72D297353CC}">
                <c16:uniqueId val="{0000001A-D46E-437E-A989-2757E46352BC}"/>
              </c:ext>
            </c:extLst>
          </c:dPt>
          <c:dLbls>
            <c:dLbl>
              <c:idx val="0"/>
              <c:layout>
                <c:manualLayout>
                  <c:x val="0"/>
                  <c:y val="-4.984423676012460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46E-437E-A989-2757E46352BC}"/>
                </c:ext>
              </c:extLst>
            </c:dLbl>
            <c:dLbl>
              <c:idx val="2"/>
              <c:layout>
                <c:manualLayout>
                  <c:x val="0"/>
                  <c:y val="-2.699896157840086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46E-437E-A989-2757E46352BC}"/>
                </c:ext>
              </c:extLst>
            </c:dLbl>
            <c:dLbl>
              <c:idx val="4"/>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46E-437E-A989-2757E46352BC}"/>
                </c:ext>
              </c:extLst>
            </c:dLbl>
            <c:dLbl>
              <c:idx val="7"/>
              <c:layout>
                <c:manualLayout>
                  <c:x val="-4.99710297718536E-17"/>
                  <c:y val="-1.453790238836971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46E-437E-A989-2757E46352BC}"/>
                </c:ext>
              </c:extLst>
            </c:dLbl>
            <c:dLbl>
              <c:idx val="8"/>
              <c:layout>
                <c:manualLayout>
                  <c:x val="-9.99420595437072E-17"/>
                  <c:y val="3.115264797507788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46E-437E-A989-2757E46352B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46E-437E-A989-2757E46352BC}"/>
                </c:ext>
              </c:extLst>
            </c:dLbl>
            <c:dLbl>
              <c:idx val="11"/>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D46E-437E-A989-2757E46352BC}"/>
                </c:ext>
              </c:extLst>
            </c:dLbl>
            <c:dLbl>
              <c:idx val="15"/>
              <c:layout>
                <c:manualLayout>
                  <c:x val="-9.99420595437072E-17"/>
                  <c:y val="1.6614745586708203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D46E-437E-A989-2757E46352BC}"/>
                </c:ext>
              </c:extLst>
            </c:dLbl>
            <c:dLbl>
              <c:idx val="17"/>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D46E-437E-A989-2757E46352B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3-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'61aperfcuidadorCCAA'!$H$13:$H$32</c:f>
              <c:numCache>
                <c:formatCode>0.0%</c:formatCode>
                <c:ptCount val="20"/>
                <c:pt idx="0">
                  <c:v>0.81960704590842237</c:v>
                </c:pt>
                <c:pt idx="1">
                  <c:v>0.69988457098884183</c:v>
                </c:pt>
                <c:pt idx="2">
                  <c:v>0.74251497005988021</c:v>
                </c:pt>
                <c:pt idx="3">
                  <c:v>0.70648935710893312</c:v>
                </c:pt>
                <c:pt idx="4">
                  <c:v>0.77816593886462881</c:v>
                </c:pt>
                <c:pt idx="5">
                  <c:v>0.7220353694260605</c:v>
                </c:pt>
                <c:pt idx="6">
                  <c:v>0.75584834632965847</c:v>
                </c:pt>
                <c:pt idx="7">
                  <c:v>0.77555120816369694</c:v>
                </c:pt>
                <c:pt idx="8">
                  <c:v>0.64902749554182393</c:v>
                </c:pt>
                <c:pt idx="9">
                  <c:v>0.73958043567927401</c:v>
                </c:pt>
                <c:pt idx="10">
                  <c:v>0.81713931504726489</c:v>
                </c:pt>
                <c:pt idx="11">
                  <c:v>0.84848143982002244</c:v>
                </c:pt>
                <c:pt idx="12">
                  <c:v>0.75012355848434931</c:v>
                </c:pt>
                <c:pt idx="13">
                  <c:v>0.71221941195067973</c:v>
                </c:pt>
                <c:pt idx="14">
                  <c:v>0.72169673330082884</c:v>
                </c:pt>
                <c:pt idx="15">
                  <c:v>0.66637185262983334</c:v>
                </c:pt>
                <c:pt idx="16">
                  <c:v>0.70559210526315785</c:v>
                </c:pt>
                <c:pt idx="17">
                  <c:v>0.83192261185006044</c:v>
                </c:pt>
                <c:pt idx="18">
                  <c:v>0.89161554192229042</c:v>
                </c:pt>
                <c:pt idx="19">
                  <c:v>0.73204177926115421</c:v>
                </c:pt>
              </c:numCache>
            </c:numRef>
          </c:val>
          <c:extLst>
            <c:ext xmlns:c16="http://schemas.microsoft.com/office/drawing/2014/chart" uri="{C3380CC4-5D6E-409C-BE32-E72D297353CC}">
              <c16:uniqueId val="{00000024-D46E-437E-A989-2757E46352BC}"/>
            </c:ext>
          </c:extLst>
        </c:ser>
        <c:dLbls>
          <c:dLblPos val="inEnd"/>
          <c:showLegendKey val="0"/>
          <c:showVal val="1"/>
          <c:showCatName val="0"/>
          <c:showSerName val="0"/>
          <c:showPercent val="0"/>
          <c:showBubbleSize val="0"/>
        </c:dLbls>
        <c:gapWidth val="30"/>
        <c:overlap val="100"/>
        <c:axId val="-2058253008"/>
        <c:axId val="-2058254640"/>
      </c:barChart>
      <c:lineChart>
        <c:grouping val="standard"/>
        <c:varyColors val="0"/>
        <c:ser>
          <c:idx val="2"/>
          <c:order val="2"/>
          <c:tx>
            <c:v>Media</c:v>
          </c:tx>
          <c:spPr>
            <a:ln w="25400">
              <a:solidFill>
                <a:srgbClr val="C00000"/>
              </a:solidFill>
            </a:ln>
          </c:spPr>
          <c:marker>
            <c:symbol val="none"/>
          </c:marker>
          <c:trendline>
            <c:spPr>
              <a:ln w="25400">
                <a:solidFill>
                  <a:srgbClr val="FFFF99"/>
                </a:solidFill>
              </a:ln>
            </c:spPr>
            <c:trendlineType val="linear"/>
            <c:forward val="0.5"/>
            <c:backward val="0.5"/>
            <c:dispRSqr val="0"/>
            <c:dispEq val="0"/>
          </c:trendline>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'61aperfcuidadorCCAA'!$I$13:$I$32</c:f>
              <c:numCache>
                <c:formatCode>0.0%</c:formatCode>
                <c:ptCount val="20"/>
                <c:pt idx="0">
                  <c:v>0.26795822073884573</c:v>
                </c:pt>
                <c:pt idx="1">
                  <c:v>0.26795822073884573</c:v>
                </c:pt>
                <c:pt idx="2">
                  <c:v>0.26795822073884573</c:v>
                </c:pt>
                <c:pt idx="3">
                  <c:v>0.26795822073884573</c:v>
                </c:pt>
                <c:pt idx="4">
                  <c:v>0.26795822073884573</c:v>
                </c:pt>
                <c:pt idx="5">
                  <c:v>0.26795822073884573</c:v>
                </c:pt>
                <c:pt idx="6">
                  <c:v>0.26795822073884573</c:v>
                </c:pt>
                <c:pt idx="7">
                  <c:v>0.26795822073884573</c:v>
                </c:pt>
                <c:pt idx="8">
                  <c:v>0.26795822073884573</c:v>
                </c:pt>
                <c:pt idx="9">
                  <c:v>0.26795822073884573</c:v>
                </c:pt>
                <c:pt idx="10">
                  <c:v>0.26795822073884573</c:v>
                </c:pt>
                <c:pt idx="11">
                  <c:v>0.26795822073884573</c:v>
                </c:pt>
                <c:pt idx="12">
                  <c:v>0.26795822073884573</c:v>
                </c:pt>
                <c:pt idx="13">
                  <c:v>0.26795822073884573</c:v>
                </c:pt>
                <c:pt idx="14">
                  <c:v>0.26795822073884573</c:v>
                </c:pt>
                <c:pt idx="15">
                  <c:v>0.26795822073884573</c:v>
                </c:pt>
                <c:pt idx="16">
                  <c:v>0.26795822073884573</c:v>
                </c:pt>
                <c:pt idx="17">
                  <c:v>0.26795822073884573</c:v>
                </c:pt>
                <c:pt idx="18">
                  <c:v>0.26795822073884573</c:v>
                </c:pt>
                <c:pt idx="19">
                  <c:v>0.26795822073884573</c:v>
                </c:pt>
              </c:numCache>
            </c:numRef>
          </c:val>
          <c:smooth val="0"/>
          <c:extLst>
            <c:ext xmlns:c16="http://schemas.microsoft.com/office/drawing/2014/chart" uri="{C3380CC4-5D6E-409C-BE32-E72D297353CC}">
              <c16:uniqueId val="{00000026-D46E-437E-A989-2757E46352BC}"/>
            </c:ext>
          </c:extLst>
        </c:ser>
        <c:dLbls>
          <c:showLegendKey val="0"/>
          <c:showVal val="0"/>
          <c:showCatName val="0"/>
          <c:showSerName val="0"/>
          <c:showPercent val="0"/>
          <c:showBubbleSize val="0"/>
        </c:dLbls>
        <c:marker val="1"/>
        <c:smooth val="0"/>
        <c:axId val="-2058253008"/>
        <c:axId val="-2058254640"/>
      </c:lineChart>
      <c:catAx>
        <c:axId val="-2058253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4640"/>
        <c:crosses val="autoZero"/>
        <c:auto val="1"/>
        <c:lblAlgn val="ctr"/>
        <c:lblOffset val="100"/>
        <c:noMultiLvlLbl val="0"/>
      </c:catAx>
      <c:valAx>
        <c:axId val="-205825464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300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2041018556890915"/>
          <c:y val="0.928624350166535"/>
          <c:w val="0.56405624638538954"/>
          <c:h val="7.0611302240248086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2"/>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'7Intensidad'!$C$9:$C$18</c:f>
              <c:numCache>
                <c:formatCode>0.0%</c:formatCode>
                <c:ptCount val="10"/>
                <c:pt idx="0">
                  <c:v>3.001830903955604E-3</c:v>
                </c:pt>
                <c:pt idx="1">
                  <c:v>0.38695232553188469</c:v>
                </c:pt>
                <c:pt idx="2">
                  <c:v>8.0701704585775719E-2</c:v>
                </c:pt>
                <c:pt idx="3">
                  <c:v>0.43594674766169439</c:v>
                </c:pt>
                <c:pt idx="4">
                  <c:v>8.2546801595299257E-2</c:v>
                </c:pt>
                <c:pt idx="5">
                  <c:v>9.2183885206579899E-3</c:v>
                </c:pt>
                <c:pt idx="6">
                  <c:v>6.0320479157500322E-4</c:v>
                </c:pt>
                <c:pt idx="7">
                  <c:v>4.1159856366294336E-4</c:v>
                </c:pt>
                <c:pt idx="8">
                  <c:v>2.3418538967029536E-4</c:v>
                </c:pt>
                <c:pt idx="9">
                  <c:v>3.8321245582411968E-4</c:v>
                </c:pt>
              </c:numCache>
            </c:numRef>
          </c:val>
          <c:extLst>
            <c:ext xmlns:c16="http://schemas.microsoft.com/office/drawing/2014/chart" uri="{C3380CC4-5D6E-409C-BE32-E72D297353CC}">
              <c16:uniqueId val="{00000000-C50D-4537-90E9-3106D9A66FD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'7Intensidad'!$I$9:$I$18</c:f>
              <c:numCache>
                <c:formatCode>0.0%</c:formatCode>
                <c:ptCount val="10"/>
                <c:pt idx="0">
                  <c:v>4.6813900974830645E-4</c:v>
                </c:pt>
                <c:pt idx="1">
                  <c:v>2.035027812964697E-2</c:v>
                </c:pt>
                <c:pt idx="2">
                  <c:v>8.3549044445668338E-2</c:v>
                </c:pt>
                <c:pt idx="3">
                  <c:v>0.67519414000110145</c:v>
                </c:pt>
                <c:pt idx="4">
                  <c:v>0.19535165500908741</c:v>
                </c:pt>
                <c:pt idx="5">
                  <c:v>1.1510712122046594E-2</c:v>
                </c:pt>
                <c:pt idx="6">
                  <c:v>1.6522553285234346E-4</c:v>
                </c:pt>
                <c:pt idx="7">
                  <c:v>4.2132510877347581E-3</c:v>
                </c:pt>
                <c:pt idx="8">
                  <c:v>1.1015035523489564E-4</c:v>
                </c:pt>
                <c:pt idx="9">
                  <c:v>9.0874043068788889E-3</c:v>
                </c:pt>
              </c:numCache>
            </c:numRef>
          </c:val>
          <c:extLst>
            <c:ext xmlns:c16="http://schemas.microsoft.com/office/drawing/2014/chart" uri="{C3380CC4-5D6E-409C-BE32-E72D297353CC}">
              <c16:uniqueId val="{00000001-C50D-4537-90E9-3106D9A66FD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'7Intensidad'!$O$9:$O$18</c:f>
              <c:numCache>
                <c:formatCode>0.0%</c:formatCode>
                <c:ptCount val="10"/>
                <c:pt idx="0">
                  <c:v>2.4824115499839207E-3</c:v>
                </c:pt>
                <c:pt idx="1">
                  <c:v>0.31180217436684399</c:v>
                </c:pt>
                <c:pt idx="2">
                  <c:v>8.1276410884246281E-2</c:v>
                </c:pt>
                <c:pt idx="3">
                  <c:v>0.48491652891163178</c:v>
                </c:pt>
                <c:pt idx="4">
                  <c:v>0.10564917882954296</c:v>
                </c:pt>
                <c:pt idx="5">
                  <c:v>9.6870468893690727E-3</c:v>
                </c:pt>
                <c:pt idx="6">
                  <c:v>5.1340784329212906E-4</c:v>
                </c:pt>
                <c:pt idx="7">
                  <c:v>1.1904291751059256E-3</c:v>
                </c:pt>
                <c:pt idx="8">
                  <c:v>2.087482439759206E-4</c:v>
                </c:pt>
                <c:pt idx="9">
                  <c:v>2.2736633060080002E-3</c:v>
                </c:pt>
              </c:numCache>
            </c:numRef>
          </c:val>
          <c:extLst>
            <c:ext xmlns:c16="http://schemas.microsoft.com/office/drawing/2014/chart" uri="{C3380CC4-5D6E-409C-BE32-E72D297353CC}">
              <c16:uniqueId val="{00000002-C50D-4537-90E9-3106D9A66FD5}"/>
            </c:ext>
          </c:extLst>
        </c:ser>
        <c:dLbls>
          <c:showLegendKey val="0"/>
          <c:showVal val="0"/>
          <c:showCatName val="0"/>
          <c:showSerName val="0"/>
          <c:showPercent val="0"/>
          <c:showBubbleSize val="0"/>
        </c:dLbls>
        <c:gapWidth val="50"/>
        <c:overlap val="-27"/>
        <c:axId val="-2058255728"/>
        <c:axId val="-2058251920"/>
      </c:barChart>
      <c:catAx>
        <c:axId val="-2058255728"/>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920"/>
        <c:crosses val="autoZero"/>
        <c:auto val="1"/>
        <c:lblAlgn val="ctr"/>
        <c:lblOffset val="100"/>
        <c:noMultiLvlLbl val="0"/>
      </c:catAx>
      <c:valAx>
        <c:axId val="-205825192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728"/>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a:t>
            </a:r>
            <a:endParaRPr lang="en-US" sz="900"/>
          </a:p>
        </c:rich>
      </c:tx>
      <c:layout>
        <c:manualLayout>
          <c:xMode val="edge"/>
          <c:yMode val="edge"/>
          <c:x val="0.19519968974854396"/>
          <c:y val="1.8248532886877514E-2"/>
        </c:manualLayout>
      </c:layout>
      <c:overlay val="0"/>
      <c:spPr>
        <a:noFill/>
        <a:ln>
          <a:noFill/>
        </a:ln>
        <a:effectLst/>
      </c:spPr>
    </c:title>
    <c:autoTitleDeleted val="0"/>
    <c:plotArea>
      <c:layout>
        <c:manualLayout>
          <c:layoutTarget val="inner"/>
          <c:xMode val="edge"/>
          <c:yMode val="edge"/>
          <c:x val="0.12268134346770092"/>
          <c:y val="0.18591362126245847"/>
          <c:w val="0.83872215464073896"/>
          <c:h val="0.45353912156329296"/>
        </c:manualLayout>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'7Intensidad'!$D$9:$D$18</c:f>
              <c:numCache>
                <c:formatCode>0.0%</c:formatCode>
                <c:ptCount val="10"/>
                <c:pt idx="0">
                  <c:v>1.8904452795809133E-3</c:v>
                </c:pt>
                <c:pt idx="1">
                  <c:v>1.7082336863682952E-2</c:v>
                </c:pt>
                <c:pt idx="2">
                  <c:v>5.6030064912880082E-2</c:v>
                </c:pt>
                <c:pt idx="3">
                  <c:v>1.1418593174657404E-2</c:v>
                </c:pt>
                <c:pt idx="4">
                  <c:v>0.16279846638575712</c:v>
                </c:pt>
                <c:pt idx="5">
                  <c:v>0.65338799681129711</c:v>
                </c:pt>
                <c:pt idx="6">
                  <c:v>6.6727403864404206E-2</c:v>
                </c:pt>
                <c:pt idx="7">
                  <c:v>2.8895721823634361E-2</c:v>
                </c:pt>
                <c:pt idx="8">
                  <c:v>5.6181907907223928E-4</c:v>
                </c:pt>
                <c:pt idx="9">
                  <c:v>1.2071518050335952E-3</c:v>
                </c:pt>
              </c:numCache>
            </c:numRef>
          </c:val>
          <c:extLst>
            <c:ext xmlns:c16="http://schemas.microsoft.com/office/drawing/2014/chart" uri="{C3380CC4-5D6E-409C-BE32-E72D297353CC}">
              <c16:uniqueId val="{00000000-DF38-415E-9484-0298C79B541F}"/>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'7Intensidad'!$J$9:$J$18</c:f>
              <c:numCache>
                <c:formatCode>0.0%</c:formatCode>
                <c:ptCount val="10"/>
                <c:pt idx="0">
                  <c:v>0</c:v>
                </c:pt>
                <c:pt idx="1">
                  <c:v>3.1411967959792684E-4</c:v>
                </c:pt>
                <c:pt idx="2">
                  <c:v>6.8059263912884137E-4</c:v>
                </c:pt>
                <c:pt idx="3">
                  <c:v>1.0261242866865609E-2</c:v>
                </c:pt>
                <c:pt idx="4">
                  <c:v>7.2404586147322134E-2</c:v>
                </c:pt>
                <c:pt idx="5">
                  <c:v>0.71116695460970625</c:v>
                </c:pt>
                <c:pt idx="6">
                  <c:v>0.15391864300298413</c:v>
                </c:pt>
                <c:pt idx="7">
                  <c:v>1.8009528296947803E-2</c:v>
                </c:pt>
                <c:pt idx="8">
                  <c:v>2.6176639966493903E-4</c:v>
                </c:pt>
                <c:pt idx="9">
                  <c:v>3.2982566357782316E-2</c:v>
                </c:pt>
              </c:numCache>
            </c:numRef>
          </c:val>
          <c:extLst>
            <c:ext xmlns:c16="http://schemas.microsoft.com/office/drawing/2014/chart" uri="{C3380CC4-5D6E-409C-BE32-E72D297353CC}">
              <c16:uniqueId val="{00000001-DF38-415E-9484-0298C79B541F}"/>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'7Intensidad'!$P$9:$P$18</c:f>
              <c:numCache>
                <c:formatCode>0.0%</c:formatCode>
                <c:ptCount val="10"/>
                <c:pt idx="0">
                  <c:v>1.6508323775301162E-3</c:v>
                </c:pt>
                <c:pt idx="1">
                  <c:v>1.4956939131357197E-2</c:v>
                </c:pt>
                <c:pt idx="2">
                  <c:v>4.9014472960161239E-2</c:v>
                </c:pt>
                <c:pt idx="3">
                  <c:v>1.1270743139763844E-2</c:v>
                </c:pt>
                <c:pt idx="4">
                  <c:v>0.15133293112249971</c:v>
                </c:pt>
                <c:pt idx="5">
                  <c:v>0.66063129421280486</c:v>
                </c:pt>
                <c:pt idx="6">
                  <c:v>7.7761497815464792E-2</c:v>
                </c:pt>
                <c:pt idx="7">
                  <c:v>2.751387295883527E-2</c:v>
                </c:pt>
                <c:pt idx="8">
                  <c:v>5.2375806355373165E-4</c:v>
                </c:pt>
                <c:pt idx="9">
                  <c:v>5.3436582180292113E-3</c:v>
                </c:pt>
              </c:numCache>
            </c:numRef>
          </c:val>
          <c:extLst>
            <c:ext xmlns:c16="http://schemas.microsoft.com/office/drawing/2014/chart" uri="{C3380CC4-5D6E-409C-BE32-E72D297353CC}">
              <c16:uniqueId val="{00000002-DF38-415E-9484-0298C79B541F}"/>
            </c:ext>
          </c:extLst>
        </c:ser>
        <c:dLbls>
          <c:showLegendKey val="0"/>
          <c:showVal val="0"/>
          <c:showCatName val="0"/>
          <c:showSerName val="0"/>
          <c:showPercent val="0"/>
          <c:showBubbleSize val="0"/>
        </c:dLbls>
        <c:gapWidth val="50"/>
        <c:overlap val="-27"/>
        <c:axId val="-2058251376"/>
        <c:axId val="-2058249200"/>
      </c:barChart>
      <c:catAx>
        <c:axId val="-205825137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200"/>
        <c:crosses val="autoZero"/>
        <c:auto val="1"/>
        <c:lblAlgn val="ctr"/>
        <c:lblOffset val="100"/>
        <c:noMultiLvlLbl val="0"/>
      </c:catAx>
      <c:valAx>
        <c:axId val="-20582492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376"/>
        <c:crosses val="autoZero"/>
        <c:crossBetween val="between"/>
        <c:majorUnit val="0.2"/>
      </c:valAx>
      <c:spPr>
        <a:noFill/>
        <a:ln w="25400">
          <a:noFill/>
        </a:ln>
      </c:spPr>
    </c:plotArea>
    <c:legend>
      <c:legendPos val="b"/>
      <c:layout>
        <c:manualLayout>
          <c:xMode val="edge"/>
          <c:yMode val="edge"/>
          <c:x val="9.6064377177127267E-3"/>
          <c:y val="0.83056373767232594"/>
          <c:w val="0.99039356228228725"/>
          <c:h val="0.142858189237973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'7Intensidad'!$E$9:$E$18</c:f>
              <c:numCache>
                <c:formatCode>0.0%</c:formatCode>
                <c:ptCount val="10"/>
                <c:pt idx="0">
                  <c:v>1.1839616511933467E-3</c:v>
                </c:pt>
                <c:pt idx="1">
                  <c:v>6.6128589786164978E-3</c:v>
                </c:pt>
                <c:pt idx="2">
                  <c:v>1.3442296308061047E-2</c:v>
                </c:pt>
                <c:pt idx="3">
                  <c:v>2.5310789933438254E-2</c:v>
                </c:pt>
                <c:pt idx="4">
                  <c:v>0.15732251404149641</c:v>
                </c:pt>
                <c:pt idx="5">
                  <c:v>2.2322008692011147E-2</c:v>
                </c:pt>
                <c:pt idx="6">
                  <c:v>9.5727631065998645E-2</c:v>
                </c:pt>
                <c:pt idx="7">
                  <c:v>8.4653258060324296E-2</c:v>
                </c:pt>
                <c:pt idx="8">
                  <c:v>0.48489005039056293</c:v>
                </c:pt>
                <c:pt idx="9">
                  <c:v>0.1085346308782974</c:v>
                </c:pt>
              </c:numCache>
            </c:numRef>
          </c:val>
          <c:extLst>
            <c:ext xmlns:c16="http://schemas.microsoft.com/office/drawing/2014/chart" uri="{C3380CC4-5D6E-409C-BE32-E72D297353CC}">
              <c16:uniqueId val="{00000000-FC2D-485E-BC9F-93FAF6BEFFA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'7Intensidad'!$K$9:$K$18</c:f>
              <c:numCache>
                <c:formatCode>0.0%</c:formatCode>
                <c:ptCount val="10"/>
                <c:pt idx="0">
                  <c:v>0</c:v>
                </c:pt>
                <c:pt idx="1">
                  <c:v>0</c:v>
                </c:pt>
                <c:pt idx="2">
                  <c:v>3.3576764878703939E-4</c:v>
                </c:pt>
                <c:pt idx="3">
                  <c:v>8.3941912196759845E-4</c:v>
                </c:pt>
                <c:pt idx="4">
                  <c:v>6.2956434147569884E-3</c:v>
                </c:pt>
                <c:pt idx="5">
                  <c:v>1.3682531688071854E-2</c:v>
                </c:pt>
                <c:pt idx="6">
                  <c:v>3.307311340552338E-2</c:v>
                </c:pt>
                <c:pt idx="7">
                  <c:v>0.16738017292033913</c:v>
                </c:pt>
                <c:pt idx="8">
                  <c:v>0.5729035507428859</c:v>
                </c:pt>
                <c:pt idx="9">
                  <c:v>0.20548980105766809</c:v>
                </c:pt>
              </c:numCache>
            </c:numRef>
          </c:val>
          <c:extLst>
            <c:ext xmlns:c16="http://schemas.microsoft.com/office/drawing/2014/chart" uri="{C3380CC4-5D6E-409C-BE32-E72D297353CC}">
              <c16:uniqueId val="{00000001-FC2D-485E-BC9F-93FAF6BEFFA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'7Intensidad'!$Q$9:$Q$18</c:f>
              <c:numCache>
                <c:formatCode>0.0%</c:formatCode>
                <c:ptCount val="10"/>
                <c:pt idx="0">
                  <c:v>1.0099765981032146E-3</c:v>
                </c:pt>
                <c:pt idx="1">
                  <c:v>5.6410888040399065E-3</c:v>
                </c:pt>
                <c:pt idx="2">
                  <c:v>1.1516196575932997E-2</c:v>
                </c:pt>
                <c:pt idx="3">
                  <c:v>2.1714496859219116E-2</c:v>
                </c:pt>
                <c:pt idx="4">
                  <c:v>0.13512747875354109</c:v>
                </c:pt>
                <c:pt idx="5">
                  <c:v>2.1049390319004803E-2</c:v>
                </c:pt>
                <c:pt idx="6">
                  <c:v>8.6513117378987564E-2</c:v>
                </c:pt>
                <c:pt idx="7">
                  <c:v>9.6773001601182407E-2</c:v>
                </c:pt>
                <c:pt idx="8">
                  <c:v>0.49769676068481339</c:v>
                </c:pt>
                <c:pt idx="9">
                  <c:v>0.12295849242517551</c:v>
                </c:pt>
              </c:numCache>
            </c:numRef>
          </c:val>
          <c:extLst>
            <c:ext xmlns:c16="http://schemas.microsoft.com/office/drawing/2014/chart" uri="{C3380CC4-5D6E-409C-BE32-E72D297353CC}">
              <c16:uniqueId val="{00000002-FC2D-485E-BC9F-93FAF6BEFFA5}"/>
            </c:ext>
          </c:extLst>
        </c:ser>
        <c:dLbls>
          <c:showLegendKey val="0"/>
          <c:showVal val="0"/>
          <c:showCatName val="0"/>
          <c:showSerName val="0"/>
          <c:showPercent val="0"/>
          <c:showBubbleSize val="0"/>
        </c:dLbls>
        <c:gapWidth val="50"/>
        <c:overlap val="-27"/>
        <c:axId val="-2058256272"/>
        <c:axId val="-2058250288"/>
      </c:barChart>
      <c:catAx>
        <c:axId val="-2058256272"/>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288"/>
        <c:crosses val="autoZero"/>
        <c:auto val="1"/>
        <c:lblAlgn val="ctr"/>
        <c:lblOffset val="100"/>
        <c:noMultiLvlLbl val="0"/>
      </c:catAx>
      <c:valAx>
        <c:axId val="-20582502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6272"/>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cuantía de las Prestaciones Económicas (euros).</a:t>
            </a:r>
            <a:r>
              <a:rPr lang="en-US" sz="900" baseline="0"/>
              <a:t> GRADO I</a:t>
            </a:r>
            <a:endParaRPr lang="en-US" sz="900"/>
          </a:p>
        </c:rich>
      </c:tx>
      <c:layout>
        <c:manualLayout>
          <c:xMode val="edge"/>
          <c:yMode val="edge"/>
          <c:x val="9.7192002536228853E-2"/>
          <c:y val="5.9354012396340736E-2"/>
        </c:manualLayout>
      </c:layout>
      <c:overlay val="0"/>
      <c:spPr>
        <a:noFill/>
        <a:ln>
          <a:noFill/>
        </a:ln>
        <a:effectLst/>
      </c:spPr>
    </c:title>
    <c:autoTitleDeleted val="0"/>
    <c:plotArea>
      <c:layout>
        <c:manualLayout>
          <c:layoutTarget val="inner"/>
          <c:xMode val="edge"/>
          <c:yMode val="edge"/>
          <c:x val="9.2615110584584062E-2"/>
          <c:y val="0.18195016957694771"/>
          <c:w val="0.77229315969064671"/>
          <c:h val="0.61731881159735247"/>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'8CuantíaPrest'!$C$11:$C$19</c:f>
              <c:numCache>
                <c:formatCode>0.0%</c:formatCode>
                <c:ptCount val="9"/>
                <c:pt idx="0">
                  <c:v>9.3573923399485593E-4</c:v>
                </c:pt>
                <c:pt idx="1">
                  <c:v>7.005534372154002E-4</c:v>
                </c:pt>
                <c:pt idx="2">
                  <c:v>9.4874951211457049E-3</c:v>
                </c:pt>
                <c:pt idx="3">
                  <c:v>0.96744928493509874</c:v>
                </c:pt>
                <c:pt idx="4">
                  <c:v>3.0924430299936949E-3</c:v>
                </c:pt>
                <c:pt idx="5">
                  <c:v>2.4269172646390648E-3</c:v>
                </c:pt>
                <c:pt idx="6">
                  <c:v>1.5712412806116832E-2</c:v>
                </c:pt>
                <c:pt idx="7">
                  <c:v>1.1008696870527717E-4</c:v>
                </c:pt>
                <c:pt idx="8">
                  <c:v>8.5067203090441454E-5</c:v>
                </c:pt>
              </c:numCache>
            </c:numRef>
          </c:val>
          <c:extLst>
            <c:ext xmlns:c16="http://schemas.microsoft.com/office/drawing/2014/chart" uri="{C3380CC4-5D6E-409C-BE32-E72D297353CC}">
              <c16:uniqueId val="{00000000-BCF5-4962-9B79-46E7EB836552}"/>
            </c:ext>
          </c:extLst>
        </c:ser>
        <c:ser>
          <c:idx val="1"/>
          <c:order val="1"/>
          <c:tx>
            <c:v>PE Asistencia Personal</c:v>
          </c:tx>
          <c:spPr>
            <a:solidFill>
              <a:schemeClr val="accent2"/>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'8CuantíaPrest'!$C$27:$C$35</c:f>
              <c:numCache>
                <c:formatCode>0.0%</c:formatCode>
                <c:ptCount val="9"/>
                <c:pt idx="0">
                  <c:v>0</c:v>
                </c:pt>
                <c:pt idx="1">
                  <c:v>1.4184397163120568E-3</c:v>
                </c:pt>
                <c:pt idx="2">
                  <c:v>4.5390070921985815E-3</c:v>
                </c:pt>
                <c:pt idx="3">
                  <c:v>0.12425531914893617</c:v>
                </c:pt>
                <c:pt idx="4">
                  <c:v>0.21418439716312057</c:v>
                </c:pt>
                <c:pt idx="5">
                  <c:v>0.57815602836879432</c:v>
                </c:pt>
                <c:pt idx="6">
                  <c:v>6.7801418439716307E-2</c:v>
                </c:pt>
                <c:pt idx="7">
                  <c:v>3.971631205673759E-3</c:v>
                </c:pt>
                <c:pt idx="8">
                  <c:v>5.6737588652482273E-3</c:v>
                </c:pt>
              </c:numCache>
            </c:numRef>
          </c:val>
          <c:extLst>
            <c:ext xmlns:c16="http://schemas.microsoft.com/office/drawing/2014/chart" uri="{C3380CC4-5D6E-409C-BE32-E72D297353CC}">
              <c16:uniqueId val="{00000001-BCF5-4962-9B79-46E7EB836552}"/>
            </c:ext>
          </c:extLst>
        </c:ser>
        <c:ser>
          <c:idx val="3"/>
          <c:order val="2"/>
          <c:tx>
            <c:v>PE Vinculada al Servicio</c:v>
          </c:tx>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'8CuantíaPrest'!$I$11:$I$19</c:f>
              <c:numCache>
                <c:formatCode>0.0%</c:formatCode>
                <c:ptCount val="9"/>
                <c:pt idx="0">
                  <c:v>2.0905278737049827E-2</c:v>
                </c:pt>
                <c:pt idx="1">
                  <c:v>7.6467686235816481E-3</c:v>
                </c:pt>
                <c:pt idx="2">
                  <c:v>2.1830291070547608E-2</c:v>
                </c:pt>
                <c:pt idx="3">
                  <c:v>0.27850579674395659</c:v>
                </c:pt>
                <c:pt idx="4">
                  <c:v>0.29760730143068576</c:v>
                </c:pt>
                <c:pt idx="5">
                  <c:v>0.3276547853971386</c:v>
                </c:pt>
                <c:pt idx="6">
                  <c:v>3.3161692155895414E-2</c:v>
                </c:pt>
                <c:pt idx="7">
                  <c:v>1.8654415392205229E-3</c:v>
                </c:pt>
                <c:pt idx="8">
                  <c:v>1.0822644301924025E-2</c:v>
                </c:pt>
              </c:numCache>
            </c:numRef>
          </c:val>
          <c:extLst>
            <c:ext xmlns:c16="http://schemas.microsoft.com/office/drawing/2014/chart" uri="{C3380CC4-5D6E-409C-BE32-E72D297353CC}">
              <c16:uniqueId val="{00000002-BCF5-4962-9B79-46E7EB836552}"/>
            </c:ext>
          </c:extLst>
        </c:ser>
        <c:dLbls>
          <c:showLegendKey val="0"/>
          <c:showVal val="0"/>
          <c:showCatName val="0"/>
          <c:showSerName val="0"/>
          <c:showPercent val="0"/>
          <c:showBubbleSize val="0"/>
        </c:dLbls>
        <c:gapWidth val="50"/>
        <c:overlap val="-27"/>
        <c:axId val="-2058255184"/>
        <c:axId val="-2058250832"/>
      </c:barChart>
      <c:catAx>
        <c:axId val="-205825518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832"/>
        <c:crosses val="autoZero"/>
        <c:auto val="1"/>
        <c:lblAlgn val="ctr"/>
        <c:lblOffset val="100"/>
        <c:noMultiLvlLbl val="0"/>
      </c:catAx>
      <c:valAx>
        <c:axId val="-205825083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184"/>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b="0" i="0" u="none" strike="noStrike" baseline="0">
                <a:effectLst/>
              </a:rPr>
              <a:t>Distribución de la cuantía de las Prestaciones Económicas (euros). </a:t>
            </a:r>
            <a:r>
              <a:rPr lang="en-US" sz="900" baseline="0"/>
              <a:t>GRADO II</a:t>
            </a:r>
            <a:endParaRPr lang="en-US" sz="900"/>
          </a:p>
        </c:rich>
      </c:tx>
      <c:layout>
        <c:manualLayout>
          <c:xMode val="edge"/>
          <c:yMode val="edge"/>
          <c:x val="8.6779827262076684E-2"/>
          <c:y val="4.3518098467121916E-2"/>
        </c:manualLayout>
      </c:layout>
      <c:overlay val="0"/>
      <c:spPr>
        <a:noFill/>
        <a:ln>
          <a:noFill/>
        </a:ln>
        <a:effectLst/>
      </c:spPr>
    </c:title>
    <c:autoTitleDeleted val="0"/>
    <c:plotArea>
      <c:layout>
        <c:manualLayout>
          <c:layoutTarget val="inner"/>
          <c:xMode val="edge"/>
          <c:yMode val="edge"/>
          <c:x val="7.4238436458418489E-2"/>
          <c:y val="0.18591362126245847"/>
          <c:w val="0.66801859975115563"/>
          <c:h val="0.5457103207217769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'8CuantíaPrest'!$D$11:$D$19</c:f>
              <c:numCache>
                <c:formatCode>0.0%</c:formatCode>
                <c:ptCount val="9"/>
                <c:pt idx="0">
                  <c:v>1.21287005028641E-3</c:v>
                </c:pt>
                <c:pt idx="1">
                  <c:v>5.3602496604418114E-4</c:v>
                </c:pt>
                <c:pt idx="2">
                  <c:v>5.0104706571756936E-3</c:v>
                </c:pt>
                <c:pt idx="3">
                  <c:v>0.14916030326293842</c:v>
                </c:pt>
                <c:pt idx="4">
                  <c:v>0.33210834972449227</c:v>
                </c:pt>
                <c:pt idx="5">
                  <c:v>0.49326107595655472</c:v>
                </c:pt>
                <c:pt idx="6">
                  <c:v>1.8324785703578195E-2</c:v>
                </c:pt>
                <c:pt idx="7">
                  <c:v>3.3160866543411211E-4</c:v>
                </c:pt>
                <c:pt idx="8">
                  <c:v>5.4511013496018424E-5</c:v>
                </c:pt>
              </c:numCache>
            </c:numRef>
          </c:val>
          <c:extLst>
            <c:ext xmlns:c16="http://schemas.microsoft.com/office/drawing/2014/chart" uri="{C3380CC4-5D6E-409C-BE32-E72D297353CC}">
              <c16:uniqueId val="{00000000-FE47-43F0-893F-E3F679C8820C}"/>
            </c:ext>
          </c:extLst>
        </c:ser>
        <c:ser>
          <c:idx val="1"/>
          <c:order val="1"/>
          <c:tx>
            <c:v>PE Asistencia Personal</c:v>
          </c:tx>
          <c:spPr>
            <a:solidFill>
              <a:schemeClr val="accent2"/>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'8CuantíaPrest'!$D$27:$D$35</c:f>
              <c:numCache>
                <c:formatCode>0.0%</c:formatCode>
                <c:ptCount val="9"/>
                <c:pt idx="0">
                  <c:v>1.1947431302270011E-3</c:v>
                </c:pt>
                <c:pt idx="1">
                  <c:v>1.1947431302270011E-3</c:v>
                </c:pt>
                <c:pt idx="2">
                  <c:v>1.4934289127837516E-3</c:v>
                </c:pt>
                <c:pt idx="3">
                  <c:v>5.6750298685782553E-2</c:v>
                </c:pt>
                <c:pt idx="4">
                  <c:v>5.7048984468339309E-2</c:v>
                </c:pt>
                <c:pt idx="5">
                  <c:v>0.12813620071684587</c:v>
                </c:pt>
                <c:pt idx="6">
                  <c:v>0.14635603345280765</c:v>
                </c:pt>
                <c:pt idx="7">
                  <c:v>0.42622461170848269</c:v>
                </c:pt>
                <c:pt idx="8">
                  <c:v>0.18160095579450419</c:v>
                </c:pt>
              </c:numCache>
            </c:numRef>
          </c:val>
          <c:extLst>
            <c:ext xmlns:c16="http://schemas.microsoft.com/office/drawing/2014/chart" uri="{C3380CC4-5D6E-409C-BE32-E72D297353CC}">
              <c16:uniqueId val="{00000001-FE47-43F0-893F-E3F679C8820C}"/>
            </c:ext>
          </c:extLst>
        </c:ser>
        <c:ser>
          <c:idx val="3"/>
          <c:order val="2"/>
          <c:tx>
            <c:v>PE Vinculada al servicio</c:v>
          </c:tx>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'8CuantíaPrest'!$J$11:$J$19</c:f>
              <c:numCache>
                <c:formatCode>0.0%</c:formatCode>
                <c:ptCount val="9"/>
                <c:pt idx="0">
                  <c:v>1.4288778081604203E-2</c:v>
                </c:pt>
                <c:pt idx="1">
                  <c:v>6.7690740442871693E-3</c:v>
                </c:pt>
                <c:pt idx="2">
                  <c:v>8.4177792075491933E-3</c:v>
                </c:pt>
                <c:pt idx="3">
                  <c:v>0.15015280682000964</c:v>
                </c:pt>
                <c:pt idx="4">
                  <c:v>8.9606455417940059E-2</c:v>
                </c:pt>
                <c:pt idx="5">
                  <c:v>0.20457348131467482</c:v>
                </c:pt>
                <c:pt idx="6">
                  <c:v>0.22815130556002358</c:v>
                </c:pt>
                <c:pt idx="7">
                  <c:v>9.9954426036137467E-2</c:v>
                </c:pt>
                <c:pt idx="8">
                  <c:v>0.19808589351777384</c:v>
                </c:pt>
              </c:numCache>
            </c:numRef>
          </c:val>
          <c:extLst>
            <c:ext xmlns:c16="http://schemas.microsoft.com/office/drawing/2014/chart" uri="{C3380CC4-5D6E-409C-BE32-E72D297353CC}">
              <c16:uniqueId val="{00000002-FE47-43F0-893F-E3F679C8820C}"/>
            </c:ext>
          </c:extLst>
        </c:ser>
        <c:dLbls>
          <c:showLegendKey val="0"/>
          <c:showVal val="0"/>
          <c:showCatName val="0"/>
          <c:showSerName val="0"/>
          <c:showPercent val="0"/>
          <c:showBubbleSize val="0"/>
        </c:dLbls>
        <c:gapWidth val="50"/>
        <c:overlap val="-27"/>
        <c:axId val="-2058249744"/>
        <c:axId val="-2095907840"/>
      </c:barChart>
      <c:catAx>
        <c:axId val="-205824974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7840"/>
        <c:crosses val="autoZero"/>
        <c:auto val="1"/>
        <c:lblAlgn val="ctr"/>
        <c:lblOffset val="100"/>
        <c:noMultiLvlLbl val="0"/>
      </c:catAx>
      <c:valAx>
        <c:axId val="-209590784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744"/>
        <c:crosses val="autoZero"/>
        <c:crossBetween val="between"/>
        <c:majorUnit val="0.2"/>
      </c:valAx>
      <c:spPr>
        <a:noFill/>
        <a:ln w="25400">
          <a:noFill/>
        </a:ln>
      </c:spPr>
    </c:plotArea>
    <c:legend>
      <c:legendPos val="r"/>
      <c:layout>
        <c:manualLayout>
          <c:xMode val="edge"/>
          <c:yMode val="edge"/>
          <c:x val="0.75283255683005013"/>
          <c:y val="0.20264482634756276"/>
          <c:w val="0.18257690107075719"/>
          <c:h val="0.737579478341672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b="0" i="0" u="none" strike="noStrike" baseline="0">
                <a:effectLst/>
              </a:rPr>
              <a:t>Distribución de la cuantía de las Prestaciones Económicas (euros). </a:t>
            </a:r>
            <a:r>
              <a:rPr lang="en-US" sz="900" baseline="0"/>
              <a:t> GRADO III</a:t>
            </a:r>
            <a:endParaRPr lang="en-US" sz="900"/>
          </a:p>
        </c:rich>
      </c:tx>
      <c:layout>
        <c:manualLayout>
          <c:xMode val="edge"/>
          <c:yMode val="edge"/>
          <c:x val="0.10812170886412595"/>
          <c:y val="3.9139671568087196E-2"/>
        </c:manualLayout>
      </c:layout>
      <c:overlay val="0"/>
      <c:spPr>
        <a:noFill/>
        <a:ln>
          <a:noFill/>
        </a:ln>
        <a:effectLst/>
      </c:spPr>
    </c:title>
    <c:autoTitleDeleted val="0"/>
    <c:plotArea>
      <c:layout>
        <c:manualLayout>
          <c:layoutTarget val="inner"/>
          <c:xMode val="edge"/>
          <c:yMode val="edge"/>
          <c:x val="9.2260885681231877E-2"/>
          <c:y val="0.16182665782776981"/>
          <c:w val="0.75733171159011725"/>
          <c:h val="0.6596429787521035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'8CuantíaPrest'!$E$11:$E$19</c:f>
              <c:numCache>
                <c:formatCode>0.0%</c:formatCode>
                <c:ptCount val="9"/>
                <c:pt idx="0">
                  <c:v>1.4723513450981217E-3</c:v>
                </c:pt>
                <c:pt idx="1">
                  <c:v>2.9447026901962436E-4</c:v>
                </c:pt>
                <c:pt idx="2">
                  <c:v>2.145426245714406E-3</c:v>
                </c:pt>
                <c:pt idx="3">
                  <c:v>1.9729508024314831E-2</c:v>
                </c:pt>
                <c:pt idx="4">
                  <c:v>0.1783999046477224</c:v>
                </c:pt>
                <c:pt idx="5">
                  <c:v>0.29782162112894295</c:v>
                </c:pt>
                <c:pt idx="6">
                  <c:v>0.47008672850542316</c:v>
                </c:pt>
                <c:pt idx="7">
                  <c:v>2.9972866668068907E-2</c:v>
                </c:pt>
                <c:pt idx="8">
                  <c:v>7.7123165695615892E-5</c:v>
                </c:pt>
              </c:numCache>
            </c:numRef>
          </c:val>
          <c:extLst>
            <c:ext xmlns:c16="http://schemas.microsoft.com/office/drawing/2014/chart" uri="{C3380CC4-5D6E-409C-BE32-E72D297353CC}">
              <c16:uniqueId val="{00000000-D438-43EF-A1B3-FD8FCB43CC1D}"/>
            </c:ext>
          </c:extLst>
        </c:ser>
        <c:ser>
          <c:idx val="1"/>
          <c:order val="1"/>
          <c:tx>
            <c:v>PE Asistencia Personal</c:v>
          </c:tx>
          <c:spPr>
            <a:solidFill>
              <a:schemeClr val="accent2"/>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'8CuantíaPrest'!$E$27:$E$35</c:f>
              <c:numCache>
                <c:formatCode>0.0%</c:formatCode>
                <c:ptCount val="9"/>
                <c:pt idx="0">
                  <c:v>1.3522650439486139E-3</c:v>
                </c:pt>
                <c:pt idx="1">
                  <c:v>3.3806626098715348E-4</c:v>
                </c:pt>
                <c:pt idx="2">
                  <c:v>1.6903313049357674E-3</c:v>
                </c:pt>
                <c:pt idx="3">
                  <c:v>2.7045300878972278E-3</c:v>
                </c:pt>
                <c:pt idx="4">
                  <c:v>5.2062204192021636E-2</c:v>
                </c:pt>
                <c:pt idx="5">
                  <c:v>3.8539553752535496E-2</c:v>
                </c:pt>
                <c:pt idx="6">
                  <c:v>5.4766734279918863E-2</c:v>
                </c:pt>
                <c:pt idx="7">
                  <c:v>0.17410412440838405</c:v>
                </c:pt>
                <c:pt idx="8">
                  <c:v>0.67444219066937117</c:v>
                </c:pt>
              </c:numCache>
            </c:numRef>
          </c:val>
          <c:extLst>
            <c:ext xmlns:c16="http://schemas.microsoft.com/office/drawing/2014/chart" uri="{C3380CC4-5D6E-409C-BE32-E72D297353CC}">
              <c16:uniqueId val="{00000001-D438-43EF-A1B3-FD8FCB43CC1D}"/>
            </c:ext>
          </c:extLst>
        </c:ser>
        <c:ser>
          <c:idx val="3"/>
          <c:order val="2"/>
          <c:tx>
            <c:v>PE Vinculada al servicio</c:v>
          </c:tx>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'8CuantíaPrest'!$K$11:$K$19</c:f>
              <c:numCache>
                <c:formatCode>0.0%</c:formatCode>
                <c:ptCount val="9"/>
                <c:pt idx="0">
                  <c:v>1.0447564913716265E-2</c:v>
                </c:pt>
                <c:pt idx="1">
                  <c:v>1.0082265441208702E-3</c:v>
                </c:pt>
                <c:pt idx="2">
                  <c:v>9.1909347282902523E-3</c:v>
                </c:pt>
                <c:pt idx="3">
                  <c:v>2.0938965764133437E-2</c:v>
                </c:pt>
                <c:pt idx="4">
                  <c:v>0.1575463565030612</c:v>
                </c:pt>
                <c:pt idx="5">
                  <c:v>7.202244399959086E-2</c:v>
                </c:pt>
                <c:pt idx="6">
                  <c:v>0.14794628636556248</c:v>
                </c:pt>
                <c:pt idx="7">
                  <c:v>0.21919429548343733</c:v>
                </c:pt>
                <c:pt idx="8">
                  <c:v>0.36170492569808727</c:v>
                </c:pt>
              </c:numCache>
            </c:numRef>
          </c:val>
          <c:extLst>
            <c:ext xmlns:c16="http://schemas.microsoft.com/office/drawing/2014/chart" uri="{C3380CC4-5D6E-409C-BE32-E72D297353CC}">
              <c16:uniqueId val="{00000002-D438-43EF-A1B3-FD8FCB43CC1D}"/>
            </c:ext>
          </c:extLst>
        </c:ser>
        <c:dLbls>
          <c:showLegendKey val="0"/>
          <c:showVal val="0"/>
          <c:showCatName val="0"/>
          <c:showSerName val="0"/>
          <c:showPercent val="0"/>
          <c:showBubbleSize val="0"/>
        </c:dLbls>
        <c:gapWidth val="50"/>
        <c:overlap val="-27"/>
        <c:axId val="-2095912736"/>
        <c:axId val="-2095909472"/>
      </c:barChart>
      <c:catAx>
        <c:axId val="-209591273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9472"/>
        <c:crosses val="autoZero"/>
        <c:auto val="1"/>
        <c:lblAlgn val="ctr"/>
        <c:lblOffset val="100"/>
        <c:noMultiLvlLbl val="0"/>
      </c:catAx>
      <c:valAx>
        <c:axId val="-20959094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2736"/>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1"/>
                </a:solidFill>
              </a:defRPr>
            </a:pPr>
            <a:r>
              <a:rPr lang="en-US">
                <a:solidFill>
                  <a:schemeClr val="accent1"/>
                </a:solidFill>
              </a:rPr>
              <a:t>Tiempo medio desde la Solicitud de dependencia</a:t>
            </a:r>
            <a:r>
              <a:rPr lang="en-US" baseline="0">
                <a:solidFill>
                  <a:schemeClr val="accent1"/>
                </a:solidFill>
              </a:rPr>
              <a:t> hasta la Resolución de Prestación (días)</a:t>
            </a:r>
            <a:endParaRPr lang="en-US">
              <a:solidFill>
                <a:schemeClr val="accent1"/>
              </a:solidFill>
            </a:endParaRPr>
          </a:p>
        </c:rich>
      </c:tx>
      <c:layout>
        <c:manualLayout>
          <c:xMode val="edge"/>
          <c:yMode val="edge"/>
          <c:x val="0.16727867100444779"/>
          <c:y val="1.0683727034120735E-2"/>
        </c:manualLayout>
      </c:layout>
      <c:overlay val="0"/>
    </c:title>
    <c:autoTitleDeleted val="0"/>
    <c:plotArea>
      <c:layout>
        <c:manualLayout>
          <c:layoutTarget val="inner"/>
          <c:xMode val="edge"/>
          <c:yMode val="edge"/>
          <c:x val="0.12526096033402923"/>
          <c:y val="6.7744258530183732E-2"/>
          <c:w val="0.84551148225469763"/>
          <c:h val="0.67535974409448829"/>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Pt>
            <c:idx val="4"/>
            <c:invertIfNegative val="0"/>
            <c:bubble3D val="0"/>
            <c:spPr>
              <a:solidFill>
                <a:schemeClr val="accent1">
                  <a:lumMod val="50000"/>
                </a:schemeClr>
              </a:solidFill>
              <a:ln w="12700">
                <a:solidFill>
                  <a:srgbClr val="000000"/>
                </a:solidFill>
                <a:prstDash val="solid"/>
              </a:ln>
            </c:spPr>
            <c:extLst>
              <c:ext xmlns:c16="http://schemas.microsoft.com/office/drawing/2014/chart" uri="{C3380CC4-5D6E-409C-BE32-E72D297353CC}">
                <c16:uniqueId val="{00000006-54D3-47CB-B024-215BA3F11768}"/>
              </c:ext>
            </c:extLst>
          </c:dPt>
          <c:dPt>
            <c:idx val="5"/>
            <c:invertIfNegative val="0"/>
            <c:bubble3D val="0"/>
            <c:extLst>
              <c:ext xmlns:c16="http://schemas.microsoft.com/office/drawing/2014/chart" uri="{C3380CC4-5D6E-409C-BE32-E72D297353CC}">
                <c16:uniqueId val="{00000000-F0B9-4BE1-AAFB-F7F36F8DDABA}"/>
              </c:ext>
            </c:extLst>
          </c:dPt>
          <c:dPt>
            <c:idx val="6"/>
            <c:invertIfNegative val="0"/>
            <c:bubble3D val="0"/>
            <c:extLst>
              <c:ext xmlns:c16="http://schemas.microsoft.com/office/drawing/2014/chart" uri="{C3380CC4-5D6E-409C-BE32-E72D297353CC}">
                <c16:uniqueId val="{00000002-F0B9-4BE1-AAFB-F7F36F8DDABA}"/>
              </c:ext>
            </c:extLst>
          </c:dPt>
          <c:dPt>
            <c:idx val="7"/>
            <c:invertIfNegative val="0"/>
            <c:bubble3D val="0"/>
            <c:extLst>
              <c:ext xmlns:c16="http://schemas.microsoft.com/office/drawing/2014/chart" uri="{C3380CC4-5D6E-409C-BE32-E72D297353CC}">
                <c16:uniqueId val="{00000003-F0B9-4BE1-AAFB-F7F36F8DDABA}"/>
              </c:ext>
            </c:extLst>
          </c:dPt>
          <c:dPt>
            <c:idx val="8"/>
            <c:invertIfNegative val="0"/>
            <c:bubble3D val="0"/>
            <c:extLst>
              <c:ext xmlns:c16="http://schemas.microsoft.com/office/drawing/2014/chart" uri="{C3380CC4-5D6E-409C-BE32-E72D297353CC}">
                <c16:uniqueId val="{00000004-F0B9-4BE1-AAFB-F7F36F8DDABA}"/>
              </c:ext>
            </c:extLst>
          </c:dPt>
          <c:dPt>
            <c:idx val="9"/>
            <c:invertIfNegative val="0"/>
            <c:bubble3D val="0"/>
            <c:extLst>
              <c:ext xmlns:c16="http://schemas.microsoft.com/office/drawing/2014/chart" uri="{C3380CC4-5D6E-409C-BE32-E72D297353CC}">
                <c16:uniqueId val="{00000005-F0B9-4BE1-AAFB-F7F36F8DDABA}"/>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0B9-4BE1-AAFB-F7F36F8DDABA}"/>
                </c:ext>
              </c:extLst>
            </c:dLbl>
            <c:dLbl>
              <c:idx val="1"/>
              <c:layout>
                <c:manualLayout>
                  <c:x val="-2.4395371320756874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0B9-4BE1-AAFB-F7F36F8DDABA}"/>
                </c:ext>
              </c:extLst>
            </c:dLbl>
            <c:dLbl>
              <c:idx val="3"/>
              <c:layout>
                <c:manualLayout>
                  <c:x val="-4.8790742641513747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0B9-4BE1-AAFB-F7F36F8DDABA}"/>
                </c:ext>
              </c:extLst>
            </c:dLbl>
            <c:dLbl>
              <c:idx val="5"/>
              <c:layout>
                <c:manualLayout>
                  <c:x val="0"/>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B9-4BE1-AAFB-F7F36F8DDABA}"/>
                </c:ext>
              </c:extLst>
            </c:dLbl>
            <c:dLbl>
              <c:idx val="6"/>
              <c:layout>
                <c:manualLayout>
                  <c:x val="2.6613439787091992E-3"/>
                  <c:y val="6.83760683760679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B9-4BE1-AAFB-F7F36F8DDABA}"/>
                </c:ext>
              </c:extLst>
            </c:dLbl>
            <c:dLbl>
              <c:idx val="7"/>
              <c:layout>
                <c:manualLayout>
                  <c:x val="-4.8790742641513747E-17"/>
                  <c:y val="8.33333333333333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B9-4BE1-AAFB-F7F36F8DDABA}"/>
                </c:ext>
              </c:extLst>
            </c:dLbl>
            <c:dLbl>
              <c:idx val="8"/>
              <c:layout>
                <c:manualLayout>
                  <c:x val="0"/>
                  <c:y val="6.25000000000000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0B9-4BE1-AAFB-F7F36F8DDABA}"/>
                </c:ext>
              </c:extLst>
            </c:dLbl>
            <c:spPr>
              <a:noFill/>
              <a:ln w="25400">
                <a:noFill/>
              </a:ln>
            </c:spPr>
            <c:txPr>
              <a:bodyPr wrap="square" lIns="38100" tIns="19050" rIns="38100" bIns="19050" anchor="ctr">
                <a:spAutoFit/>
              </a:bodyPr>
              <a:lstStyle/>
              <a:p>
                <a:pPr>
                  <a:defRPr>
                    <a:solidFill>
                      <a:schemeClr val="accent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'9TiempoEspera'!$O$13:$O$32</c:f>
              <c:strCache>
                <c:ptCount val="20"/>
                <c:pt idx="0">
                  <c:v>Canarias</c:v>
                </c:pt>
                <c:pt idx="1">
                  <c:v>Andalucía</c:v>
                </c:pt>
                <c:pt idx="2">
                  <c:v>Murcia, Región de</c:v>
                </c:pt>
                <c:pt idx="3">
                  <c:v>Galicia</c:v>
                </c:pt>
                <c:pt idx="4">
                  <c:v>TOTAL</c:v>
                </c:pt>
                <c:pt idx="5">
                  <c:v>Asturias, Principado de</c:v>
                </c:pt>
                <c:pt idx="6">
                  <c:v>Extremadura</c:v>
                </c:pt>
                <c:pt idx="7">
                  <c:v>Comunitat Valenciana</c:v>
                </c:pt>
                <c:pt idx="8">
                  <c:v>Madrid, Comunidad de*</c:v>
                </c:pt>
                <c:pt idx="9">
                  <c:v>Cataluña</c:v>
                </c:pt>
                <c:pt idx="10">
                  <c:v>Melilla</c:v>
                </c:pt>
                <c:pt idx="11">
                  <c:v>Balears, Illes</c:v>
                </c:pt>
                <c:pt idx="12">
                  <c:v>Aragón</c:v>
                </c:pt>
                <c:pt idx="13">
                  <c:v>Rioja, La</c:v>
                </c:pt>
                <c:pt idx="14">
                  <c:v>Castilla - La Mancha</c:v>
                </c:pt>
                <c:pt idx="15">
                  <c:v>Navarra, Comunidad Foral de</c:v>
                </c:pt>
                <c:pt idx="16">
                  <c:v>Cantabria</c:v>
                </c:pt>
                <c:pt idx="17">
                  <c:v>País Vasco*</c:v>
                </c:pt>
                <c:pt idx="18">
                  <c:v>Castilla y León*</c:v>
                </c:pt>
                <c:pt idx="19">
                  <c:v>Ceuta</c:v>
                </c:pt>
              </c:strCache>
            </c:strRef>
          </c:cat>
          <c:val>
            <c:numRef>
              <c:f>'9TiempoEspera'!$P$13:$P$32</c:f>
              <c:numCache>
                <c:formatCode>#,##0</c:formatCode>
                <c:ptCount val="20"/>
                <c:pt idx="0">
                  <c:v>627.70000000000005</c:v>
                </c:pt>
                <c:pt idx="1">
                  <c:v>563.98</c:v>
                </c:pt>
                <c:pt idx="2">
                  <c:v>510.88</c:v>
                </c:pt>
                <c:pt idx="3">
                  <c:v>368.19</c:v>
                </c:pt>
                <c:pt idx="4">
                  <c:v>327.32</c:v>
                </c:pt>
                <c:pt idx="5">
                  <c:v>307.75</c:v>
                </c:pt>
                <c:pt idx="6">
                  <c:v>302.52</c:v>
                </c:pt>
                <c:pt idx="7">
                  <c:v>290.83</c:v>
                </c:pt>
                <c:pt idx="8">
                  <c:v>286.82</c:v>
                </c:pt>
                <c:pt idx="9">
                  <c:v>277.52999999999997</c:v>
                </c:pt>
                <c:pt idx="10">
                  <c:v>271.31</c:v>
                </c:pt>
                <c:pt idx="11">
                  <c:v>223.37</c:v>
                </c:pt>
                <c:pt idx="12">
                  <c:v>199.52</c:v>
                </c:pt>
                <c:pt idx="13">
                  <c:v>196.39</c:v>
                </c:pt>
                <c:pt idx="14">
                  <c:v>191.28</c:v>
                </c:pt>
                <c:pt idx="15">
                  <c:v>181.37</c:v>
                </c:pt>
                <c:pt idx="16">
                  <c:v>180.9</c:v>
                </c:pt>
                <c:pt idx="17">
                  <c:v>138.47</c:v>
                </c:pt>
                <c:pt idx="18">
                  <c:v>128.06</c:v>
                </c:pt>
                <c:pt idx="19">
                  <c:v>64.459999999999994</c:v>
                </c:pt>
              </c:numCache>
            </c:numRef>
          </c:val>
          <c:extLst>
            <c:ext xmlns:c16="http://schemas.microsoft.com/office/drawing/2014/chart" uri="{C3380CC4-5D6E-409C-BE32-E72D297353CC}">
              <c16:uniqueId val="{00000009-F0B9-4BE1-AAFB-F7F36F8DDABA}"/>
            </c:ext>
          </c:extLst>
        </c:ser>
        <c:dLbls>
          <c:showLegendKey val="0"/>
          <c:showVal val="0"/>
          <c:showCatName val="0"/>
          <c:showSerName val="0"/>
          <c:showPercent val="0"/>
          <c:showBubbleSize val="0"/>
        </c:dLbls>
        <c:gapWidth val="20"/>
        <c:axId val="-2095908928"/>
        <c:axId val="-2095911104"/>
      </c:barChart>
      <c:catAx>
        <c:axId val="-2095908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solidFill>
                <a:latin typeface="Arial"/>
                <a:ea typeface="Arial"/>
                <a:cs typeface="Arial"/>
              </a:defRPr>
            </a:pPr>
            <a:endParaRPr lang="es-ES"/>
          </a:p>
        </c:txPr>
        <c:crossAx val="-2095911104"/>
        <c:crosses val="autoZero"/>
        <c:auto val="1"/>
        <c:lblAlgn val="ctr"/>
        <c:lblOffset val="100"/>
        <c:tickLblSkip val="1"/>
        <c:tickMarkSkip val="1"/>
        <c:noMultiLvlLbl val="0"/>
      </c:catAx>
      <c:valAx>
        <c:axId val="-2095911104"/>
        <c:scaling>
          <c:orientation val="minMax"/>
          <c:max val="1004"/>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solidFill>
                <a:latin typeface="Arial"/>
                <a:ea typeface="Arial"/>
                <a:cs typeface="Arial"/>
              </a:defRPr>
            </a:pPr>
            <a:endParaRPr lang="es-ES"/>
          </a:p>
        </c:txPr>
        <c:crossAx val="-20959089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t>Porcentaje de solicitudes en el tramo de edad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B-686B-498B-ACF0-F46FF0C502D2}"/>
              </c:ext>
            </c:extLst>
          </c:dPt>
          <c:dPt>
            <c:idx val="8"/>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0-686B-498B-ACF0-F46FF0C502D2}"/>
              </c:ext>
            </c:extLst>
          </c:dPt>
          <c:dPt>
            <c:idx val="9"/>
            <c:invertIfNegative val="0"/>
            <c:bubble3D val="0"/>
            <c:extLst>
              <c:ext xmlns:c16="http://schemas.microsoft.com/office/drawing/2014/chart" uri="{C3380CC4-5D6E-409C-BE32-E72D297353CC}">
                <c16:uniqueId val="{00000002-686B-498B-ACF0-F46FF0C502D2}"/>
              </c:ext>
            </c:extLst>
          </c:dPt>
          <c:dPt>
            <c:idx val="10"/>
            <c:invertIfNegative val="0"/>
            <c:bubble3D val="0"/>
            <c:extLst>
              <c:ext xmlns:c16="http://schemas.microsoft.com/office/drawing/2014/chart" uri="{C3380CC4-5D6E-409C-BE32-E72D297353CC}">
                <c16:uniqueId val="{00000003-686B-498B-ACF0-F46FF0C502D2}"/>
              </c:ext>
            </c:extLst>
          </c:dPt>
          <c:dLbls>
            <c:dLbl>
              <c:idx val="0"/>
              <c:layout>
                <c:manualLayout>
                  <c:x val="1.118099231306778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86B-498B-ACF0-F46FF0C502D2}"/>
                </c:ext>
              </c:extLst>
            </c:dLbl>
            <c:dLbl>
              <c:idx val="1"/>
              <c:layout>
                <c:manualLayout>
                  <c:x val="8.3857938810280291E-3"/>
                  <c:y val="-1.1030759053880138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86B-498B-ACF0-F46FF0C502D2}"/>
                </c:ext>
              </c:extLst>
            </c:dLbl>
            <c:dLbl>
              <c:idx val="2"/>
              <c:layout>
                <c:manualLayout>
                  <c:x val="2.7951769186746393E-3"/>
                  <c:y val="4.813477737665440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86B-498B-ACF0-F46FF0C502D2}"/>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86B-498B-ACF0-F46FF0C502D2}"/>
                </c:ext>
              </c:extLst>
            </c:dLbl>
            <c:dLbl>
              <c:idx val="4"/>
              <c:layout>
                <c:manualLayout>
                  <c:x val="3.9510850617357042E-3"/>
                  <c:y val="9.62695547533090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86B-498B-ACF0-F46FF0C502D2}"/>
                </c:ext>
              </c:extLst>
            </c:dLbl>
            <c:dLbl>
              <c:idx val="5"/>
              <c:layout>
                <c:manualLayout>
                  <c:x val="3.3497479174240674E-3"/>
                  <c:y val="7.878601381723835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86B-498B-ACF0-F46FF0C502D2}"/>
                </c:ext>
              </c:extLst>
            </c:dLbl>
            <c:dLbl>
              <c:idx val="6"/>
              <c:layout>
                <c:manualLayout>
                  <c:x val="-1.1236051714712023E-5"/>
                  <c:y val="7.22020092316046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86B-498B-ACF0-F46FF0C502D2}"/>
                </c:ext>
              </c:extLst>
            </c:dLbl>
            <c:dLbl>
              <c:idx val="7"/>
              <c:layout>
                <c:manualLayout>
                  <c:x val="-2.7624886520266766E-3"/>
                  <c:y val="4.38193501674359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86B-498B-ACF0-F46FF0C502D2}"/>
                </c:ext>
              </c:extLst>
            </c:dLbl>
            <c:dLbl>
              <c:idx val="8"/>
              <c:layout>
                <c:manualLayout>
                  <c:x val="-6.126356406866763E-17"/>
                  <c:y val="-2.4067388688327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6B-498B-ACF0-F46FF0C502D2}"/>
                </c:ext>
              </c:extLst>
            </c:dLbl>
            <c:dLbl>
              <c:idx val="9"/>
              <c:layout>
                <c:manualLayout>
                  <c:x val="0"/>
                  <c:y val="7.220216606498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86B-498B-ACF0-F46FF0C502D2}"/>
                </c:ext>
              </c:extLst>
            </c:dLbl>
            <c:dLbl>
              <c:idx val="10"/>
              <c:layout>
                <c:manualLayout>
                  <c:x val="2.8032193394921293E-3"/>
                  <c:y val="9.626934564213984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86B-498B-ACF0-F46FF0C502D2}"/>
                </c:ext>
              </c:extLst>
            </c:dLbl>
            <c:dLbl>
              <c:idx val="11"/>
              <c:layout>
                <c:manualLayout>
                  <c:x val="2.8033071211462316E-3"/>
                  <c:y val="7.2202009231604669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686B-498B-ACF0-F46FF0C502D2}"/>
                </c:ext>
              </c:extLst>
            </c:dLbl>
            <c:dLbl>
              <c:idx val="13"/>
              <c:layout>
                <c:manualLayout>
                  <c:x val="-1.1232540448470264E-3"/>
                  <c:y val="4.1550668235436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86B-498B-ACF0-F46FF0C502D2}"/>
                </c:ext>
              </c:extLst>
            </c:dLbl>
            <c:dLbl>
              <c:idx val="14"/>
              <c:layout>
                <c:manualLayout>
                  <c:x val="0"/>
                  <c:y val="9.62695547533083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86B-498B-ACF0-F46FF0C502D2}"/>
                </c:ext>
              </c:extLst>
            </c:dLbl>
            <c:dLbl>
              <c:idx val="15"/>
              <c:layout>
                <c:manualLayout>
                  <c:x val="5.5904961565338921E-3"/>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86B-498B-ACF0-F46FF0C502D2}"/>
                </c:ext>
              </c:extLst>
            </c:dLbl>
            <c:dLbl>
              <c:idx val="16"/>
              <c:layout>
                <c:manualLayout>
                  <c:x val="1.0025062656641603E-2"/>
                  <c:y val="7.220216606498106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86B-498B-ACF0-F46FF0C502D2}"/>
                </c:ext>
              </c:extLst>
            </c:dLbl>
            <c:dLbl>
              <c:idx val="17"/>
              <c:layout>
                <c:manualLayout>
                  <c:x val="1.1180992313067784E-2"/>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86B-498B-ACF0-F46FF0C502D2}"/>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86B-498B-ACF0-F46FF0C502D2}"/>
                </c:ext>
              </c:extLst>
            </c:dLbl>
            <c:spPr>
              <a:noFill/>
              <a:ln w="25400">
                <a:noFill/>
              </a:ln>
            </c:spPr>
            <c:txPr>
              <a:bodyPr/>
              <a:lstStyle/>
              <a:p>
                <a:pPr>
                  <a:defRPr>
                    <a:solidFill>
                      <a:schemeClr val="accent1">
                        <a:lumMod val="50000"/>
                      </a:schemeClr>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'24asolcasaad_pobl'!$AK$11:$AK$29</c:f>
              <c:strCache>
                <c:ptCount val="19"/>
                <c:pt idx="0">
                  <c:v>Ceuta y Melilla</c:v>
                </c:pt>
                <c:pt idx="1">
                  <c:v>Castilla y León</c:v>
                </c:pt>
                <c:pt idx="2">
                  <c:v>País Vasco</c:v>
                </c:pt>
                <c:pt idx="3">
                  <c:v>Andalucía</c:v>
                </c:pt>
                <c:pt idx="4">
                  <c:v>Murcia, Región de</c:v>
                </c:pt>
                <c:pt idx="5">
                  <c:v>Extremadura</c:v>
                </c:pt>
                <c:pt idx="6">
                  <c:v>Cantabria</c:v>
                </c:pt>
                <c:pt idx="7">
                  <c:v>Asturias, Principado de</c:v>
                </c:pt>
                <c:pt idx="8">
                  <c:v>TOTAL</c:v>
                </c:pt>
                <c:pt idx="9">
                  <c:v>Cataluña</c:v>
                </c:pt>
                <c:pt idx="10">
                  <c:v>Rioja, La</c:v>
                </c:pt>
                <c:pt idx="11">
                  <c:v>Comunitat Valenciana</c:v>
                </c:pt>
                <c:pt idx="12">
                  <c:v>Castilla - La Mancha</c:v>
                </c:pt>
                <c:pt idx="13">
                  <c:v>Balears, Illes</c:v>
                </c:pt>
                <c:pt idx="14">
                  <c:v>Canarias</c:v>
                </c:pt>
                <c:pt idx="15">
                  <c:v>Galicia</c:v>
                </c:pt>
                <c:pt idx="16">
                  <c:v>Madrid, Comunidad de</c:v>
                </c:pt>
                <c:pt idx="17">
                  <c:v>Aragón</c:v>
                </c:pt>
                <c:pt idx="18">
                  <c:v>Navarra, Comunidad Foral de</c:v>
                </c:pt>
              </c:strCache>
            </c:strRef>
          </c:cat>
          <c:val>
            <c:numRef>
              <c:f>'24asolcasaad_pobl'!$AL$11:$AL$29</c:f>
              <c:numCache>
                <c:formatCode>0.00</c:formatCode>
                <c:ptCount val="19"/>
                <c:pt idx="0">
                  <c:v>1.9251177850330203</c:v>
                </c:pt>
                <c:pt idx="1">
                  <c:v>1.8006729557272276</c:v>
                </c:pt>
                <c:pt idx="2">
                  <c:v>1.7866134294935669</c:v>
                </c:pt>
                <c:pt idx="3">
                  <c:v>1.7039791439896796</c:v>
                </c:pt>
                <c:pt idx="4">
                  <c:v>1.6897797369724639</c:v>
                </c:pt>
                <c:pt idx="5">
                  <c:v>1.6414271654618289</c:v>
                </c:pt>
                <c:pt idx="6">
                  <c:v>1.4619714180367558</c:v>
                </c:pt>
                <c:pt idx="7">
                  <c:v>1.4154690447607614</c:v>
                </c:pt>
                <c:pt idx="8">
                  <c:v>1.4027262391632183</c:v>
                </c:pt>
                <c:pt idx="9">
                  <c:v>1.3924336857321249</c:v>
                </c:pt>
                <c:pt idx="10">
                  <c:v>1.3673091340375485</c:v>
                </c:pt>
                <c:pt idx="11">
                  <c:v>1.3288919391622394</c:v>
                </c:pt>
                <c:pt idx="12">
                  <c:v>1.3168814931682196</c:v>
                </c:pt>
                <c:pt idx="13">
                  <c:v>1.2322828410800539</c:v>
                </c:pt>
                <c:pt idx="14">
                  <c:v>1.223563060747267</c:v>
                </c:pt>
                <c:pt idx="15">
                  <c:v>1.1970813633306558</c:v>
                </c:pt>
                <c:pt idx="16">
                  <c:v>1.0343483430606213</c:v>
                </c:pt>
                <c:pt idx="17">
                  <c:v>1.0045593010795422</c:v>
                </c:pt>
                <c:pt idx="18">
                  <c:v>0.97452690281473886</c:v>
                </c:pt>
              </c:numCache>
            </c:numRef>
          </c:val>
          <c:extLst>
            <c:ext xmlns:c16="http://schemas.microsoft.com/office/drawing/2014/chart" uri="{C3380CC4-5D6E-409C-BE32-E72D297353CC}">
              <c16:uniqueId val="{00000013-686B-498B-ACF0-F46FF0C502D2}"/>
            </c:ext>
          </c:extLst>
        </c:ser>
        <c:dLbls>
          <c:showLegendKey val="0"/>
          <c:showVal val="0"/>
          <c:showCatName val="0"/>
          <c:showSerName val="0"/>
          <c:showPercent val="0"/>
          <c:showBubbleSize val="0"/>
        </c:dLbls>
        <c:gapWidth val="20"/>
        <c:axId val="711915360"/>
        <c:axId val="711916448"/>
      </c:barChart>
      <c:catAx>
        <c:axId val="711915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b="1"/>
            </a:pPr>
            <a:endParaRPr lang="es-ES"/>
          </a:p>
        </c:txPr>
        <c:crossAx val="711916448"/>
        <c:crosses val="autoZero"/>
        <c:auto val="1"/>
        <c:lblAlgn val="ctr"/>
        <c:lblOffset val="100"/>
        <c:tickLblSkip val="1"/>
        <c:tickMarkSkip val="1"/>
        <c:noMultiLvlLbl val="0"/>
      </c:catAx>
      <c:valAx>
        <c:axId val="7119164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71191536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chemeClr val="accent1">
              <a:lumMod val="50000"/>
            </a:schemeClr>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1"/>
            </a:solidFill>
            <a:ln>
              <a:noFill/>
            </a:ln>
            <a:effectLst/>
          </c:spPr>
          <c:invertIfNegative val="0"/>
          <c:dPt>
            <c:idx val="9"/>
            <c:invertIfNegative val="0"/>
            <c:bubble3D val="0"/>
            <c:spPr>
              <a:solidFill>
                <a:schemeClr val="accent1"/>
              </a:solidFill>
              <a:ln>
                <a:noFill/>
              </a:ln>
              <a:effectLst/>
            </c:spPr>
            <c:extLst>
              <c:ext xmlns:c16="http://schemas.microsoft.com/office/drawing/2014/chart" uri="{C3380CC4-5D6E-409C-BE32-E72D297353CC}">
                <c16:uniqueId val="{00000000-6C81-47B0-B1AF-BAF6FD9CCEB2}"/>
              </c:ext>
            </c:extLst>
          </c:dPt>
          <c:dPt>
            <c:idx val="10"/>
            <c:invertIfNegative val="0"/>
            <c:bubble3D val="0"/>
            <c:extLst>
              <c:ext xmlns:c16="http://schemas.microsoft.com/office/drawing/2014/chart" uri="{C3380CC4-5D6E-409C-BE32-E72D297353CC}">
                <c16:uniqueId val="{0000000F-6C81-47B0-B1AF-BAF6FD9CCEB2}"/>
              </c:ext>
            </c:extLst>
          </c:dPt>
          <c:dPt>
            <c:idx val="11"/>
            <c:invertIfNegative val="0"/>
            <c:bubble3D val="0"/>
            <c:spPr>
              <a:solidFill>
                <a:schemeClr val="accent1">
                  <a:lumMod val="50000"/>
                </a:schemeClr>
              </a:solidFill>
              <a:ln>
                <a:noFill/>
              </a:ln>
              <a:effectLst/>
            </c:spPr>
            <c:extLst>
              <c:ext xmlns:c16="http://schemas.microsoft.com/office/drawing/2014/chart" uri="{C3380CC4-5D6E-409C-BE32-E72D297353CC}">
                <c16:uniqueId val="{00000001-6C81-47B0-B1AF-BAF6FD9CCEB2}"/>
              </c:ext>
            </c:extLst>
          </c:dPt>
          <c:dPt>
            <c:idx val="12"/>
            <c:invertIfNegative val="0"/>
            <c:bubble3D val="0"/>
            <c:extLst>
              <c:ext xmlns:c16="http://schemas.microsoft.com/office/drawing/2014/chart" uri="{C3380CC4-5D6E-409C-BE32-E72D297353CC}">
                <c16:uniqueId val="{00000002-6C81-47B0-B1AF-BAF6FD9CCEB2}"/>
              </c:ext>
            </c:extLst>
          </c:dPt>
          <c:dPt>
            <c:idx val="13"/>
            <c:invertIfNegative val="0"/>
            <c:bubble3D val="0"/>
            <c:extLst>
              <c:ext xmlns:c16="http://schemas.microsoft.com/office/drawing/2014/chart" uri="{C3380CC4-5D6E-409C-BE32-E72D297353CC}">
                <c16:uniqueId val="{00000004-6C81-47B0-B1AF-BAF6FD9CCEB2}"/>
              </c:ext>
            </c:extLst>
          </c:dPt>
          <c:dPt>
            <c:idx val="14"/>
            <c:invertIfNegative val="0"/>
            <c:bubble3D val="0"/>
            <c:extLst>
              <c:ext xmlns:c16="http://schemas.microsoft.com/office/drawing/2014/chart" uri="{C3380CC4-5D6E-409C-BE32-E72D297353CC}">
                <c16:uniqueId val="{00000005-6C81-47B0-B1AF-BAF6FD9CCEB2}"/>
              </c:ext>
            </c:extLst>
          </c:dPt>
          <c:dLbls>
            <c:dLbl>
              <c:idx val="0"/>
              <c:layout>
                <c:manualLayout>
                  <c:x val="0"/>
                  <c:y val="-3.0478894636931943E-3"/>
                </c:manualLayout>
              </c:layout>
              <c:tx>
                <c:rich>
                  <a:bodyPr/>
                  <a:lstStyle/>
                  <a:p>
                    <a:fld id="{B6D47DAD-BE67-43D3-86F2-FE7C3EFA1999}" type="CELLRANGE">
                      <a:rPr lang="en-US" baseline="0"/>
                      <a:pPr/>
                      <a:t>[CELLRANGE]</a:t>
                    </a:fld>
                    <a:r>
                      <a:rPr lang="en-US" baseline="0"/>
                      <a:t>
</a:t>
                    </a:r>
                    <a:fld id="{8ACE540F-65E4-46EE-A3D9-2EA2B31CD22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6C81-47B0-B1AF-BAF6FD9CCEB2}"/>
                </c:ext>
              </c:extLst>
            </c:dLbl>
            <c:dLbl>
              <c:idx val="1"/>
              <c:layout>
                <c:manualLayout>
                  <c:x val="0"/>
                  <c:y val="-1.7720988787653831E-2"/>
                </c:manualLayout>
              </c:layout>
              <c:tx>
                <c:rich>
                  <a:bodyPr/>
                  <a:lstStyle/>
                  <a:p>
                    <a:fld id="{2724C402-1349-425C-90A7-9C87EBE29A01}" type="CELLRANGE">
                      <a:rPr lang="en-US" baseline="0"/>
                      <a:pPr/>
                      <a:t>[CELLRANGE]</a:t>
                    </a:fld>
                    <a:r>
                      <a:rPr lang="en-US" baseline="0"/>
                      <a:t>
</a:t>
                    </a:r>
                    <a:fld id="{37F61AE1-43FA-4464-AA80-00926FCAEE1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6C81-47B0-B1AF-BAF6FD9CCEB2}"/>
                </c:ext>
              </c:extLst>
            </c:dLbl>
            <c:dLbl>
              <c:idx val="2"/>
              <c:layout>
                <c:manualLayout>
                  <c:x val="-3.1535065771196298E-17"/>
                  <c:y val="-8.2036905618415919E-3"/>
                </c:manualLayout>
              </c:layout>
              <c:tx>
                <c:rich>
                  <a:bodyPr/>
                  <a:lstStyle/>
                  <a:p>
                    <a:fld id="{B2A5BE56-84F5-4966-A795-CE4229F61EE3}" type="CELLRANGE">
                      <a:rPr lang="en-US" baseline="0"/>
                      <a:pPr/>
                      <a:t>[CELLRANGE]</a:t>
                    </a:fld>
                    <a:r>
                      <a:rPr lang="en-US" baseline="0"/>
                      <a:t>
</a:t>
                    </a:r>
                    <a:fld id="{0133D755-E7FA-4474-89FD-826DDEFE7A3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6C81-47B0-B1AF-BAF6FD9CCEB2}"/>
                </c:ext>
              </c:extLst>
            </c:dLbl>
            <c:dLbl>
              <c:idx val="3"/>
              <c:layout>
                <c:manualLayout>
                  <c:x val="0"/>
                  <c:y val="-1.6731786998662599E-2"/>
                </c:manualLayout>
              </c:layout>
              <c:tx>
                <c:rich>
                  <a:bodyPr/>
                  <a:lstStyle/>
                  <a:p>
                    <a:fld id="{8E782A3B-CF45-4575-9D2A-27F6FB0F0EEC}" type="CELLRANGE">
                      <a:rPr lang="en-US" baseline="0"/>
                      <a:pPr/>
                      <a:t>[CELLRANGE]</a:t>
                    </a:fld>
                    <a:r>
                      <a:rPr lang="en-US" baseline="0"/>
                      <a:t>
</a:t>
                    </a:r>
                    <a:fld id="{B0DCE72B-89ED-4ED2-9E74-EC643BE3018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6C81-47B0-B1AF-BAF6FD9CCEB2}"/>
                </c:ext>
              </c:extLst>
            </c:dLbl>
            <c:dLbl>
              <c:idx val="4"/>
              <c:layout>
                <c:manualLayout>
                  <c:x val="-3.1535065771196298E-17"/>
                  <c:y val="-8.7159103644407574E-3"/>
                </c:manualLayout>
              </c:layout>
              <c:tx>
                <c:rich>
                  <a:bodyPr/>
                  <a:lstStyle/>
                  <a:p>
                    <a:fld id="{F0961C35-6C8F-444B-B4FA-D55168F9ACB5}" type="CELLRANGE">
                      <a:rPr lang="en-US" baseline="0"/>
                      <a:pPr/>
                      <a:t>[CELLRANGE]</a:t>
                    </a:fld>
                    <a:r>
                      <a:rPr lang="en-US" baseline="0"/>
                      <a:t>
</a:t>
                    </a:r>
                    <a:fld id="{5B8F27DE-EC86-4A12-9A91-C02BF1ACC97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6C81-47B0-B1AF-BAF6FD9CCEB2}"/>
                </c:ext>
              </c:extLst>
            </c:dLbl>
            <c:dLbl>
              <c:idx val="5"/>
              <c:layout>
                <c:manualLayout>
                  <c:x val="0"/>
                  <c:y val="-1.7646335475998459E-2"/>
                </c:manualLayout>
              </c:layout>
              <c:tx>
                <c:rich>
                  <a:bodyPr/>
                  <a:lstStyle/>
                  <a:p>
                    <a:fld id="{4C380673-8B03-4EDD-A8C4-F7062F37C7F3}" type="CELLRANGE">
                      <a:rPr lang="en-US" baseline="0"/>
                      <a:pPr/>
                      <a:t>[CELLRANGE]</a:t>
                    </a:fld>
                    <a:r>
                      <a:rPr lang="en-US" baseline="0"/>
                      <a:t>
</a:t>
                    </a:r>
                    <a:fld id="{8E274D8E-B356-4735-A908-E6185021B20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6C81-47B0-B1AF-BAF6FD9CCEB2}"/>
                </c:ext>
              </c:extLst>
            </c:dLbl>
            <c:dLbl>
              <c:idx val="6"/>
              <c:layout>
                <c:manualLayout>
                  <c:x val="0"/>
                  <c:y val="-2.4497184516648868E-2"/>
                </c:manualLayout>
              </c:layout>
              <c:tx>
                <c:rich>
                  <a:bodyPr/>
                  <a:lstStyle/>
                  <a:p>
                    <a:fld id="{6C659B3C-C0F1-49DE-B0FF-BD96A49ABFBD}" type="CELLRANGE">
                      <a:rPr lang="en-US" baseline="0"/>
                      <a:pPr/>
                      <a:t>[CELLRANGE]</a:t>
                    </a:fld>
                    <a:r>
                      <a:rPr lang="en-US" baseline="0"/>
                      <a:t>
</a:t>
                    </a:r>
                    <a:fld id="{9B552AA8-3FA3-4C47-8127-9ED4C844104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6C81-47B0-B1AF-BAF6FD9CCEB2}"/>
                </c:ext>
              </c:extLst>
            </c:dLbl>
            <c:dLbl>
              <c:idx val="7"/>
              <c:layout>
                <c:manualLayout>
                  <c:x val="0"/>
                  <c:y val="-2.2163314926720738E-2"/>
                </c:manualLayout>
              </c:layout>
              <c:tx>
                <c:rich>
                  <a:bodyPr/>
                  <a:lstStyle/>
                  <a:p>
                    <a:fld id="{AD664A15-42BE-4966-A649-0B72DAF5A366}" type="CELLRANGE">
                      <a:rPr lang="en-US" baseline="0"/>
                      <a:pPr/>
                      <a:t>[CELLRANGE]</a:t>
                    </a:fld>
                    <a:r>
                      <a:rPr lang="en-US" baseline="0"/>
                      <a:t>
</a:t>
                    </a:r>
                    <a:fld id="{2C645201-DB6E-47C0-82EF-61B339FC818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6C81-47B0-B1AF-BAF6FD9CCEB2}"/>
                </c:ext>
              </c:extLst>
            </c:dLbl>
            <c:dLbl>
              <c:idx val="8"/>
              <c:layout>
                <c:manualLayout>
                  <c:x val="0"/>
                  <c:y val="-2.1526309661573512E-2"/>
                </c:manualLayout>
              </c:layout>
              <c:tx>
                <c:rich>
                  <a:bodyPr/>
                  <a:lstStyle/>
                  <a:p>
                    <a:fld id="{3F4C0410-CE8C-4BE2-B922-C8038B900991}" type="CELLRANGE">
                      <a:rPr lang="en-US" baseline="0"/>
                      <a:pPr/>
                      <a:t>[CELLRANGE]</a:t>
                    </a:fld>
                    <a:r>
                      <a:rPr lang="en-US" baseline="0"/>
                      <a:t>
</a:t>
                    </a:r>
                    <a:fld id="{37C2606C-BEA2-42AC-9966-6B5C448F7F5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6C81-47B0-B1AF-BAF6FD9CCEB2}"/>
                </c:ext>
              </c:extLst>
            </c:dLbl>
            <c:dLbl>
              <c:idx val="9"/>
              <c:layout>
                <c:manualLayout>
                  <c:x val="-6.3070131542392597E-17"/>
                  <c:y val="-2.7204139026626207E-2"/>
                </c:manualLayout>
              </c:layout>
              <c:tx>
                <c:rich>
                  <a:bodyPr/>
                  <a:lstStyle/>
                  <a:p>
                    <a:fld id="{FD80ED01-725F-4775-9E95-671DD1CAFE6E}" type="CELLRANGE">
                      <a:rPr lang="en-US" baseline="0"/>
                      <a:pPr/>
                      <a:t>[CELLRANGE]</a:t>
                    </a:fld>
                    <a:r>
                      <a:rPr lang="en-US" baseline="0"/>
                      <a:t>
</a:t>
                    </a:r>
                    <a:fld id="{45340FA6-A0FD-4E9F-926B-868067371AB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6C81-47B0-B1AF-BAF6FD9CCEB2}"/>
                </c:ext>
              </c:extLst>
            </c:dLbl>
            <c:dLbl>
              <c:idx val="10"/>
              <c:layout>
                <c:manualLayout>
                  <c:x val="0"/>
                  <c:y val="-3.0493788971617027E-2"/>
                </c:manualLayout>
              </c:layout>
              <c:tx>
                <c:rich>
                  <a:bodyPr/>
                  <a:lstStyle/>
                  <a:p>
                    <a:fld id="{829F05D4-053A-4C3C-8A44-480B51BA4271}" type="CELLRANGE">
                      <a:rPr lang="en-US" baseline="0"/>
                      <a:pPr/>
                      <a:t>[CELLRANGE]</a:t>
                    </a:fld>
                    <a:r>
                      <a:rPr lang="en-US" baseline="0"/>
                      <a:t>
</a:t>
                    </a:r>
                    <a:fld id="{E3FD1A2E-6EAE-4012-9432-A3A1F324DBE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6C81-47B0-B1AF-BAF6FD9CCEB2}"/>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F3A1D3D0-DEB2-41B7-A132-E2A00C94F150}" type="CELLRANGE">
                      <a:rPr lang="en-US" baseline="0">
                        <a:solidFill>
                          <a:schemeClr val="bg1"/>
                        </a:solidFill>
                      </a:rPr>
                      <a:pPr>
                        <a:defRPr b="1">
                          <a:solidFill>
                            <a:schemeClr val="bg1"/>
                          </a:solidFill>
                        </a:defRPr>
                      </a:pPr>
                      <a:t>[CELLRANGE]</a:t>
                    </a:fld>
                    <a:r>
                      <a:rPr lang="en-US" baseline="0">
                        <a:solidFill>
                          <a:schemeClr val="bg1"/>
                        </a:solidFill>
                      </a:rPr>
                      <a:t>
</a:t>
                    </a:r>
                    <a:fld id="{51D75FAF-516C-4EB3-A3DC-6B3074005680}"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6C81-47B0-B1AF-BAF6FD9CCEB2}"/>
                </c:ext>
              </c:extLst>
            </c:dLbl>
            <c:dLbl>
              <c:idx val="12"/>
              <c:layout>
                <c:manualLayout>
                  <c:x val="0"/>
                  <c:y val="-4.5254437921412038E-2"/>
                </c:manualLayout>
              </c:layout>
              <c:tx>
                <c:rich>
                  <a:bodyPr/>
                  <a:lstStyle/>
                  <a:p>
                    <a:fld id="{B048320E-B53E-479D-99B5-F1B35203161E}" type="CELLRANGE">
                      <a:rPr lang="en-US" baseline="0"/>
                      <a:pPr/>
                      <a:t>[CELLRANGE]</a:t>
                    </a:fld>
                    <a:r>
                      <a:rPr lang="en-US" baseline="0"/>
                      <a:t>
</a:t>
                    </a:r>
                    <a:fld id="{F00639F4-11E2-4658-8A17-67CE5BC7551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6C81-47B0-B1AF-BAF6FD9CCEB2}"/>
                </c:ext>
              </c:extLst>
            </c:dLbl>
            <c:dLbl>
              <c:idx val="13"/>
              <c:layout>
                <c:manualLayout>
                  <c:x val="0"/>
                  <c:y val="-4.0625206045864781E-2"/>
                </c:manualLayout>
              </c:layout>
              <c:tx>
                <c:rich>
                  <a:bodyPr/>
                  <a:lstStyle/>
                  <a:p>
                    <a:fld id="{6428530D-F6A8-482F-80E1-2B385F275673}" type="CELLRANGE">
                      <a:rPr lang="en-US" baseline="0"/>
                      <a:pPr/>
                      <a:t>[CELLRANGE]</a:t>
                    </a:fld>
                    <a:r>
                      <a:rPr lang="en-US" baseline="0"/>
                      <a:t>
</a:t>
                    </a:r>
                    <a:fld id="{65593865-A78E-4ED3-887E-8B8C582629D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6C81-47B0-B1AF-BAF6FD9CCEB2}"/>
                </c:ext>
              </c:extLst>
            </c:dLbl>
            <c:dLbl>
              <c:idx val="14"/>
              <c:layout>
                <c:manualLayout>
                  <c:x val="0"/>
                  <c:y val="-4.4239261865835058E-2"/>
                </c:manualLayout>
              </c:layout>
              <c:tx>
                <c:rich>
                  <a:bodyPr/>
                  <a:lstStyle/>
                  <a:p>
                    <a:fld id="{0A063901-5CDB-4A8A-AE4D-698B3F2258C8}" type="CELLRANGE">
                      <a:rPr lang="en-US" baseline="0"/>
                      <a:pPr/>
                      <a:t>[CELLRANGE]</a:t>
                    </a:fld>
                    <a:r>
                      <a:rPr lang="en-US" baseline="0"/>
                      <a:t>
</a:t>
                    </a:r>
                    <a:fld id="{85AA8EB1-E204-4F52-9F5D-97D64B04AF1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6C81-47B0-B1AF-BAF6FD9CCEB2}"/>
                </c:ext>
              </c:extLst>
            </c:dLbl>
            <c:dLbl>
              <c:idx val="15"/>
              <c:layout>
                <c:manualLayout>
                  <c:x val="0"/>
                  <c:y val="-4.177061671082595E-2"/>
                </c:manualLayout>
              </c:layout>
              <c:tx>
                <c:rich>
                  <a:bodyPr/>
                  <a:lstStyle/>
                  <a:p>
                    <a:fld id="{480852A5-82CC-46B2-93BB-F3DA3BDDAF0C}" type="CELLRANGE">
                      <a:rPr lang="en-US" baseline="0"/>
                      <a:pPr/>
                      <a:t>[CELLRANGE]</a:t>
                    </a:fld>
                    <a:r>
                      <a:rPr lang="en-US" baseline="0"/>
                      <a:t>
</a:t>
                    </a:r>
                    <a:fld id="{011F4584-4691-4036-8839-3EDC2311935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6C81-47B0-B1AF-BAF6FD9CCEB2}"/>
                </c:ext>
              </c:extLst>
            </c:dLbl>
            <c:dLbl>
              <c:idx val="16"/>
              <c:layout>
                <c:manualLayout>
                  <c:x val="-1.2614026308478519E-16"/>
                  <c:y val="-5.4237901395508381E-2"/>
                </c:manualLayout>
              </c:layout>
              <c:tx>
                <c:rich>
                  <a:bodyPr/>
                  <a:lstStyle/>
                  <a:p>
                    <a:fld id="{3C4E4ED4-F4A7-4E59-A7A6-7A0D332B145F}" type="CELLRANGE">
                      <a:rPr lang="en-US" baseline="0"/>
                      <a:pPr/>
                      <a:t>[CELLRANGE]</a:t>
                    </a:fld>
                    <a:r>
                      <a:rPr lang="en-US" baseline="0"/>
                      <a:t>
</a:t>
                    </a:r>
                    <a:fld id="{EE7D1F9E-2D0C-448C-97E7-2BC177983B2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6C81-47B0-B1AF-BAF6FD9CCEB2}"/>
                </c:ext>
              </c:extLst>
            </c:dLbl>
            <c:dLbl>
              <c:idx val="17"/>
              <c:layout>
                <c:manualLayout>
                  <c:x val="0"/>
                  <c:y val="-5.7139753723992361E-2"/>
                </c:manualLayout>
              </c:layout>
              <c:tx>
                <c:rich>
                  <a:bodyPr/>
                  <a:lstStyle/>
                  <a:p>
                    <a:fld id="{F3D2A3D0-69A7-4478-8F3D-C8408B1A5144}" type="CELLRANGE">
                      <a:rPr lang="en-US" baseline="0"/>
                      <a:pPr/>
                      <a:t>[CELLRANGE]</a:t>
                    </a:fld>
                    <a:r>
                      <a:rPr lang="en-US" baseline="0"/>
                      <a:t>
</a:t>
                    </a:r>
                    <a:fld id="{EF335D6A-A27E-4DC9-A2F3-58A88BA4F49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6C81-47B0-B1AF-BAF6FD9CCEB2}"/>
                </c:ext>
              </c:extLst>
            </c:dLbl>
            <c:dLbl>
              <c:idx val="18"/>
              <c:layout>
                <c:manualLayout>
                  <c:x val="-1.2614026308478519E-16"/>
                  <c:y val="-5.958878195039137E-2"/>
                </c:manualLayout>
              </c:layout>
              <c:tx>
                <c:rich>
                  <a:bodyPr/>
                  <a:lstStyle/>
                  <a:p>
                    <a:fld id="{7C18E8FE-FDBD-48DE-9A04-6E4E4538F7B1}" type="CELLRANGE">
                      <a:rPr lang="en-US" baseline="0"/>
                      <a:pPr/>
                      <a:t>[CELLRANGE]</a:t>
                    </a:fld>
                    <a:r>
                      <a:rPr lang="en-US" baseline="0"/>
                      <a:t>
</a:t>
                    </a:r>
                    <a:fld id="{D2F55352-A12E-4A12-B00D-2BBAA946EDA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6C81-47B0-B1AF-BAF6FD9CCEB2}"/>
                </c:ext>
              </c:extLst>
            </c:dLbl>
            <c:dLbl>
              <c:idx val="19"/>
              <c:layout>
                <c:manualLayout>
                  <c:x val="0"/>
                  <c:y val="-8.3345064135550109E-2"/>
                </c:manualLayout>
              </c:layout>
              <c:tx>
                <c:rich>
                  <a:bodyPr/>
                  <a:lstStyle/>
                  <a:p>
                    <a:fld id="{4D91DCB7-17F0-4A09-B5E7-9F53EBB549B5}" type="CELLRANGE">
                      <a:rPr lang="en-US" baseline="0"/>
                      <a:pPr/>
                      <a:t>[CELLRANGE]</a:t>
                    </a:fld>
                    <a:r>
                      <a:rPr lang="en-US" baseline="0"/>
                      <a:t>
</a:t>
                    </a:r>
                    <a:fld id="{9447F33D-5581-487E-88FD-F593592F7E5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6C81-47B0-B1AF-BAF6FD9CCEB2}"/>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'11ListaEspera'!$L$13:$L$32</c:f>
              <c:strCache>
                <c:ptCount val="20"/>
                <c:pt idx="0">
                  <c:v>Castilla y León</c:v>
                </c:pt>
                <c:pt idx="1">
                  <c:v>Aragón</c:v>
                </c:pt>
                <c:pt idx="2">
                  <c:v>Galicia</c:v>
                </c:pt>
                <c:pt idx="3">
                  <c:v>Asturias, Principado de</c:v>
                </c:pt>
                <c:pt idx="4">
                  <c:v>Navarra, Comunidad Foral de</c:v>
                </c:pt>
                <c:pt idx="5">
                  <c:v>Castilla - La Mancha</c:v>
                </c:pt>
                <c:pt idx="6">
                  <c:v>Ceuta</c:v>
                </c:pt>
                <c:pt idx="7">
                  <c:v>Madrid, Comunidad de</c:v>
                </c:pt>
                <c:pt idx="8">
                  <c:v>Cantabria</c:v>
                </c:pt>
                <c:pt idx="9">
                  <c:v>Comunitat Valenciana</c:v>
                </c:pt>
                <c:pt idx="10">
                  <c:v>Andalucía</c:v>
                </c:pt>
                <c:pt idx="11">
                  <c:v>Media Nacional</c:v>
                </c:pt>
                <c:pt idx="12">
                  <c:v>Canarias</c:v>
                </c:pt>
                <c:pt idx="13">
                  <c:v>Melilla</c:v>
                </c:pt>
                <c:pt idx="14">
                  <c:v>Balears, Illes</c:v>
                </c:pt>
                <c:pt idx="15">
                  <c:v>Murcia, Región de</c:v>
                </c:pt>
                <c:pt idx="16">
                  <c:v>Rioja, La</c:v>
                </c:pt>
                <c:pt idx="17">
                  <c:v>Extremadura</c:v>
                </c:pt>
                <c:pt idx="18">
                  <c:v>País Vasco</c:v>
                </c:pt>
                <c:pt idx="19">
                  <c:v>Cataluña</c:v>
                </c:pt>
              </c:strCache>
            </c:strRef>
          </c:cat>
          <c:val>
            <c:numRef>
              <c:f>'11ListaEspera'!$O$13:$O$32</c:f>
              <c:numCache>
                <c:formatCode>0.00%</c:formatCode>
                <c:ptCount val="20"/>
                <c:pt idx="0">
                  <c:v>0.9986314902989667</c:v>
                </c:pt>
                <c:pt idx="1">
                  <c:v>0.99682720670252589</c:v>
                </c:pt>
                <c:pt idx="2">
                  <c:v>0.97710361381517541</c:v>
                </c:pt>
                <c:pt idx="3">
                  <c:v>0.97171163312355913</c:v>
                </c:pt>
                <c:pt idx="4">
                  <c:v>0.96305506216696268</c:v>
                </c:pt>
                <c:pt idx="5">
                  <c:v>0.95702865641515944</c:v>
                </c:pt>
                <c:pt idx="6">
                  <c:v>0.9502177971375233</c:v>
                </c:pt>
                <c:pt idx="7">
                  <c:v>0.9236587391547354</c:v>
                </c:pt>
                <c:pt idx="8">
                  <c:v>0.91362287564067979</c:v>
                </c:pt>
                <c:pt idx="9">
                  <c:v>0.91087804006823792</c:v>
                </c:pt>
                <c:pt idx="10">
                  <c:v>0.9072265872512989</c:v>
                </c:pt>
                <c:pt idx="11">
                  <c:v>0.90201485368134482</c:v>
                </c:pt>
                <c:pt idx="12">
                  <c:v>0.87327044703952339</c:v>
                </c:pt>
                <c:pt idx="13">
                  <c:v>0.87307343608340893</c:v>
                </c:pt>
                <c:pt idx="14">
                  <c:v>0.87208571514081346</c:v>
                </c:pt>
                <c:pt idx="15">
                  <c:v>0.86763621034882499</c:v>
                </c:pt>
                <c:pt idx="16">
                  <c:v>0.85205835888857917</c:v>
                </c:pt>
                <c:pt idx="17">
                  <c:v>0.84793034752453333</c:v>
                </c:pt>
                <c:pt idx="18">
                  <c:v>0.82299562682215743</c:v>
                </c:pt>
                <c:pt idx="19">
                  <c:v>0.81009462967615353</c:v>
                </c:pt>
              </c:numCache>
            </c:numRef>
          </c:val>
          <c:extLst>
            <c:ext xmlns:c15="http://schemas.microsoft.com/office/drawing/2012/chart" uri="{02D57815-91ED-43cb-92C2-25804820EDAC}">
              <c15:datalabelsRange>
                <c15:f>'11ListaEspera'!$M$13:$M$32</c15:f>
                <c15:dlblRangeCache>
                  <c:ptCount val="20"/>
                  <c:pt idx="0">
                    <c:v>123.323</c:v>
                  </c:pt>
                  <c:pt idx="1">
                    <c:v>40.215</c:v>
                  </c:pt>
                  <c:pt idx="2">
                    <c:v>73.273</c:v>
                  </c:pt>
                  <c:pt idx="3">
                    <c:v>31.190</c:v>
                  </c:pt>
                  <c:pt idx="4">
                    <c:v>16.266</c:v>
                  </c:pt>
                  <c:pt idx="5">
                    <c:v>72.070</c:v>
                  </c:pt>
                  <c:pt idx="6">
                    <c:v>1.527</c:v>
                  </c:pt>
                  <c:pt idx="7">
                    <c:v>176.828</c:v>
                  </c:pt>
                  <c:pt idx="8">
                    <c:v>16.934</c:v>
                  </c:pt>
                  <c:pt idx="9">
                    <c:v>147.902</c:v>
                  </c:pt>
                  <c:pt idx="10">
                    <c:v>286.357</c:v>
                  </c:pt>
                  <c:pt idx="11">
                    <c:v>1.413.110</c:v>
                  </c:pt>
                  <c:pt idx="12">
                    <c:v>40.456</c:v>
                  </c:pt>
                  <c:pt idx="13">
                    <c:v>1.926</c:v>
                  </c:pt>
                  <c:pt idx="14">
                    <c:v>29.139</c:v>
                  </c:pt>
                  <c:pt idx="15">
                    <c:v>41.165</c:v>
                  </c:pt>
                  <c:pt idx="16">
                    <c:v>9.169</c:v>
                  </c:pt>
                  <c:pt idx="17">
                    <c:v>34.476</c:v>
                  </c:pt>
                  <c:pt idx="18">
                    <c:v>67.749</c:v>
                  </c:pt>
                  <c:pt idx="19">
                    <c:v>203.145</c:v>
                  </c:pt>
                </c15:dlblRangeCache>
              </c15:datalabelsRange>
            </c:ext>
            <c:ext xmlns:c16="http://schemas.microsoft.com/office/drawing/2014/chart" uri="{C3380CC4-5D6E-409C-BE32-E72D297353CC}">
              <c16:uniqueId val="{00000015-6C81-47B0-B1AF-BAF6FD9CCEB2}"/>
            </c:ext>
          </c:extLst>
        </c:ser>
        <c:ser>
          <c:idx val="1"/>
          <c:order val="1"/>
          <c:tx>
            <c:v>Personas beneficiarias con derecho a prestación pendientes de resolución de PIA</c:v>
          </c:tx>
          <c:spPr>
            <a:solidFill>
              <a:schemeClr val="accent2"/>
            </a:solidFill>
            <a:ln>
              <a:noFill/>
            </a:ln>
            <a:effectLst/>
          </c:spPr>
          <c:invertIfNegative val="0"/>
          <c:dPt>
            <c:idx val="9"/>
            <c:invertIfNegative val="0"/>
            <c:bubble3D val="0"/>
            <c:spPr>
              <a:solidFill>
                <a:schemeClr val="accent2"/>
              </a:solidFill>
              <a:ln>
                <a:noFill/>
              </a:ln>
              <a:effectLst/>
            </c:spPr>
            <c:extLst>
              <c:ext xmlns:c16="http://schemas.microsoft.com/office/drawing/2014/chart" uri="{C3380CC4-5D6E-409C-BE32-E72D297353CC}">
                <c16:uniqueId val="{00000016-6C81-47B0-B1AF-BAF6FD9CCEB2}"/>
              </c:ext>
            </c:extLst>
          </c:dPt>
          <c:dPt>
            <c:idx val="10"/>
            <c:invertIfNegative val="0"/>
            <c:bubble3D val="0"/>
            <c:extLst>
              <c:ext xmlns:c16="http://schemas.microsoft.com/office/drawing/2014/chart" uri="{C3380CC4-5D6E-409C-BE32-E72D297353CC}">
                <c16:uniqueId val="{00000025-6C81-47B0-B1AF-BAF6FD9CCEB2}"/>
              </c:ext>
            </c:extLst>
          </c:dPt>
          <c:dPt>
            <c:idx val="11"/>
            <c:invertIfNegative val="0"/>
            <c:bubble3D val="0"/>
            <c:extLst>
              <c:ext xmlns:c16="http://schemas.microsoft.com/office/drawing/2014/chart" uri="{C3380CC4-5D6E-409C-BE32-E72D297353CC}">
                <c16:uniqueId val="{00000017-6C81-47B0-B1AF-BAF6FD9CCEB2}"/>
              </c:ext>
            </c:extLst>
          </c:dPt>
          <c:dPt>
            <c:idx val="12"/>
            <c:invertIfNegative val="0"/>
            <c:bubble3D val="0"/>
            <c:extLst>
              <c:ext xmlns:c16="http://schemas.microsoft.com/office/drawing/2014/chart" uri="{C3380CC4-5D6E-409C-BE32-E72D297353CC}">
                <c16:uniqueId val="{00000018-6C81-47B0-B1AF-BAF6FD9CCEB2}"/>
              </c:ext>
            </c:extLst>
          </c:dPt>
          <c:dPt>
            <c:idx val="13"/>
            <c:invertIfNegative val="0"/>
            <c:bubble3D val="0"/>
            <c:extLst>
              <c:ext xmlns:c16="http://schemas.microsoft.com/office/drawing/2014/chart" uri="{C3380CC4-5D6E-409C-BE32-E72D297353CC}">
                <c16:uniqueId val="{0000001A-6C81-47B0-B1AF-BAF6FD9CCEB2}"/>
              </c:ext>
            </c:extLst>
          </c:dPt>
          <c:dPt>
            <c:idx val="14"/>
            <c:invertIfNegative val="0"/>
            <c:bubble3D val="0"/>
            <c:extLst>
              <c:ext xmlns:c16="http://schemas.microsoft.com/office/drawing/2014/chart" uri="{C3380CC4-5D6E-409C-BE32-E72D297353CC}">
                <c16:uniqueId val="{0000001B-6C81-47B0-B1AF-BAF6FD9CCEB2}"/>
              </c:ext>
            </c:extLst>
          </c:dPt>
          <c:dLbls>
            <c:dLbl>
              <c:idx val="0"/>
              <c:layout>
                <c:manualLayout>
                  <c:x val="0"/>
                  <c:y val="3.1604688373282543E-2"/>
                </c:manualLayout>
              </c:layout>
              <c:tx>
                <c:rich>
                  <a:bodyPr/>
                  <a:lstStyle/>
                  <a:p>
                    <a:fld id="{F1D2B091-C35C-43CD-859E-B38F63C80643}" type="CELLRANGE">
                      <a:rPr lang="en-US" baseline="0"/>
                      <a:pPr/>
                      <a:t>[CELLRANGE]</a:t>
                    </a:fld>
                    <a:r>
                      <a:rPr lang="en-US" baseline="0"/>
                      <a:t>
</a:t>
                    </a:r>
                    <a:fld id="{A9706C3B-3BAD-4706-BB40-B06C838B4CA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6C81-47B0-B1AF-BAF6FD9CCEB2}"/>
                </c:ext>
              </c:extLst>
            </c:dLbl>
            <c:dLbl>
              <c:idx val="1"/>
              <c:layout>
                <c:manualLayout>
                  <c:x val="0"/>
                  <c:y val="2.5516538251466866E-2"/>
                </c:manualLayout>
              </c:layout>
              <c:tx>
                <c:rich>
                  <a:bodyPr/>
                  <a:lstStyle/>
                  <a:p>
                    <a:fld id="{8D4C88CC-8EA1-427C-B5CB-9D1C233B0E30}" type="CELLRANGE">
                      <a:rPr lang="en-US" baseline="0"/>
                      <a:pPr/>
                      <a:t>[CELLRANGE]</a:t>
                    </a:fld>
                    <a:r>
                      <a:rPr lang="en-US" baseline="0"/>
                      <a:t>
</a:t>
                    </a:r>
                    <a:fld id="{A3D4180D-C7F5-4805-A835-A81A26D9018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6C81-47B0-B1AF-BAF6FD9CCEB2}"/>
                </c:ext>
              </c:extLst>
            </c:dLbl>
            <c:dLbl>
              <c:idx val="2"/>
              <c:layout>
                <c:manualLayout>
                  <c:x val="-3.1535065771196298E-17"/>
                  <c:y val="1.8306045519629735E-2"/>
                </c:manualLayout>
              </c:layout>
              <c:tx>
                <c:rich>
                  <a:bodyPr/>
                  <a:lstStyle/>
                  <a:p>
                    <a:fld id="{3B6F2CD7-AA97-46C0-AA1F-C382C65AB3D9}" type="CELLRANGE">
                      <a:rPr lang="en-US" baseline="0"/>
                      <a:pPr/>
                      <a:t>[CELLRANGE]</a:t>
                    </a:fld>
                    <a:r>
                      <a:rPr lang="en-US" baseline="0"/>
                      <a:t>
</a:t>
                    </a:r>
                    <a:fld id="{FE2242D2-719A-4F05-B97A-A216E37A1CE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6C81-47B0-B1AF-BAF6FD9CCEB2}"/>
                </c:ext>
              </c:extLst>
            </c:dLbl>
            <c:dLbl>
              <c:idx val="3"/>
              <c:layout>
                <c:manualLayout>
                  <c:x val="0"/>
                  <c:y val="1.7606919980550178E-2"/>
                </c:manualLayout>
              </c:layout>
              <c:tx>
                <c:rich>
                  <a:bodyPr/>
                  <a:lstStyle/>
                  <a:p>
                    <a:fld id="{B0069D7D-4B86-4F64-B1E1-1AD96ECFDFA3}" type="CELLRANGE">
                      <a:rPr lang="en-US" baseline="0"/>
                      <a:pPr/>
                      <a:t>[CELLRANGE]</a:t>
                    </a:fld>
                    <a:r>
                      <a:rPr lang="en-US" baseline="0"/>
                      <a:t>
</a:t>
                    </a:r>
                    <a:fld id="{268E8C5F-452D-49E7-963B-597429BB396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6C81-47B0-B1AF-BAF6FD9CCEB2}"/>
                </c:ext>
              </c:extLst>
            </c:dLbl>
            <c:dLbl>
              <c:idx val="4"/>
              <c:layout>
                <c:manualLayout>
                  <c:x val="1.3988426885235836E-3"/>
                  <c:y val="4.9774323583780256E-3"/>
                </c:manualLayout>
              </c:layout>
              <c:tx>
                <c:rich>
                  <a:bodyPr/>
                  <a:lstStyle/>
                  <a:p>
                    <a:fld id="{E0801C77-9CBF-422A-92FC-B521B40F15A1}" type="CELLRANGE">
                      <a:rPr lang="en-US" baseline="0"/>
                      <a:pPr/>
                      <a:t>[CELLRANGE]</a:t>
                    </a:fld>
                    <a:r>
                      <a:rPr lang="en-US" baseline="0"/>
                      <a:t>
</a:t>
                    </a:r>
                    <a:fld id="{F68A2F50-DFB7-4D09-84E9-01C50F08243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6C81-47B0-B1AF-BAF6FD9CCEB2}"/>
                </c:ext>
              </c:extLst>
            </c:dLbl>
            <c:dLbl>
              <c:idx val="5"/>
              <c:layout>
                <c:manualLayout>
                  <c:x val="0"/>
                  <c:y val="6.9874409880102319E-3"/>
                </c:manualLayout>
              </c:layout>
              <c:tx>
                <c:rich>
                  <a:bodyPr/>
                  <a:lstStyle/>
                  <a:p>
                    <a:fld id="{2848DBF6-CC70-47FD-A7B4-DCE8193D5C92}" type="CELLRANGE">
                      <a:rPr lang="en-US" baseline="0"/>
                      <a:pPr/>
                      <a:t>[CELLRANGE]</a:t>
                    </a:fld>
                    <a:r>
                      <a:rPr lang="en-US" baseline="0"/>
                      <a:t>
</a:t>
                    </a:r>
                    <a:fld id="{3F041496-03DF-4B00-A95B-E756634EEF2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6C81-47B0-B1AF-BAF6FD9CCEB2}"/>
                </c:ext>
              </c:extLst>
            </c:dLbl>
            <c:dLbl>
              <c:idx val="6"/>
              <c:layout>
                <c:manualLayout>
                  <c:x val="0"/>
                  <c:y val="9.2246790407103946E-3"/>
                </c:manualLayout>
              </c:layout>
              <c:tx>
                <c:rich>
                  <a:bodyPr/>
                  <a:lstStyle/>
                  <a:p>
                    <a:fld id="{930F6287-5A78-4F4A-A248-8D0BD6964A30}" type="CELLRANGE">
                      <a:rPr lang="en-US" baseline="0"/>
                      <a:pPr/>
                      <a:t>[CELLRANGE]</a:t>
                    </a:fld>
                    <a:r>
                      <a:rPr lang="en-US" baseline="0"/>
                      <a:t>
</a:t>
                    </a:r>
                    <a:fld id="{CF02A8E4-0965-40E9-9E78-B1C97B1E55B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6C81-47B0-B1AF-BAF6FD9CCEB2}"/>
                </c:ext>
              </c:extLst>
            </c:dLbl>
            <c:dLbl>
              <c:idx val="7"/>
              <c:layout>
                <c:manualLayout>
                  <c:x val="0"/>
                  <c:y val="9.1976149447574578E-3"/>
                </c:manualLayout>
              </c:layout>
              <c:tx>
                <c:rich>
                  <a:bodyPr/>
                  <a:lstStyle/>
                  <a:p>
                    <a:fld id="{D6168274-97ED-42F5-9410-5E31E56D108A}" type="CELLRANGE">
                      <a:rPr lang="en-US" baseline="0"/>
                      <a:pPr/>
                      <a:t>[CELLRANGE]</a:t>
                    </a:fld>
                    <a:r>
                      <a:rPr lang="en-US" baseline="0"/>
                      <a:t>
</a:t>
                    </a:r>
                    <a:fld id="{69DC43C5-BA16-4C3D-84BE-11D067758F8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6C81-47B0-B1AF-BAF6FD9CCEB2}"/>
                </c:ext>
              </c:extLst>
            </c:dLbl>
            <c:dLbl>
              <c:idx val="8"/>
              <c:layout>
                <c:manualLayout>
                  <c:x val="0"/>
                  <c:y val="4.1758628587786393E-4"/>
                </c:manualLayout>
              </c:layout>
              <c:tx>
                <c:rich>
                  <a:bodyPr/>
                  <a:lstStyle/>
                  <a:p>
                    <a:fld id="{1FB57769-09EF-480D-91D1-58087581E19C}" type="CELLRANGE">
                      <a:rPr lang="en-US" baseline="0"/>
                      <a:pPr/>
                      <a:t>[CELLRANGE]</a:t>
                    </a:fld>
                    <a:r>
                      <a:rPr lang="en-US" baseline="0"/>
                      <a:t>
</a:t>
                    </a:r>
                    <a:fld id="{B3411DD4-0755-4831-AA38-3F7984E9FD1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6C81-47B0-B1AF-BAF6FD9CCEB2}"/>
                </c:ext>
              </c:extLst>
            </c:dLbl>
            <c:dLbl>
              <c:idx val="9"/>
              <c:layout>
                <c:manualLayout>
                  <c:x val="2.1981847044738966E-4"/>
                  <c:y val="3.9761464878353191E-4"/>
                </c:manualLayout>
              </c:layout>
              <c:tx>
                <c:rich>
                  <a:bodyPr/>
                  <a:lstStyle/>
                  <a:p>
                    <a:fld id="{1D0CBD9F-DF48-4C7B-99EE-AA55E8AB0E2B}" type="CELLRANGE">
                      <a:rPr lang="en-US" baseline="0"/>
                      <a:pPr/>
                      <a:t>[CELLRANGE]</a:t>
                    </a:fld>
                    <a:r>
                      <a:rPr lang="en-US" baseline="0"/>
                      <a:t>
</a:t>
                    </a:r>
                    <a:fld id="{FBBBD8DB-032F-4F1E-9536-A8BF6F924D2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6C81-47B0-B1AF-BAF6FD9CCEB2}"/>
                </c:ext>
              </c:extLst>
            </c:dLbl>
            <c:dLbl>
              <c:idx val="10"/>
              <c:layout>
                <c:manualLayout>
                  <c:x val="-5.1684765124386241E-5"/>
                  <c:y val="-3.4425146348956022E-4"/>
                </c:manualLayout>
              </c:layout>
              <c:tx>
                <c:rich>
                  <a:bodyPr/>
                  <a:lstStyle/>
                  <a:p>
                    <a:fld id="{B91CE655-983E-46A6-8F66-498B4FCC2D4A}" type="CELLRANGE">
                      <a:rPr lang="en-US" baseline="0"/>
                      <a:pPr/>
                      <a:t>[CELLRANGE]</a:t>
                    </a:fld>
                    <a:r>
                      <a:rPr lang="en-US" baseline="0"/>
                      <a:t>
</a:t>
                    </a:r>
                    <a:fld id="{2CE04777-54D2-457E-A2AA-D7104F3AEC3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6C81-47B0-B1AF-BAF6FD9CCEB2}"/>
                </c:ext>
              </c:extLst>
            </c:dLbl>
            <c:dLbl>
              <c:idx val="11"/>
              <c:layout>
                <c:manualLayout>
                  <c:x val="0"/>
                  <c:y val="2.2218951603012143E-3"/>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145A29E8-B9C5-4853-BA13-2722A835641C}" type="CELLRANGE">
                      <a:rPr lang="en-US" baseline="0">
                        <a:solidFill>
                          <a:schemeClr val="bg1"/>
                        </a:solidFill>
                      </a:rPr>
                      <a:pPr>
                        <a:defRPr b="1">
                          <a:solidFill>
                            <a:schemeClr val="bg1"/>
                          </a:solidFill>
                        </a:defRPr>
                      </a:pPr>
                      <a:t>[CELLRANGE]</a:t>
                    </a:fld>
                    <a:r>
                      <a:rPr lang="en-US" baseline="0">
                        <a:solidFill>
                          <a:schemeClr val="bg1"/>
                        </a:solidFill>
                      </a:rPr>
                      <a:t>
</a:t>
                    </a:r>
                    <a:fld id="{6DFD2B24-5786-4ECF-87CF-80C102396D78}" type="VALUE">
                      <a:rPr lang="en-US" baseline="0">
                        <a:solidFill>
                          <a:schemeClr val="bg1"/>
                        </a:solidFill>
                      </a:rPr>
                      <a:pPr>
                        <a:defRPr b="1">
                          <a:solidFill>
                            <a:schemeClr val="bg1"/>
                          </a:solidFill>
                        </a:defRPr>
                      </a:pPr>
                      <a:t>[VALOR]</a:t>
                    </a:fld>
                    <a:endParaRPr lang="en-US" baseline="0">
                      <a:solidFill>
                        <a:schemeClr val="bg1"/>
                      </a:solidFill>
                    </a:endParaRPr>
                  </a:p>
                </c:rich>
              </c:tx>
              <c:spPr>
                <a:solidFill>
                  <a:schemeClr val="accent2">
                    <a:lumMod val="50000"/>
                  </a:schemeClr>
                </a:solid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6C81-47B0-B1AF-BAF6FD9CCEB2}"/>
                </c:ext>
              </c:extLst>
            </c:dLbl>
            <c:dLbl>
              <c:idx val="12"/>
              <c:layout>
                <c:manualLayout>
                  <c:x val="0"/>
                  <c:y val="-1.0791408083335474E-3"/>
                </c:manualLayout>
              </c:layout>
              <c:tx>
                <c:rich>
                  <a:bodyPr/>
                  <a:lstStyle/>
                  <a:p>
                    <a:fld id="{D0C5CF3A-73AE-4322-97E1-9AF716FE155B}" type="CELLRANGE">
                      <a:rPr lang="en-US" baseline="0"/>
                      <a:pPr/>
                      <a:t>[CELLRANGE]</a:t>
                    </a:fld>
                    <a:r>
                      <a:rPr lang="en-US" baseline="0"/>
                      <a:t>
</a:t>
                    </a:r>
                    <a:fld id="{8CCD1093-0F2C-4080-97FA-6F58B97799F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6C81-47B0-B1AF-BAF6FD9CCEB2}"/>
                </c:ext>
              </c:extLst>
            </c:dLbl>
            <c:dLbl>
              <c:idx val="13"/>
              <c:layout>
                <c:manualLayout>
                  <c:x val="1.3913043478260871E-3"/>
                  <c:y val="-3.1716829788799765E-3"/>
                </c:manualLayout>
              </c:layout>
              <c:tx>
                <c:rich>
                  <a:bodyPr/>
                  <a:lstStyle/>
                  <a:p>
                    <a:fld id="{BE0A5BA4-29C8-4065-A8F9-5B85D8257127}" type="CELLRANGE">
                      <a:rPr lang="en-US" baseline="0"/>
                      <a:pPr/>
                      <a:t>[CELLRANGE]</a:t>
                    </a:fld>
                    <a:r>
                      <a:rPr lang="en-US" baseline="0"/>
                      <a:t>
</a:t>
                    </a:r>
                    <a:fld id="{AC0E1E7E-8BA9-43CD-B5A8-79AF56442E9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6C81-47B0-B1AF-BAF6FD9CCEB2}"/>
                </c:ext>
              </c:extLst>
            </c:dLbl>
            <c:dLbl>
              <c:idx val="14"/>
              <c:layout>
                <c:manualLayout>
                  <c:x val="0"/>
                  <c:y val="-4.4010942613399925E-3"/>
                </c:manualLayout>
              </c:layout>
              <c:tx>
                <c:rich>
                  <a:bodyPr/>
                  <a:lstStyle/>
                  <a:p>
                    <a:fld id="{25599BCD-C8DC-4928-BD8A-96CBE045C196}" type="CELLRANGE">
                      <a:rPr lang="en-US" baseline="0"/>
                      <a:pPr/>
                      <a:t>[CELLRANGE]</a:t>
                    </a:fld>
                    <a:r>
                      <a:rPr lang="en-US" baseline="0"/>
                      <a:t>
</a:t>
                    </a:r>
                    <a:fld id="{D4E71407-4460-4C4A-A567-2E5A46E1526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6C81-47B0-B1AF-BAF6FD9CCEB2}"/>
                </c:ext>
              </c:extLst>
            </c:dLbl>
            <c:dLbl>
              <c:idx val="15"/>
              <c:layout>
                <c:manualLayout>
                  <c:x val="0"/>
                  <c:y val="-8.0925279663838501E-3"/>
                </c:manualLayout>
              </c:layout>
              <c:tx>
                <c:rich>
                  <a:bodyPr/>
                  <a:lstStyle/>
                  <a:p>
                    <a:fld id="{0B08DFF5-E218-4AF2-8685-C47764068051}" type="CELLRANGE">
                      <a:rPr lang="en-US" baseline="0"/>
                      <a:pPr/>
                      <a:t>[CELLRANGE]</a:t>
                    </a:fld>
                    <a:r>
                      <a:rPr lang="en-US" baseline="0"/>
                      <a:t>
</a:t>
                    </a:r>
                    <a:fld id="{B1F6BDA4-85E8-491F-94B1-CD6EFA34826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6C81-47B0-B1AF-BAF6FD9CCEB2}"/>
                </c:ext>
              </c:extLst>
            </c:dLbl>
            <c:dLbl>
              <c:idx val="16"/>
              <c:layout>
                <c:manualLayout>
                  <c:x val="-1.1435865292817959E-16"/>
                  <c:y val="-1.2856898683467972E-2"/>
                </c:manualLayout>
              </c:layout>
              <c:tx>
                <c:rich>
                  <a:bodyPr/>
                  <a:lstStyle/>
                  <a:p>
                    <a:fld id="{691AF59E-B9B5-4BBF-8A9E-9D599B44EF30}" type="CELLRANGE">
                      <a:rPr lang="en-US" baseline="0"/>
                      <a:pPr/>
                      <a:t>[CELLRANGE]</a:t>
                    </a:fld>
                    <a:r>
                      <a:rPr lang="en-US" baseline="0"/>
                      <a:t>
</a:t>
                    </a:r>
                    <a:fld id="{1637A175-7E13-49C3-95D3-36464A746BF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6C81-47B0-B1AF-BAF6FD9CCEB2}"/>
                </c:ext>
              </c:extLst>
            </c:dLbl>
            <c:dLbl>
              <c:idx val="17"/>
              <c:layout>
                <c:manualLayout>
                  <c:x val="0"/>
                  <c:y val="-2.1489255463087571E-2"/>
                </c:manualLayout>
              </c:layout>
              <c:tx>
                <c:rich>
                  <a:bodyPr/>
                  <a:lstStyle/>
                  <a:p>
                    <a:fld id="{2B23D790-EBD2-4E7B-A3C5-954B52F8F2D0}" type="CELLRANGE">
                      <a:rPr lang="en-US" baseline="0"/>
                      <a:pPr/>
                      <a:t>[CELLRANGE]</a:t>
                    </a:fld>
                    <a:r>
                      <a:rPr lang="en-US" baseline="0"/>
                      <a:t>
</a:t>
                    </a:r>
                    <a:fld id="{A12110AA-7EE8-418A-A6D6-DFBF10607D5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6C81-47B0-B1AF-BAF6FD9CCEB2}"/>
                </c:ext>
              </c:extLst>
            </c:dLbl>
            <c:dLbl>
              <c:idx val="18"/>
              <c:layout>
                <c:manualLayout>
                  <c:x val="-1.1435865292817959E-16"/>
                  <c:y val="-2.2569639642470579E-2"/>
                </c:manualLayout>
              </c:layout>
              <c:tx>
                <c:rich>
                  <a:bodyPr/>
                  <a:lstStyle/>
                  <a:p>
                    <a:fld id="{FFF4BC73-3E34-4BD1-8274-3D6388136A1A}" type="CELLRANGE">
                      <a:rPr lang="en-US" baseline="0"/>
                      <a:pPr/>
                      <a:t>[CELLRANGE]</a:t>
                    </a:fld>
                    <a:r>
                      <a:rPr lang="en-US" baseline="0"/>
                      <a:t>
</a:t>
                    </a:r>
                    <a:fld id="{4F00E4D6-6420-4B5E-8EC9-A93494938D3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6C81-47B0-B1AF-BAF6FD9CCEB2}"/>
                </c:ext>
              </c:extLst>
            </c:dLbl>
            <c:dLbl>
              <c:idx val="19"/>
              <c:layout>
                <c:manualLayout>
                  <c:x val="0"/>
                  <c:y val="-4.3726678786780153E-2"/>
                </c:manualLayout>
              </c:layout>
              <c:tx>
                <c:rich>
                  <a:bodyPr/>
                  <a:lstStyle/>
                  <a:p>
                    <a:fld id="{F204B435-58E0-4B4C-9C61-78A549C9E810}" type="CELLRANGE">
                      <a:rPr lang="en-US" baseline="0"/>
                      <a:pPr/>
                      <a:t>[CELLRANGE]</a:t>
                    </a:fld>
                    <a:r>
                      <a:rPr lang="en-US" baseline="0"/>
                      <a:t>
</a:t>
                    </a:r>
                    <a:fld id="{F6C5867D-66A8-47D3-88FA-4A6E9D3CFCD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6C81-47B0-B1AF-BAF6FD9CCEB2}"/>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'11ListaEspera'!$L$13:$L$32</c:f>
              <c:strCache>
                <c:ptCount val="20"/>
                <c:pt idx="0">
                  <c:v>Castilla y León</c:v>
                </c:pt>
                <c:pt idx="1">
                  <c:v>Aragón</c:v>
                </c:pt>
                <c:pt idx="2">
                  <c:v>Galicia</c:v>
                </c:pt>
                <c:pt idx="3">
                  <c:v>Asturias, Principado de</c:v>
                </c:pt>
                <c:pt idx="4">
                  <c:v>Navarra, Comunidad Foral de</c:v>
                </c:pt>
                <c:pt idx="5">
                  <c:v>Castilla - La Mancha</c:v>
                </c:pt>
                <c:pt idx="6">
                  <c:v>Ceuta</c:v>
                </c:pt>
                <c:pt idx="7">
                  <c:v>Madrid, Comunidad de</c:v>
                </c:pt>
                <c:pt idx="8">
                  <c:v>Cantabria</c:v>
                </c:pt>
                <c:pt idx="9">
                  <c:v>Comunitat Valenciana</c:v>
                </c:pt>
                <c:pt idx="10">
                  <c:v>Andalucía</c:v>
                </c:pt>
                <c:pt idx="11">
                  <c:v>Media Nacional</c:v>
                </c:pt>
                <c:pt idx="12">
                  <c:v>Canarias</c:v>
                </c:pt>
                <c:pt idx="13">
                  <c:v>Melilla</c:v>
                </c:pt>
                <c:pt idx="14">
                  <c:v>Balears, Illes</c:v>
                </c:pt>
                <c:pt idx="15">
                  <c:v>Murcia, Región de</c:v>
                </c:pt>
                <c:pt idx="16">
                  <c:v>Rioja, La</c:v>
                </c:pt>
                <c:pt idx="17">
                  <c:v>Extremadura</c:v>
                </c:pt>
                <c:pt idx="18">
                  <c:v>País Vasco</c:v>
                </c:pt>
                <c:pt idx="19">
                  <c:v>Cataluña</c:v>
                </c:pt>
              </c:strCache>
            </c:strRef>
          </c:cat>
          <c:val>
            <c:numRef>
              <c:f>'11ListaEspera'!$P$13:$P$32</c:f>
              <c:numCache>
                <c:formatCode>0.00%</c:formatCode>
                <c:ptCount val="20"/>
                <c:pt idx="0">
                  <c:v>1.3685097010332653E-3</c:v>
                </c:pt>
                <c:pt idx="1">
                  <c:v>3.1727932974741592E-3</c:v>
                </c:pt>
                <c:pt idx="2">
                  <c:v>2.2896386184824643E-2</c:v>
                </c:pt>
                <c:pt idx="3">
                  <c:v>2.8288366876440901E-2</c:v>
                </c:pt>
                <c:pt idx="4">
                  <c:v>3.6944937833037303E-2</c:v>
                </c:pt>
                <c:pt idx="5">
                  <c:v>4.2971343584840518E-2</c:v>
                </c:pt>
                <c:pt idx="6">
                  <c:v>4.9782202862476664E-2</c:v>
                </c:pt>
                <c:pt idx="7">
                  <c:v>7.6341260845264644E-2</c:v>
                </c:pt>
                <c:pt idx="8">
                  <c:v>8.6377124359320198E-2</c:v>
                </c:pt>
                <c:pt idx="9">
                  <c:v>8.9121959931762057E-2</c:v>
                </c:pt>
                <c:pt idx="10">
                  <c:v>9.2773412748701045E-2</c:v>
                </c:pt>
                <c:pt idx="11">
                  <c:v>9.7985146318655195E-2</c:v>
                </c:pt>
                <c:pt idx="12">
                  <c:v>0.12672955296047661</c:v>
                </c:pt>
                <c:pt idx="13">
                  <c:v>0.12692656391659113</c:v>
                </c:pt>
                <c:pt idx="14">
                  <c:v>0.12791428485918654</c:v>
                </c:pt>
                <c:pt idx="15">
                  <c:v>0.13236378965117504</c:v>
                </c:pt>
                <c:pt idx="16">
                  <c:v>0.14794164111142089</c:v>
                </c:pt>
                <c:pt idx="17">
                  <c:v>0.15206965247546669</c:v>
                </c:pt>
                <c:pt idx="18">
                  <c:v>0.17700437317784257</c:v>
                </c:pt>
                <c:pt idx="19">
                  <c:v>0.18990537032384644</c:v>
                </c:pt>
              </c:numCache>
            </c:numRef>
          </c:val>
          <c:extLst>
            <c:ext xmlns:c15="http://schemas.microsoft.com/office/drawing/2012/chart" uri="{02D57815-91ED-43cb-92C2-25804820EDAC}">
              <c15:datalabelsRange>
                <c15:f>'11ListaEspera'!$N$13:$N$32</c15:f>
                <c15:dlblRangeCache>
                  <c:ptCount val="20"/>
                  <c:pt idx="0">
                    <c:v>169</c:v>
                  </c:pt>
                  <c:pt idx="1">
                    <c:v>128</c:v>
                  </c:pt>
                  <c:pt idx="2">
                    <c:v>1.717</c:v>
                  </c:pt>
                  <c:pt idx="3">
                    <c:v>908</c:v>
                  </c:pt>
                  <c:pt idx="4">
                    <c:v>624</c:v>
                  </c:pt>
                  <c:pt idx="5">
                    <c:v>3.236</c:v>
                  </c:pt>
                  <c:pt idx="6">
                    <c:v>80</c:v>
                  </c:pt>
                  <c:pt idx="7">
                    <c:v>14.615</c:v>
                  </c:pt>
                  <c:pt idx="8">
                    <c:v>1.601</c:v>
                  </c:pt>
                  <c:pt idx="9">
                    <c:v>14.471</c:v>
                  </c:pt>
                  <c:pt idx="10">
                    <c:v>29.283</c:v>
                  </c:pt>
                  <c:pt idx="11">
                    <c:v>153.505</c:v>
                  </c:pt>
                  <c:pt idx="12">
                    <c:v>5.871</c:v>
                  </c:pt>
                  <c:pt idx="13">
                    <c:v>280</c:v>
                  </c:pt>
                  <c:pt idx="14">
                    <c:v>4.274</c:v>
                  </c:pt>
                  <c:pt idx="15">
                    <c:v>6.280</c:v>
                  </c:pt>
                  <c:pt idx="16">
                    <c:v>1.592</c:v>
                  </c:pt>
                  <c:pt idx="17">
                    <c:v>6.183</c:v>
                  </c:pt>
                  <c:pt idx="18">
                    <c:v>14.571</c:v>
                  </c:pt>
                  <c:pt idx="19">
                    <c:v>47.622</c:v>
                  </c:pt>
                </c15:dlblRangeCache>
              </c15:datalabelsRange>
            </c:ext>
            <c:ext xmlns:c16="http://schemas.microsoft.com/office/drawing/2014/chart" uri="{C3380CC4-5D6E-409C-BE32-E72D297353CC}">
              <c16:uniqueId val="{0000002B-6C81-47B0-B1AF-BAF6FD9CCEB2}"/>
            </c:ext>
          </c:extLst>
        </c:ser>
        <c:dLbls>
          <c:dLblPos val="inEnd"/>
          <c:showLegendKey val="0"/>
          <c:showVal val="1"/>
          <c:showCatName val="0"/>
          <c:showSerName val="0"/>
          <c:showPercent val="0"/>
          <c:showBubbleSize val="0"/>
        </c:dLbls>
        <c:gapWidth val="30"/>
        <c:overlap val="100"/>
        <c:axId val="-2095910016"/>
        <c:axId val="-2095914912"/>
      </c:barChart>
      <c:lineChart>
        <c:grouping val="standard"/>
        <c:varyColors val="0"/>
        <c:ser>
          <c:idx val="2"/>
          <c:order val="2"/>
          <c:tx>
            <c:strRef>
              <c:f>'11ListaEspera'!$Q$12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'11ListaEspera'!$L$13:$L$32</c:f>
              <c:strCache>
                <c:ptCount val="20"/>
                <c:pt idx="0">
                  <c:v>Castilla y León</c:v>
                </c:pt>
                <c:pt idx="1">
                  <c:v>Aragón</c:v>
                </c:pt>
                <c:pt idx="2">
                  <c:v>Galicia</c:v>
                </c:pt>
                <c:pt idx="3">
                  <c:v>Asturias, Principado de</c:v>
                </c:pt>
                <c:pt idx="4">
                  <c:v>Navarra, Comunidad Foral de</c:v>
                </c:pt>
                <c:pt idx="5">
                  <c:v>Castilla - La Mancha</c:v>
                </c:pt>
                <c:pt idx="6">
                  <c:v>Ceuta</c:v>
                </c:pt>
                <c:pt idx="7">
                  <c:v>Madrid, Comunidad de</c:v>
                </c:pt>
                <c:pt idx="8">
                  <c:v>Cantabria</c:v>
                </c:pt>
                <c:pt idx="9">
                  <c:v>Comunitat Valenciana</c:v>
                </c:pt>
                <c:pt idx="10">
                  <c:v>Andalucía</c:v>
                </c:pt>
                <c:pt idx="11">
                  <c:v>Media Nacional</c:v>
                </c:pt>
                <c:pt idx="12">
                  <c:v>Canarias</c:v>
                </c:pt>
                <c:pt idx="13">
                  <c:v>Melilla</c:v>
                </c:pt>
                <c:pt idx="14">
                  <c:v>Balears, Illes</c:v>
                </c:pt>
                <c:pt idx="15">
                  <c:v>Murcia, Región de</c:v>
                </c:pt>
                <c:pt idx="16">
                  <c:v>Rioja, La</c:v>
                </c:pt>
                <c:pt idx="17">
                  <c:v>Extremadura</c:v>
                </c:pt>
                <c:pt idx="18">
                  <c:v>País Vasco</c:v>
                </c:pt>
                <c:pt idx="19">
                  <c:v>Cataluña</c:v>
                </c:pt>
              </c:strCache>
            </c:strRef>
          </c:cat>
          <c:val>
            <c:numRef>
              <c:f>'11ListaEspera'!$Q$13:$Q$32</c:f>
              <c:numCache>
                <c:formatCode>0.00%</c:formatCode>
                <c:ptCount val="20"/>
                <c:pt idx="0">
                  <c:v>0.90201485368134482</c:v>
                </c:pt>
                <c:pt idx="1">
                  <c:v>0.90201485368134482</c:v>
                </c:pt>
                <c:pt idx="2">
                  <c:v>0.90201485368134482</c:v>
                </c:pt>
                <c:pt idx="3">
                  <c:v>0.90201485368134482</c:v>
                </c:pt>
                <c:pt idx="4">
                  <c:v>0.90201485368134482</c:v>
                </c:pt>
                <c:pt idx="5">
                  <c:v>0.90201485368134482</c:v>
                </c:pt>
                <c:pt idx="6">
                  <c:v>0.90201485368134482</c:v>
                </c:pt>
                <c:pt idx="7">
                  <c:v>0.90201485368134482</c:v>
                </c:pt>
                <c:pt idx="8">
                  <c:v>0.90201485368134482</c:v>
                </c:pt>
                <c:pt idx="9">
                  <c:v>0.90201485368134482</c:v>
                </c:pt>
                <c:pt idx="10">
                  <c:v>0.90201485368134482</c:v>
                </c:pt>
                <c:pt idx="11">
                  <c:v>0.90201485368134482</c:v>
                </c:pt>
                <c:pt idx="12">
                  <c:v>0.90201485368134482</c:v>
                </c:pt>
                <c:pt idx="13">
                  <c:v>0.90201485368134482</c:v>
                </c:pt>
                <c:pt idx="14">
                  <c:v>0.90201485368134482</c:v>
                </c:pt>
                <c:pt idx="15">
                  <c:v>0.90201485368134482</c:v>
                </c:pt>
                <c:pt idx="16">
                  <c:v>0.90201485368134482</c:v>
                </c:pt>
                <c:pt idx="17">
                  <c:v>0.90201485368134482</c:v>
                </c:pt>
                <c:pt idx="18">
                  <c:v>0.90201485368134482</c:v>
                </c:pt>
                <c:pt idx="19">
                  <c:v>0.90201485368134482</c:v>
                </c:pt>
              </c:numCache>
            </c:numRef>
          </c:val>
          <c:smooth val="0"/>
          <c:extLst>
            <c:ext xmlns:c16="http://schemas.microsoft.com/office/drawing/2014/chart" uri="{C3380CC4-5D6E-409C-BE32-E72D297353CC}">
              <c16:uniqueId val="{0000002D-6C81-47B0-B1AF-BAF6FD9CCEB2}"/>
            </c:ext>
          </c:extLst>
        </c:ser>
        <c:dLbls>
          <c:showLegendKey val="0"/>
          <c:showVal val="0"/>
          <c:showCatName val="0"/>
          <c:showSerName val="0"/>
          <c:showPercent val="0"/>
          <c:showBubbleSize val="0"/>
        </c:dLbls>
        <c:marker val="1"/>
        <c:smooth val="0"/>
        <c:axId val="-2095910016"/>
        <c:axId val="-2095914912"/>
      </c:lineChart>
      <c:catAx>
        <c:axId val="-2095910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4912"/>
        <c:crosses val="autoZero"/>
        <c:auto val="1"/>
        <c:lblAlgn val="ctr"/>
        <c:lblOffset val="100"/>
        <c:noMultiLvlLbl val="0"/>
      </c:catAx>
      <c:valAx>
        <c:axId val="-209591491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0016"/>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4.4434755220814789E-2"/>
          <c:y val="0.91510878897147208"/>
          <c:w val="0.89999994522423821"/>
          <c:h val="3.504697426840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292707976712E-2"/>
          <c:y val="3.3265795046647208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1"/>
            </a:solidFill>
            <a:ln>
              <a:noFill/>
            </a:ln>
            <a:effectLst/>
          </c:spPr>
          <c:invertIfNegative val="0"/>
          <c:dPt>
            <c:idx val="8"/>
            <c:invertIfNegative val="0"/>
            <c:bubble3D val="0"/>
            <c:spPr>
              <a:solidFill>
                <a:schemeClr val="accent1">
                  <a:lumMod val="50000"/>
                </a:schemeClr>
              </a:solidFill>
              <a:ln>
                <a:noFill/>
              </a:ln>
              <a:effectLst/>
            </c:spPr>
            <c:extLst>
              <c:ext xmlns:c16="http://schemas.microsoft.com/office/drawing/2014/chart" uri="{C3380CC4-5D6E-409C-BE32-E72D297353CC}">
                <c16:uniqueId val="{00000000-C55D-4E29-9CD8-90CA83D3C1E4}"/>
              </c:ext>
            </c:extLst>
          </c:dPt>
          <c:dPt>
            <c:idx val="9"/>
            <c:invertIfNegative val="0"/>
            <c:bubble3D val="0"/>
            <c:extLst>
              <c:ext xmlns:c16="http://schemas.microsoft.com/office/drawing/2014/chart" uri="{C3380CC4-5D6E-409C-BE32-E72D297353CC}">
                <c16:uniqueId val="{00000001-C55D-4E29-9CD8-90CA83D3C1E4}"/>
              </c:ext>
            </c:extLst>
          </c:dPt>
          <c:dPt>
            <c:idx val="10"/>
            <c:invertIfNegative val="0"/>
            <c:bubble3D val="0"/>
            <c:extLst>
              <c:ext xmlns:c16="http://schemas.microsoft.com/office/drawing/2014/chart" uri="{C3380CC4-5D6E-409C-BE32-E72D297353CC}">
                <c16:uniqueId val="{00000003-C55D-4E29-9CD8-90CA83D3C1E4}"/>
              </c:ext>
            </c:extLst>
          </c:dPt>
          <c:dPt>
            <c:idx val="11"/>
            <c:invertIfNegative val="0"/>
            <c:bubble3D val="0"/>
            <c:extLst>
              <c:ext xmlns:c16="http://schemas.microsoft.com/office/drawing/2014/chart" uri="{C3380CC4-5D6E-409C-BE32-E72D297353CC}">
                <c16:uniqueId val="{00000005-C55D-4E29-9CD8-90CA83D3C1E4}"/>
              </c:ext>
            </c:extLst>
          </c:dPt>
          <c:dPt>
            <c:idx val="12"/>
            <c:invertIfNegative val="0"/>
            <c:bubble3D val="0"/>
            <c:extLst>
              <c:ext xmlns:c16="http://schemas.microsoft.com/office/drawing/2014/chart" uri="{C3380CC4-5D6E-409C-BE32-E72D297353CC}">
                <c16:uniqueId val="{00000006-C55D-4E29-9CD8-90CA83D3C1E4}"/>
              </c:ext>
            </c:extLst>
          </c:dPt>
          <c:dLbls>
            <c:dLbl>
              <c:idx val="0"/>
              <c:layout>
                <c:manualLayout>
                  <c:x val="0"/>
                  <c:y val="-3.0478894636931943E-3"/>
                </c:manualLayout>
              </c:layout>
              <c:tx>
                <c:rich>
                  <a:bodyPr/>
                  <a:lstStyle/>
                  <a:p>
                    <a:fld id="{FA251157-0F6A-43DD-9252-B695D200CEE5}" type="CELLRANGE">
                      <a:rPr lang="en-US" baseline="0"/>
                      <a:pPr/>
                      <a:t>[CELLRANGE]</a:t>
                    </a:fld>
                    <a:r>
                      <a:rPr lang="en-US" baseline="0"/>
                      <a:t>
</a:t>
                    </a:r>
                    <a:fld id="{9CE83798-B705-423D-A7EF-D43B2289AA8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C55D-4E29-9CD8-90CA83D3C1E4}"/>
                </c:ext>
              </c:extLst>
            </c:dLbl>
            <c:dLbl>
              <c:idx val="1"/>
              <c:layout>
                <c:manualLayout>
                  <c:x val="0"/>
                  <c:y val="-1.7720988787653831E-2"/>
                </c:manualLayout>
              </c:layout>
              <c:tx>
                <c:rich>
                  <a:bodyPr/>
                  <a:lstStyle/>
                  <a:p>
                    <a:fld id="{F6058664-8C98-4438-B05B-1CA5ADC1A7CC}" type="CELLRANGE">
                      <a:rPr lang="en-US" baseline="0"/>
                      <a:pPr/>
                      <a:t>[CELLRANGE]</a:t>
                    </a:fld>
                    <a:r>
                      <a:rPr lang="en-US" baseline="0"/>
                      <a:t>
</a:t>
                    </a:r>
                    <a:fld id="{B184FEFA-43A9-4C0D-A1A0-B595C4D47C1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C55D-4E29-9CD8-90CA83D3C1E4}"/>
                </c:ext>
              </c:extLst>
            </c:dLbl>
            <c:dLbl>
              <c:idx val="2"/>
              <c:layout>
                <c:manualLayout>
                  <c:x val="-3.1535065771196298E-17"/>
                  <c:y val="-8.2036905618415919E-3"/>
                </c:manualLayout>
              </c:layout>
              <c:tx>
                <c:rich>
                  <a:bodyPr/>
                  <a:lstStyle/>
                  <a:p>
                    <a:fld id="{BD321CC2-5B09-4AA9-A73F-FCB9814E10A0}" type="CELLRANGE">
                      <a:rPr lang="en-US" baseline="0"/>
                      <a:pPr/>
                      <a:t>[CELLRANGE]</a:t>
                    </a:fld>
                    <a:r>
                      <a:rPr lang="en-US" baseline="0"/>
                      <a:t>
</a:t>
                    </a:r>
                    <a:fld id="{D53299CF-8C52-4AD7-AE5E-D4E82E3DFDA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C55D-4E29-9CD8-90CA83D3C1E4}"/>
                </c:ext>
              </c:extLst>
            </c:dLbl>
            <c:dLbl>
              <c:idx val="3"/>
              <c:layout>
                <c:manualLayout>
                  <c:x val="0"/>
                  <c:y val="-1.6731786998662599E-2"/>
                </c:manualLayout>
              </c:layout>
              <c:tx>
                <c:rich>
                  <a:bodyPr/>
                  <a:lstStyle/>
                  <a:p>
                    <a:fld id="{AE6BF4C8-37BD-4360-ABCB-C6930A387FD6}" type="CELLRANGE">
                      <a:rPr lang="en-US" baseline="0"/>
                      <a:pPr/>
                      <a:t>[CELLRANGE]</a:t>
                    </a:fld>
                    <a:r>
                      <a:rPr lang="en-US" baseline="0"/>
                      <a:t>
</a:t>
                    </a:r>
                    <a:fld id="{8785FA70-0BC8-4C97-B044-2EA206260B3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C55D-4E29-9CD8-90CA83D3C1E4}"/>
                </c:ext>
              </c:extLst>
            </c:dLbl>
            <c:dLbl>
              <c:idx val="4"/>
              <c:layout>
                <c:manualLayout>
                  <c:x val="-3.1535065771196298E-17"/>
                  <c:y val="-8.7159103644407574E-3"/>
                </c:manualLayout>
              </c:layout>
              <c:tx>
                <c:rich>
                  <a:bodyPr/>
                  <a:lstStyle/>
                  <a:p>
                    <a:fld id="{94D62CD0-CDE5-452D-BC0E-B026A8FD8015}" type="CELLRANGE">
                      <a:rPr lang="en-US" baseline="0"/>
                      <a:pPr/>
                      <a:t>[CELLRANGE]</a:t>
                    </a:fld>
                    <a:r>
                      <a:rPr lang="en-US" baseline="0"/>
                      <a:t>
</a:t>
                    </a:r>
                    <a:fld id="{05BF6955-0EE8-4694-90CF-39CBBB5ACC0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C55D-4E29-9CD8-90CA83D3C1E4}"/>
                </c:ext>
              </c:extLst>
            </c:dLbl>
            <c:dLbl>
              <c:idx val="5"/>
              <c:layout>
                <c:manualLayout>
                  <c:x val="0"/>
                  <c:y val="-1.7646335475998459E-2"/>
                </c:manualLayout>
              </c:layout>
              <c:tx>
                <c:rich>
                  <a:bodyPr/>
                  <a:lstStyle/>
                  <a:p>
                    <a:fld id="{78E40408-4EBB-45FF-8DFB-1D73EDF8CF7F}" type="CELLRANGE">
                      <a:rPr lang="en-US" baseline="0"/>
                      <a:pPr/>
                      <a:t>[CELLRANGE]</a:t>
                    </a:fld>
                    <a:r>
                      <a:rPr lang="en-US" baseline="0"/>
                      <a:t>
</a:t>
                    </a:r>
                    <a:fld id="{EEDA630E-8952-4C3F-95AD-F53C1231E16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C55D-4E29-9CD8-90CA83D3C1E4}"/>
                </c:ext>
              </c:extLst>
            </c:dLbl>
            <c:dLbl>
              <c:idx val="6"/>
              <c:layout>
                <c:manualLayout>
                  <c:x val="0"/>
                  <c:y val="-2.4497184516648868E-2"/>
                </c:manualLayout>
              </c:layout>
              <c:tx>
                <c:rich>
                  <a:bodyPr/>
                  <a:lstStyle/>
                  <a:p>
                    <a:fld id="{54C2A587-9340-41BD-86E4-74A6E67956EE}" type="CELLRANGE">
                      <a:rPr lang="en-US" baseline="0"/>
                      <a:pPr/>
                      <a:t>[CELLRANGE]</a:t>
                    </a:fld>
                    <a:r>
                      <a:rPr lang="en-US" baseline="0"/>
                      <a:t>
</a:t>
                    </a:r>
                    <a:fld id="{622B89DC-E131-48AE-A57B-68724611159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C55D-4E29-9CD8-90CA83D3C1E4}"/>
                </c:ext>
              </c:extLst>
            </c:dLbl>
            <c:dLbl>
              <c:idx val="7"/>
              <c:layout>
                <c:manualLayout>
                  <c:x val="0"/>
                  <c:y val="-2.2163314926720738E-2"/>
                </c:manualLayout>
              </c:layout>
              <c:tx>
                <c:rich>
                  <a:bodyPr/>
                  <a:lstStyle/>
                  <a:p>
                    <a:fld id="{8E6827C8-3535-4EAA-B63D-37B44EC71035}" type="CELLRANGE">
                      <a:rPr lang="en-US" baseline="0"/>
                      <a:pPr/>
                      <a:t>[CELLRANGE]</a:t>
                    </a:fld>
                    <a:r>
                      <a:rPr lang="en-US" baseline="0"/>
                      <a:t>
</a:t>
                    </a:r>
                    <a:fld id="{EF3BFB51-C411-48DF-844F-C159928791B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C55D-4E29-9CD8-90CA83D3C1E4}"/>
                </c:ext>
              </c:extLst>
            </c:dLbl>
            <c:dLbl>
              <c:idx val="8"/>
              <c:layout>
                <c:manualLayout>
                  <c:x val="0"/>
                  <c:y val="-2.1526309661573512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5F1DCD8D-6F82-47B4-9DD6-E0D871914BF0}" type="CELLRANGE">
                      <a:rPr lang="en-US" baseline="0">
                        <a:solidFill>
                          <a:schemeClr val="bg1"/>
                        </a:solidFill>
                      </a:rPr>
                      <a:pPr>
                        <a:defRPr b="1">
                          <a:solidFill>
                            <a:schemeClr val="bg1"/>
                          </a:solidFill>
                        </a:defRPr>
                      </a:pPr>
                      <a:t>[CELLRANGE]</a:t>
                    </a:fld>
                    <a:r>
                      <a:rPr lang="en-US" baseline="0">
                        <a:solidFill>
                          <a:schemeClr val="bg1"/>
                        </a:solidFill>
                      </a:rPr>
                      <a:t>
</a:t>
                    </a:r>
                    <a:fld id="{73A59B7D-F1DF-4E7C-9A71-7BE8885B3BF7}"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C55D-4E29-9CD8-90CA83D3C1E4}"/>
                </c:ext>
              </c:extLst>
            </c:dLbl>
            <c:dLbl>
              <c:idx val="9"/>
              <c:layout>
                <c:manualLayout>
                  <c:x val="-6.3070131542392597E-17"/>
                  <c:y val="-2.7204139026626207E-2"/>
                </c:manualLayout>
              </c:layout>
              <c:tx>
                <c:rich>
                  <a:bodyPr/>
                  <a:lstStyle/>
                  <a:p>
                    <a:fld id="{09F1BC10-7530-452D-8B68-CD60D9B27DFD}" type="CELLRANGE">
                      <a:rPr lang="en-US" baseline="0"/>
                      <a:pPr/>
                      <a:t>[CELLRANGE]</a:t>
                    </a:fld>
                    <a:r>
                      <a:rPr lang="en-US" baseline="0"/>
                      <a:t>
</a:t>
                    </a:r>
                    <a:fld id="{37A8E5EA-79C7-4B57-B10C-7F4465C4451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C55D-4E29-9CD8-90CA83D3C1E4}"/>
                </c:ext>
              </c:extLst>
            </c:dLbl>
            <c:dLbl>
              <c:idx val="10"/>
              <c:layout>
                <c:manualLayout>
                  <c:x val="0"/>
                  <c:y val="-3.0493788971617027E-2"/>
                </c:manualLayout>
              </c:layout>
              <c:tx>
                <c:rich>
                  <a:bodyPr/>
                  <a:lstStyle/>
                  <a:p>
                    <a:fld id="{DFCEB9BF-0FEF-425D-9563-FE0E78ACE905}" type="CELLRANGE">
                      <a:rPr lang="en-US" baseline="0"/>
                      <a:pPr/>
                      <a:t>[CELLRANGE]</a:t>
                    </a:fld>
                    <a:r>
                      <a:rPr lang="en-US" baseline="0"/>
                      <a:t>
</a:t>
                    </a:r>
                    <a:fld id="{988BDBBD-0567-4871-8BF8-BED8941035A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C55D-4E29-9CD8-90CA83D3C1E4}"/>
                </c:ext>
              </c:extLst>
            </c:dLbl>
            <c:dLbl>
              <c:idx val="11"/>
              <c:layout>
                <c:manualLayout>
                  <c:x val="0"/>
                  <c:y val="-3.8704200147889889E-2"/>
                </c:manualLayout>
              </c:layout>
              <c:tx>
                <c:rich>
                  <a:bodyPr/>
                  <a:lstStyle/>
                  <a:p>
                    <a:fld id="{C2A725DC-01D4-40BC-BCAD-EC7BE5A3DD73}" type="CELLRANGE">
                      <a:rPr lang="en-US" baseline="0"/>
                      <a:pPr/>
                      <a:t>[CELLRANGE]</a:t>
                    </a:fld>
                    <a:r>
                      <a:rPr lang="en-US" baseline="0"/>
                      <a:t>
</a:t>
                    </a:r>
                    <a:fld id="{05407CAA-5242-4A63-87FF-5298CF64543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C55D-4E29-9CD8-90CA83D3C1E4}"/>
                </c:ext>
              </c:extLst>
            </c:dLbl>
            <c:dLbl>
              <c:idx val="12"/>
              <c:layout>
                <c:manualLayout>
                  <c:x val="0"/>
                  <c:y val="-4.5254437921412038E-2"/>
                </c:manualLayout>
              </c:layout>
              <c:tx>
                <c:rich>
                  <a:bodyPr/>
                  <a:lstStyle/>
                  <a:p>
                    <a:fld id="{66A9D98B-EBBF-46A2-B79C-69FBBB799DCD}" type="CELLRANGE">
                      <a:rPr lang="en-US" baseline="0"/>
                      <a:pPr/>
                      <a:t>[CELLRANGE]</a:t>
                    </a:fld>
                    <a:r>
                      <a:rPr lang="en-US" baseline="0"/>
                      <a:t>
</a:t>
                    </a:r>
                    <a:fld id="{472AFC7F-0C72-4B8E-912F-ADB2FB505DF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C55D-4E29-9CD8-90CA83D3C1E4}"/>
                </c:ext>
              </c:extLst>
            </c:dLbl>
            <c:dLbl>
              <c:idx val="13"/>
              <c:layout>
                <c:manualLayout>
                  <c:x val="0"/>
                  <c:y val="-4.0625206045864781E-2"/>
                </c:manualLayout>
              </c:layout>
              <c:tx>
                <c:rich>
                  <a:bodyPr/>
                  <a:lstStyle/>
                  <a:p>
                    <a:fld id="{62918134-6024-4746-A142-2A0DCB59394F}" type="CELLRANGE">
                      <a:rPr lang="en-US" baseline="0"/>
                      <a:pPr/>
                      <a:t>[CELLRANGE]</a:t>
                    </a:fld>
                    <a:r>
                      <a:rPr lang="en-US" baseline="0"/>
                      <a:t>
</a:t>
                    </a:r>
                    <a:fld id="{487553AD-BB01-4341-AAC2-66CA4879FBE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C55D-4E29-9CD8-90CA83D3C1E4}"/>
                </c:ext>
              </c:extLst>
            </c:dLbl>
            <c:dLbl>
              <c:idx val="14"/>
              <c:layout>
                <c:manualLayout>
                  <c:x val="0"/>
                  <c:y val="-4.4239261865835058E-2"/>
                </c:manualLayout>
              </c:layout>
              <c:tx>
                <c:rich>
                  <a:bodyPr/>
                  <a:lstStyle/>
                  <a:p>
                    <a:fld id="{5C7073B6-173C-470C-AFFE-01EC0F27B049}" type="CELLRANGE">
                      <a:rPr lang="en-US" baseline="0"/>
                      <a:pPr/>
                      <a:t>[CELLRANGE]</a:t>
                    </a:fld>
                    <a:r>
                      <a:rPr lang="en-US" baseline="0"/>
                      <a:t>
</a:t>
                    </a:r>
                    <a:fld id="{1AB853B3-EFAF-4D15-881F-E2426B1CAF2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C55D-4E29-9CD8-90CA83D3C1E4}"/>
                </c:ext>
              </c:extLst>
            </c:dLbl>
            <c:dLbl>
              <c:idx val="15"/>
              <c:layout>
                <c:manualLayout>
                  <c:x val="0"/>
                  <c:y val="-4.177061671082595E-2"/>
                </c:manualLayout>
              </c:layout>
              <c:tx>
                <c:rich>
                  <a:bodyPr/>
                  <a:lstStyle/>
                  <a:p>
                    <a:fld id="{652ADFCE-3297-49E8-B39D-95CA551BEF82}" type="CELLRANGE">
                      <a:rPr lang="en-US" baseline="0"/>
                      <a:pPr/>
                      <a:t>[CELLRANGE]</a:t>
                    </a:fld>
                    <a:r>
                      <a:rPr lang="en-US" baseline="0"/>
                      <a:t>
</a:t>
                    </a:r>
                    <a:fld id="{1F60BEE9-1AF4-459A-AD39-AFB3F5A9382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C55D-4E29-9CD8-90CA83D3C1E4}"/>
                </c:ext>
              </c:extLst>
            </c:dLbl>
            <c:dLbl>
              <c:idx val="16"/>
              <c:layout>
                <c:manualLayout>
                  <c:x val="-1.2614026308478519E-16"/>
                  <c:y val="-5.4237901395508381E-2"/>
                </c:manualLayout>
              </c:layout>
              <c:tx>
                <c:rich>
                  <a:bodyPr/>
                  <a:lstStyle/>
                  <a:p>
                    <a:fld id="{4880D9E0-7994-4C7E-8704-1B4EDFCE8B4A}" type="CELLRANGE">
                      <a:rPr lang="en-US" baseline="0"/>
                      <a:pPr/>
                      <a:t>[CELLRANGE]</a:t>
                    </a:fld>
                    <a:r>
                      <a:rPr lang="en-US" baseline="0"/>
                      <a:t>
</a:t>
                    </a:r>
                    <a:fld id="{FC878F64-AFF7-4957-9B1B-88393654E2D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C55D-4E29-9CD8-90CA83D3C1E4}"/>
                </c:ext>
              </c:extLst>
            </c:dLbl>
            <c:dLbl>
              <c:idx val="17"/>
              <c:layout>
                <c:manualLayout>
                  <c:x val="0"/>
                  <c:y val="-5.7139753723992361E-2"/>
                </c:manualLayout>
              </c:layout>
              <c:tx>
                <c:rich>
                  <a:bodyPr/>
                  <a:lstStyle/>
                  <a:p>
                    <a:fld id="{489BF12B-8BC2-4176-B412-E84C7D3713EB}" type="CELLRANGE">
                      <a:rPr lang="en-US" baseline="0"/>
                      <a:pPr/>
                      <a:t>[CELLRANGE]</a:t>
                    </a:fld>
                    <a:r>
                      <a:rPr lang="en-US" baseline="0"/>
                      <a:t>
</a:t>
                    </a:r>
                    <a:fld id="{CA0D7CB2-B14D-4ED4-87E0-2EFD9AECE84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C55D-4E29-9CD8-90CA83D3C1E4}"/>
                </c:ext>
              </c:extLst>
            </c:dLbl>
            <c:dLbl>
              <c:idx val="18"/>
              <c:layout>
                <c:manualLayout>
                  <c:x val="-1.2614026308478519E-16"/>
                  <c:y val="-5.958878195039137E-2"/>
                </c:manualLayout>
              </c:layout>
              <c:tx>
                <c:rich>
                  <a:bodyPr/>
                  <a:lstStyle/>
                  <a:p>
                    <a:fld id="{C5F30EBD-D572-4FFD-A558-42B071841AD9}" type="CELLRANGE">
                      <a:rPr lang="en-US" baseline="0"/>
                      <a:pPr/>
                      <a:t>[CELLRANGE]</a:t>
                    </a:fld>
                    <a:r>
                      <a:rPr lang="en-US" baseline="0"/>
                      <a:t>
</a:t>
                    </a:r>
                    <a:fld id="{0AE5907C-8047-4681-9CD4-2662ECF8F90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C55D-4E29-9CD8-90CA83D3C1E4}"/>
                </c:ext>
              </c:extLst>
            </c:dLbl>
            <c:dLbl>
              <c:idx val="19"/>
              <c:layout>
                <c:manualLayout>
                  <c:x val="0"/>
                  <c:y val="-8.3345064135550109E-2"/>
                </c:manualLayout>
              </c:layout>
              <c:tx>
                <c:rich>
                  <a:bodyPr/>
                  <a:lstStyle/>
                  <a:p>
                    <a:fld id="{B6EF4C24-2ECE-4222-AD19-52A2E5E7B798}" type="CELLRANGE">
                      <a:rPr lang="en-US" baseline="0"/>
                      <a:pPr/>
                      <a:t>[CELLRANGE]</a:t>
                    </a:fld>
                    <a:r>
                      <a:rPr lang="en-US" baseline="0"/>
                      <a:t>
</a:t>
                    </a:r>
                    <a:fld id="{C570A19C-5AD6-43BA-98A8-EC2D2928273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C55D-4E29-9CD8-90CA83D3C1E4}"/>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'11ListaEsperaGIII'!$L$13:$L$32</c:f>
              <c:strCache>
                <c:ptCount val="20"/>
                <c:pt idx="0">
                  <c:v>Castilla y León</c:v>
                </c:pt>
                <c:pt idx="1">
                  <c:v>Aragón</c:v>
                </c:pt>
                <c:pt idx="2">
                  <c:v>Galicia</c:v>
                </c:pt>
                <c:pt idx="3">
                  <c:v>Asturias, Principado de</c:v>
                </c:pt>
                <c:pt idx="4">
                  <c:v>Navarra, Comunidad Foral de</c:v>
                </c:pt>
                <c:pt idx="5">
                  <c:v>Castilla - La Mancha</c:v>
                </c:pt>
                <c:pt idx="6">
                  <c:v>Ceuta</c:v>
                </c:pt>
                <c:pt idx="7">
                  <c:v>Madrid, Comunidad de</c:v>
                </c:pt>
                <c:pt idx="8">
                  <c:v>Media Nacional</c:v>
                </c:pt>
                <c:pt idx="9">
                  <c:v>Andalucía</c:v>
                </c:pt>
                <c:pt idx="10">
                  <c:v>Comunitat Valenciana</c:v>
                </c:pt>
                <c:pt idx="11">
                  <c:v>Cantabria</c:v>
                </c:pt>
                <c:pt idx="12">
                  <c:v>Rioja, La</c:v>
                </c:pt>
                <c:pt idx="13">
                  <c:v>Melilla</c:v>
                </c:pt>
                <c:pt idx="14">
                  <c:v>Balears, Illes</c:v>
                </c:pt>
                <c:pt idx="15">
                  <c:v>Extremadura</c:v>
                </c:pt>
                <c:pt idx="16">
                  <c:v>Cataluña</c:v>
                </c:pt>
                <c:pt idx="17">
                  <c:v>Murcia, Región de</c:v>
                </c:pt>
                <c:pt idx="18">
                  <c:v>Canarias</c:v>
                </c:pt>
                <c:pt idx="19">
                  <c:v>País Vasco</c:v>
                </c:pt>
              </c:strCache>
            </c:strRef>
          </c:cat>
          <c:val>
            <c:numRef>
              <c:f>'11ListaEsperaGIII'!$O$13:$O$32</c:f>
              <c:numCache>
                <c:formatCode>0.00%</c:formatCode>
                <c:ptCount val="20"/>
                <c:pt idx="0">
                  <c:v>0.99884603179182418</c:v>
                </c:pt>
                <c:pt idx="1">
                  <c:v>0.99847857323979372</c:v>
                </c:pt>
                <c:pt idx="2">
                  <c:v>0.99491897301666732</c:v>
                </c:pt>
                <c:pt idx="3">
                  <c:v>0.98375222137598373</c:v>
                </c:pt>
                <c:pt idx="4">
                  <c:v>0.97756041426927498</c:v>
                </c:pt>
                <c:pt idx="5">
                  <c:v>0.97365736839771166</c:v>
                </c:pt>
                <c:pt idx="6">
                  <c:v>0.96941176470588231</c:v>
                </c:pt>
                <c:pt idx="7">
                  <c:v>0.96466914546010596</c:v>
                </c:pt>
                <c:pt idx="8">
                  <c:v>0.94393931217018123</c:v>
                </c:pt>
                <c:pt idx="9">
                  <c:v>0.94324212975304755</c:v>
                </c:pt>
                <c:pt idx="10">
                  <c:v>0.93545411643571152</c:v>
                </c:pt>
                <c:pt idx="11">
                  <c:v>0.93308823529411766</c:v>
                </c:pt>
                <c:pt idx="12">
                  <c:v>0.92382057231245163</c:v>
                </c:pt>
                <c:pt idx="13">
                  <c:v>0.92317073170731712</c:v>
                </c:pt>
                <c:pt idx="14">
                  <c:v>0.91405118300338006</c:v>
                </c:pt>
                <c:pt idx="15">
                  <c:v>0.90729342975842442</c:v>
                </c:pt>
                <c:pt idx="16">
                  <c:v>0.90321918791932543</c:v>
                </c:pt>
                <c:pt idx="17">
                  <c:v>0.90294983231811654</c:v>
                </c:pt>
                <c:pt idx="18">
                  <c:v>0.88397680853867444</c:v>
                </c:pt>
                <c:pt idx="19">
                  <c:v>0.86819513699686424</c:v>
                </c:pt>
              </c:numCache>
            </c:numRef>
          </c:val>
          <c:extLst>
            <c:ext xmlns:c15="http://schemas.microsoft.com/office/drawing/2012/chart" uri="{02D57815-91ED-43cb-92C2-25804820EDAC}">
              <c15:datalabelsRange>
                <c15:f>'11ListaEsperaGIII'!$M$13:$M$32</c15:f>
                <c15:dlblRangeCache>
                  <c:ptCount val="20"/>
                  <c:pt idx="0">
                    <c:v>34.623</c:v>
                  </c:pt>
                  <c:pt idx="1">
                    <c:v>11.813</c:v>
                  </c:pt>
                  <c:pt idx="2">
                    <c:v>25.847</c:v>
                  </c:pt>
                  <c:pt idx="3">
                    <c:v>7.750</c:v>
                  </c:pt>
                  <c:pt idx="4">
                    <c:v>3.398</c:v>
                  </c:pt>
                  <c:pt idx="5">
                    <c:v>21.955</c:v>
                  </c:pt>
                  <c:pt idx="6">
                    <c:v>412</c:v>
                  </c:pt>
                  <c:pt idx="7">
                    <c:v>59.932</c:v>
                  </c:pt>
                  <c:pt idx="8">
                    <c:v>402.289</c:v>
                  </c:pt>
                  <c:pt idx="9">
                    <c:v>77.842</c:v>
                  </c:pt>
                  <c:pt idx="10">
                    <c:v>43.609</c:v>
                  </c:pt>
                  <c:pt idx="11">
                    <c:v>5.076</c:v>
                  </c:pt>
                  <c:pt idx="12">
                    <c:v>2.389</c:v>
                  </c:pt>
                  <c:pt idx="13">
                    <c:v>757</c:v>
                  </c:pt>
                  <c:pt idx="14">
                    <c:v>7.572</c:v>
                  </c:pt>
                  <c:pt idx="15">
                    <c:v>11.793</c:v>
                  </c:pt>
                  <c:pt idx="16">
                    <c:v>44.022</c:v>
                  </c:pt>
                  <c:pt idx="17">
                    <c:v>13.193</c:v>
                  </c:pt>
                  <c:pt idx="18">
                    <c:v>13.417</c:v>
                  </c:pt>
                  <c:pt idx="19">
                    <c:v>16.889</c:v>
                  </c:pt>
                </c15:dlblRangeCache>
              </c15:datalabelsRange>
            </c:ext>
            <c:ext xmlns:c16="http://schemas.microsoft.com/office/drawing/2014/chart" uri="{C3380CC4-5D6E-409C-BE32-E72D297353CC}">
              <c16:uniqueId val="{00000016-C55D-4E29-9CD8-90CA83D3C1E4}"/>
            </c:ext>
          </c:extLst>
        </c:ser>
        <c:ser>
          <c:idx val="1"/>
          <c:order val="1"/>
          <c:tx>
            <c:v>Personas beneficiarias con derecho a prestación pendientes de resolución de PIA</c:v>
          </c:tx>
          <c:spPr>
            <a:solidFill>
              <a:schemeClr val="accent2"/>
            </a:solidFill>
            <a:ln>
              <a:noFill/>
            </a:ln>
            <a:effectLst/>
          </c:spPr>
          <c:invertIfNegative val="0"/>
          <c:dPt>
            <c:idx val="8"/>
            <c:invertIfNegative val="0"/>
            <c:bubble3D val="0"/>
            <c:spPr>
              <a:solidFill>
                <a:schemeClr val="accent2">
                  <a:lumMod val="50000"/>
                </a:schemeClr>
              </a:solidFill>
              <a:ln>
                <a:noFill/>
              </a:ln>
              <a:effectLst/>
            </c:spPr>
            <c:extLst>
              <c:ext xmlns:c16="http://schemas.microsoft.com/office/drawing/2014/chart" uri="{C3380CC4-5D6E-409C-BE32-E72D297353CC}">
                <c16:uniqueId val="{00000017-C55D-4E29-9CD8-90CA83D3C1E4}"/>
              </c:ext>
            </c:extLst>
          </c:dPt>
          <c:dPt>
            <c:idx val="9"/>
            <c:invertIfNegative val="0"/>
            <c:bubble3D val="0"/>
            <c:extLst>
              <c:ext xmlns:c16="http://schemas.microsoft.com/office/drawing/2014/chart" uri="{C3380CC4-5D6E-409C-BE32-E72D297353CC}">
                <c16:uniqueId val="{00000018-C55D-4E29-9CD8-90CA83D3C1E4}"/>
              </c:ext>
            </c:extLst>
          </c:dPt>
          <c:dPt>
            <c:idx val="10"/>
            <c:invertIfNegative val="0"/>
            <c:bubble3D val="0"/>
            <c:extLst>
              <c:ext xmlns:c16="http://schemas.microsoft.com/office/drawing/2014/chart" uri="{C3380CC4-5D6E-409C-BE32-E72D297353CC}">
                <c16:uniqueId val="{0000001A-C55D-4E29-9CD8-90CA83D3C1E4}"/>
              </c:ext>
            </c:extLst>
          </c:dPt>
          <c:dPt>
            <c:idx val="11"/>
            <c:invertIfNegative val="0"/>
            <c:bubble3D val="0"/>
            <c:extLst>
              <c:ext xmlns:c16="http://schemas.microsoft.com/office/drawing/2014/chart" uri="{C3380CC4-5D6E-409C-BE32-E72D297353CC}">
                <c16:uniqueId val="{0000001C-C55D-4E29-9CD8-90CA83D3C1E4}"/>
              </c:ext>
            </c:extLst>
          </c:dPt>
          <c:dLbls>
            <c:dLbl>
              <c:idx val="0"/>
              <c:layout>
                <c:manualLayout>
                  <c:x val="0"/>
                  <c:y val="2.3297274756543279E-2"/>
                </c:manualLayout>
              </c:layout>
              <c:tx>
                <c:rich>
                  <a:bodyPr/>
                  <a:lstStyle/>
                  <a:p>
                    <a:fld id="{FFC128CD-E1C4-4942-AF5B-7F4B78749366}" type="CELLRANGE">
                      <a:rPr lang="en-US" baseline="0"/>
                      <a:pPr/>
                      <a:t>[CELLRANGE]</a:t>
                    </a:fld>
                    <a:r>
                      <a:rPr lang="en-US" baseline="0"/>
                      <a:t>
</a:t>
                    </a:r>
                    <a:fld id="{78800357-8D74-4194-AB4C-5E16F9C1C9F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C55D-4E29-9CD8-90CA83D3C1E4}"/>
                </c:ext>
              </c:extLst>
            </c:dLbl>
            <c:dLbl>
              <c:idx val="1"/>
              <c:layout>
                <c:manualLayout>
                  <c:x val="-1.2753475859164376E-17"/>
                  <c:y val="1.9286023826460944E-2"/>
                </c:manualLayout>
              </c:layout>
              <c:tx>
                <c:rich>
                  <a:bodyPr/>
                  <a:lstStyle/>
                  <a:p>
                    <a:fld id="{5A087B7F-99F8-4A28-B6BD-7C3754F54236}" type="CELLRANGE">
                      <a:rPr lang="en-US" baseline="0"/>
                      <a:pPr/>
                      <a:t>[CELLRANGE]</a:t>
                    </a:fld>
                    <a:r>
                      <a:rPr lang="en-US" baseline="0"/>
                      <a:t>
</a:t>
                    </a:r>
                    <a:fld id="{74914EDD-AB4B-4D14-8FDC-579028C1851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C55D-4E29-9CD8-90CA83D3C1E4}"/>
                </c:ext>
              </c:extLst>
            </c:dLbl>
            <c:dLbl>
              <c:idx val="2"/>
              <c:layout>
                <c:manualLayout>
                  <c:x val="0"/>
                  <c:y val="1.2075453185174284E-2"/>
                </c:manualLayout>
              </c:layout>
              <c:tx>
                <c:rich>
                  <a:bodyPr/>
                  <a:lstStyle/>
                  <a:p>
                    <a:fld id="{A324A6A7-CA46-4B16-9BD3-CFD7101DD5C4}" type="CELLRANGE">
                      <a:rPr lang="en-US" baseline="0"/>
                      <a:pPr/>
                      <a:t>[CELLRANGE]</a:t>
                    </a:fld>
                    <a:r>
                      <a:rPr lang="en-US" baseline="0"/>
                      <a:t>
</a:t>
                    </a:r>
                    <a:fld id="{A287C0B3-4889-496F-B5CB-740E4D7FDBB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C55D-4E29-9CD8-90CA83D3C1E4}"/>
                </c:ext>
              </c:extLst>
            </c:dLbl>
            <c:dLbl>
              <c:idx val="3"/>
              <c:layout>
                <c:manualLayout>
                  <c:x val="-5.1013903436657505E-17"/>
                  <c:y val="9.2995151307021205E-3"/>
                </c:manualLayout>
              </c:layout>
              <c:tx>
                <c:rich>
                  <a:bodyPr/>
                  <a:lstStyle/>
                  <a:p>
                    <a:fld id="{AE141369-34E7-41BD-9080-BE36876159F8}" type="CELLRANGE">
                      <a:rPr lang="en-US" baseline="0"/>
                      <a:pPr/>
                      <a:t>[CELLRANGE]</a:t>
                    </a:fld>
                    <a:r>
                      <a:rPr lang="en-US" baseline="0"/>
                      <a:t>
</a:t>
                    </a:r>
                    <a:fld id="{6C543073-4233-47B4-98B6-82D9E642853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C55D-4E29-9CD8-90CA83D3C1E4}"/>
                </c:ext>
              </c:extLst>
            </c:dLbl>
            <c:dLbl>
              <c:idx val="4"/>
              <c:layout>
                <c:manualLayout>
                  <c:x val="1.3988426885235836E-3"/>
                  <c:y val="4.9774323583780256E-3"/>
                </c:manualLayout>
              </c:layout>
              <c:tx>
                <c:rich>
                  <a:bodyPr/>
                  <a:lstStyle/>
                  <a:p>
                    <a:fld id="{EEC29ADC-7E36-4B56-888B-0B1C99CD1F13}" type="CELLRANGE">
                      <a:rPr lang="en-US" baseline="0"/>
                      <a:pPr/>
                      <a:t>[CELLRANGE]</a:t>
                    </a:fld>
                    <a:r>
                      <a:rPr lang="en-US" baseline="0"/>
                      <a:t>
</a:t>
                    </a:r>
                    <a:fld id="{594D3756-3F41-477F-8CCF-C09ABB85F22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C55D-4E29-9CD8-90CA83D3C1E4}"/>
                </c:ext>
              </c:extLst>
            </c:dLbl>
            <c:dLbl>
              <c:idx val="5"/>
              <c:layout>
                <c:manualLayout>
                  <c:x val="0"/>
                  <c:y val="6.9874409880102319E-3"/>
                </c:manualLayout>
              </c:layout>
              <c:tx>
                <c:rich>
                  <a:bodyPr/>
                  <a:lstStyle/>
                  <a:p>
                    <a:fld id="{E3E48216-898D-4BF7-8DFE-980228A031C7}" type="CELLRANGE">
                      <a:rPr lang="en-US" baseline="0"/>
                      <a:pPr/>
                      <a:t>[CELLRANGE]</a:t>
                    </a:fld>
                    <a:r>
                      <a:rPr lang="en-US" baseline="0"/>
                      <a:t>
</a:t>
                    </a:r>
                    <a:fld id="{035B01D2-E218-4DFB-BC4C-B4E9560955B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C55D-4E29-9CD8-90CA83D3C1E4}"/>
                </c:ext>
              </c:extLst>
            </c:dLbl>
            <c:dLbl>
              <c:idx val="6"/>
              <c:layout>
                <c:manualLayout>
                  <c:x val="0"/>
                  <c:y val="9.2246790407103946E-3"/>
                </c:manualLayout>
              </c:layout>
              <c:tx>
                <c:rich>
                  <a:bodyPr/>
                  <a:lstStyle/>
                  <a:p>
                    <a:fld id="{572E351D-2D1C-4A8E-B604-FC5E653E625A}" type="CELLRANGE">
                      <a:rPr lang="en-US" baseline="0"/>
                      <a:pPr/>
                      <a:t>[CELLRANGE]</a:t>
                    </a:fld>
                    <a:r>
                      <a:rPr lang="en-US" baseline="0"/>
                      <a:t>
</a:t>
                    </a:r>
                    <a:fld id="{7830E62D-5A8A-4283-A143-A486493AC5E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C55D-4E29-9CD8-90CA83D3C1E4}"/>
                </c:ext>
              </c:extLst>
            </c:dLbl>
            <c:dLbl>
              <c:idx val="7"/>
              <c:layout>
                <c:manualLayout>
                  <c:x val="0"/>
                  <c:y val="9.1976149447574578E-3"/>
                </c:manualLayout>
              </c:layout>
              <c:tx>
                <c:rich>
                  <a:bodyPr/>
                  <a:lstStyle/>
                  <a:p>
                    <a:fld id="{2D20A761-FD9E-4A66-8912-394B50F411C3}" type="CELLRANGE">
                      <a:rPr lang="en-US" baseline="0"/>
                      <a:pPr/>
                      <a:t>[CELLRANGE]</a:t>
                    </a:fld>
                    <a:r>
                      <a:rPr lang="en-US" baseline="0"/>
                      <a:t>
</a:t>
                    </a:r>
                    <a:fld id="{605B0B75-C9DC-4D76-8564-1343B165870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C55D-4E29-9CD8-90CA83D3C1E4}"/>
                </c:ext>
              </c:extLst>
            </c:dLbl>
            <c:dLbl>
              <c:idx val="8"/>
              <c:layout>
                <c:manualLayout>
                  <c:x val="-1.0202780687331501E-16"/>
                  <c:y val="4.1765807311468293E-4"/>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A455C64D-D1DE-4020-857E-12B7C6E5B61E}" type="CELLRANGE">
                      <a:rPr lang="en-US" sz="600" baseline="0">
                        <a:solidFill>
                          <a:schemeClr val="bg1"/>
                        </a:solidFill>
                      </a:rPr>
                      <a:pPr>
                        <a:defRPr b="1">
                          <a:solidFill>
                            <a:schemeClr val="bg1"/>
                          </a:solidFill>
                        </a:defRPr>
                      </a:pPr>
                      <a:t>[CELLRANGE]</a:t>
                    </a:fld>
                    <a:r>
                      <a:rPr lang="en-US" sz="600" baseline="0">
                        <a:solidFill>
                          <a:schemeClr val="bg1"/>
                        </a:solidFill>
                      </a:rPr>
                      <a:t>
</a:t>
                    </a:r>
                    <a:fld id="{AD675B15-7D9F-476A-90C4-5A878D740FF4}" type="VALUE">
                      <a:rPr lang="en-US" sz="600" baseline="0">
                        <a:solidFill>
                          <a:schemeClr val="bg1"/>
                        </a:solidFill>
                      </a:rPr>
                      <a:pPr>
                        <a:defRPr b="1">
                          <a:solidFill>
                            <a:schemeClr val="bg1"/>
                          </a:solidFill>
                        </a:defRPr>
                      </a:pPr>
                      <a:t>[VALOR]</a:t>
                    </a:fld>
                    <a:endParaRPr lang="en-US" sz="600"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C55D-4E29-9CD8-90CA83D3C1E4}"/>
                </c:ext>
              </c:extLst>
            </c:dLbl>
            <c:dLbl>
              <c:idx val="9"/>
              <c:layout>
                <c:manualLayout>
                  <c:x val="1.404348903808225E-3"/>
                  <c:y val="-1.6182343855868898E-3"/>
                </c:manualLayout>
              </c:layout>
              <c:tx>
                <c:rich>
                  <a:bodyPr/>
                  <a:lstStyle/>
                  <a:p>
                    <a:fld id="{11DAF0A4-3CFF-4BE8-BF33-D4AB20A1B68D}" type="CELLRANGE">
                      <a:rPr lang="en-US" sz="600" baseline="0"/>
                      <a:pPr/>
                      <a:t>[CELLRANGE]</a:t>
                    </a:fld>
                    <a:r>
                      <a:rPr lang="en-US" sz="600" baseline="0"/>
                      <a:t>
</a:t>
                    </a:r>
                    <a:fld id="{661A5202-6F35-4867-BA3B-F407AAEFC5F4}" type="VALUE">
                      <a:rPr lang="en-US" sz="600" baseline="0"/>
                      <a:pPr/>
                      <a:t>[VALOR]</a:t>
                    </a:fld>
                    <a:endParaRPr lang="en-US" sz="600"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C55D-4E29-9CD8-90CA83D3C1E4}"/>
                </c:ext>
              </c:extLst>
            </c:dLbl>
            <c:dLbl>
              <c:idx val="10"/>
              <c:layout>
                <c:manualLayout>
                  <c:x val="-5.1684765124386241E-5"/>
                  <c:y val="-2.6043591157198349E-3"/>
                </c:manualLayout>
              </c:layout>
              <c:tx>
                <c:rich>
                  <a:bodyPr/>
                  <a:lstStyle/>
                  <a:p>
                    <a:fld id="{F9FCA184-4178-47CF-848F-8A1527C3640B}" type="CELLRANGE">
                      <a:rPr lang="en-US" sz="600" baseline="0"/>
                      <a:pPr/>
                      <a:t>[CELLRANGE]</a:t>
                    </a:fld>
                    <a:r>
                      <a:rPr lang="en-US" sz="600" baseline="0"/>
                      <a:t>
</a:t>
                    </a:r>
                    <a:fld id="{997F97B7-96F0-46BE-94DA-164A8077A6A7}" type="VALUE">
                      <a:rPr lang="en-US" sz="600" baseline="0"/>
                      <a:pPr/>
                      <a:t>[VALOR]</a:t>
                    </a:fld>
                    <a:endParaRPr lang="en-US" sz="600"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C55D-4E29-9CD8-90CA83D3C1E4}"/>
                </c:ext>
              </c:extLst>
            </c:dLbl>
            <c:dLbl>
              <c:idx val="11"/>
              <c:layout>
                <c:manualLayout>
                  <c:x val="0"/>
                  <c:y val="-1.9317225534193593E-3"/>
                </c:manualLayout>
              </c:layout>
              <c:tx>
                <c:rich>
                  <a:bodyPr/>
                  <a:lstStyle/>
                  <a:p>
                    <a:fld id="{DA6E4CA2-08FE-471C-BC92-86A375F8E55F}" type="CELLRANGE">
                      <a:rPr lang="en-US" baseline="0"/>
                      <a:pPr/>
                      <a:t>[CELLRANGE]</a:t>
                    </a:fld>
                    <a:r>
                      <a:rPr lang="en-US" baseline="0"/>
                      <a:t>
</a:t>
                    </a:r>
                    <a:fld id="{8E65A40F-BD61-45FE-81D2-25F49C06898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C55D-4E29-9CD8-90CA83D3C1E4}"/>
                </c:ext>
              </c:extLst>
            </c:dLbl>
            <c:dLbl>
              <c:idx val="12"/>
              <c:layout>
                <c:manualLayout>
                  <c:x val="0"/>
                  <c:y val="-1.0791127117879033E-3"/>
                </c:manualLayout>
              </c:layout>
              <c:tx>
                <c:rich>
                  <a:bodyPr/>
                  <a:lstStyle/>
                  <a:p>
                    <a:fld id="{1B3924B4-ABD5-4098-AC58-A8AF2F215B62}" type="CELLRANGE">
                      <a:rPr lang="en-US" baseline="0"/>
                      <a:pPr/>
                      <a:t>[CELLRANGE]</a:t>
                    </a:fld>
                    <a:r>
                      <a:rPr lang="en-US" baseline="0"/>
                      <a:t>
</a:t>
                    </a:r>
                    <a:fld id="{33B57715-ED15-47C4-9CC7-C1CA79D2447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C55D-4E29-9CD8-90CA83D3C1E4}"/>
                </c:ext>
              </c:extLst>
            </c:dLbl>
            <c:dLbl>
              <c:idx val="13"/>
              <c:layout>
                <c:manualLayout>
                  <c:x val="1.3913043478260871E-3"/>
                  <c:y val="9.8200341779706968E-4"/>
                </c:manualLayout>
              </c:layout>
              <c:tx>
                <c:rich>
                  <a:bodyPr/>
                  <a:lstStyle/>
                  <a:p>
                    <a:fld id="{CF073A21-1FC6-4A2A-969E-DBCEE99FCB10}" type="CELLRANGE">
                      <a:rPr lang="en-US" baseline="0"/>
                      <a:pPr/>
                      <a:t>[CELLRANGE]</a:t>
                    </a:fld>
                    <a:r>
                      <a:rPr lang="en-US" baseline="0"/>
                      <a:t>
</a:t>
                    </a:r>
                    <a:fld id="{50DC4959-F656-4BFF-B4D1-812E38F9E24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C55D-4E29-9CD8-90CA83D3C1E4}"/>
                </c:ext>
              </c:extLst>
            </c:dLbl>
            <c:dLbl>
              <c:idx val="14"/>
              <c:layout>
                <c:manualLayout>
                  <c:x val="0"/>
                  <c:y val="-1.063163833492776E-2"/>
                </c:manualLayout>
              </c:layout>
              <c:tx>
                <c:rich>
                  <a:bodyPr/>
                  <a:lstStyle/>
                  <a:p>
                    <a:fld id="{B8EED5EE-2CC2-4504-B482-DD01F037C015}" type="CELLRANGE">
                      <a:rPr lang="en-US" baseline="0"/>
                      <a:pPr/>
                      <a:t>[CELLRANGE]</a:t>
                    </a:fld>
                    <a:r>
                      <a:rPr lang="en-US" baseline="0"/>
                      <a:t>
</a:t>
                    </a:r>
                    <a:fld id="{966A9FEF-C5A3-41DC-8413-8B69BA905FC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C55D-4E29-9CD8-90CA83D3C1E4}"/>
                </c:ext>
              </c:extLst>
            </c:dLbl>
            <c:dLbl>
              <c:idx val="15"/>
              <c:layout>
                <c:manualLayout>
                  <c:x val="-1.0202780687331501E-16"/>
                  <c:y val="-1.432302270627387E-2"/>
                </c:manualLayout>
              </c:layout>
              <c:tx>
                <c:rich>
                  <a:bodyPr/>
                  <a:lstStyle/>
                  <a:p>
                    <a:fld id="{38423AD4-34C0-4343-92F8-6DF10B26AC7D}" type="CELLRANGE">
                      <a:rPr lang="en-US" baseline="0"/>
                      <a:pPr/>
                      <a:t>[CELLRANGE]</a:t>
                    </a:fld>
                    <a:r>
                      <a:rPr lang="en-US" baseline="0"/>
                      <a:t>
</a:t>
                    </a:r>
                    <a:fld id="{DCCD1733-2710-4882-B2FA-E82C09EE5E0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C55D-4E29-9CD8-90CA83D3C1E4}"/>
                </c:ext>
              </c:extLst>
            </c:dLbl>
            <c:dLbl>
              <c:idx val="16"/>
              <c:layout>
                <c:manualLayout>
                  <c:x val="0"/>
                  <c:y val="-1.285696764539946E-2"/>
                </c:manualLayout>
              </c:layout>
              <c:tx>
                <c:rich>
                  <a:bodyPr/>
                  <a:lstStyle/>
                  <a:p>
                    <a:fld id="{66AEB743-1A09-4778-9D6F-1ABF23D06CCC}" type="CELLRANGE">
                      <a:rPr lang="en-US" baseline="0"/>
                      <a:pPr/>
                      <a:t>[CELLRANGE]</a:t>
                    </a:fld>
                    <a:r>
                      <a:rPr lang="en-US" baseline="0"/>
                      <a:t>
</a:t>
                    </a:r>
                    <a:fld id="{95899383-FF12-4F88-ACD7-79227113D27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C55D-4E29-9CD8-90CA83D3C1E4}"/>
                </c:ext>
              </c:extLst>
            </c:dLbl>
            <c:dLbl>
              <c:idx val="17"/>
              <c:layout>
                <c:manualLayout>
                  <c:x val="0"/>
                  <c:y val="-1.733559006058822E-2"/>
                </c:manualLayout>
              </c:layout>
              <c:tx>
                <c:rich>
                  <a:bodyPr/>
                  <a:lstStyle/>
                  <a:p>
                    <a:fld id="{3D8C0341-BB1C-4BD6-B750-D7352D12235B}" type="CELLRANGE">
                      <a:rPr lang="en-US" baseline="0"/>
                      <a:pPr/>
                      <a:t>[CELLRANGE]</a:t>
                    </a:fld>
                    <a:r>
                      <a:rPr lang="en-US" baseline="0"/>
                      <a:t>
</a:t>
                    </a:r>
                    <a:fld id="{F0F3ACBE-4A3C-477A-A9AC-46ECC9BFFAB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C55D-4E29-9CD8-90CA83D3C1E4}"/>
                </c:ext>
              </c:extLst>
            </c:dLbl>
            <c:dLbl>
              <c:idx val="18"/>
              <c:layout>
                <c:manualLayout>
                  <c:x val="0"/>
                  <c:y val="-1.6339032387306732E-2"/>
                </c:manualLayout>
              </c:layout>
              <c:tx>
                <c:rich>
                  <a:bodyPr/>
                  <a:lstStyle/>
                  <a:p>
                    <a:fld id="{A95521BD-29B3-472B-AEEA-CC23B3ACD0F9}" type="CELLRANGE">
                      <a:rPr lang="en-US" baseline="0"/>
                      <a:pPr/>
                      <a:t>[CELLRANGE]</a:t>
                    </a:fld>
                    <a:r>
                      <a:rPr lang="en-US" baseline="0"/>
                      <a:t>
</a:t>
                    </a:r>
                    <a:fld id="{B7E109A9-7D18-4B0A-9BE2-D2231EE6746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B-C55D-4E29-9CD8-90CA83D3C1E4}"/>
                </c:ext>
              </c:extLst>
            </c:dLbl>
            <c:dLbl>
              <c:idx val="19"/>
              <c:layout>
                <c:manualLayout>
                  <c:x val="0"/>
                  <c:y val="-1.8804588678751611E-2"/>
                </c:manualLayout>
              </c:layout>
              <c:tx>
                <c:rich>
                  <a:bodyPr/>
                  <a:lstStyle/>
                  <a:p>
                    <a:fld id="{EF096DBD-F463-483B-A9E6-CE524C7EF540}" type="CELLRANGE">
                      <a:rPr lang="en-US" baseline="0"/>
                      <a:pPr/>
                      <a:t>[CELLRANGE]</a:t>
                    </a:fld>
                    <a:r>
                      <a:rPr lang="en-US" baseline="0"/>
                      <a:t>
</a:t>
                    </a:r>
                    <a:fld id="{F048A653-545F-4AF9-BC6F-94F3E019FEB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C-C55D-4E29-9CD8-90CA83D3C1E4}"/>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'11ListaEsperaGIII'!$L$13:$L$32</c:f>
              <c:strCache>
                <c:ptCount val="20"/>
                <c:pt idx="0">
                  <c:v>Castilla y León</c:v>
                </c:pt>
                <c:pt idx="1">
                  <c:v>Aragón</c:v>
                </c:pt>
                <c:pt idx="2">
                  <c:v>Galicia</c:v>
                </c:pt>
                <c:pt idx="3">
                  <c:v>Asturias, Principado de</c:v>
                </c:pt>
                <c:pt idx="4">
                  <c:v>Navarra, Comunidad Foral de</c:v>
                </c:pt>
                <c:pt idx="5">
                  <c:v>Castilla - La Mancha</c:v>
                </c:pt>
                <c:pt idx="6">
                  <c:v>Ceuta</c:v>
                </c:pt>
                <c:pt idx="7">
                  <c:v>Madrid, Comunidad de</c:v>
                </c:pt>
                <c:pt idx="8">
                  <c:v>Media Nacional</c:v>
                </c:pt>
                <c:pt idx="9">
                  <c:v>Andalucía</c:v>
                </c:pt>
                <c:pt idx="10">
                  <c:v>Comunitat Valenciana</c:v>
                </c:pt>
                <c:pt idx="11">
                  <c:v>Cantabria</c:v>
                </c:pt>
                <c:pt idx="12">
                  <c:v>Rioja, La</c:v>
                </c:pt>
                <c:pt idx="13">
                  <c:v>Melilla</c:v>
                </c:pt>
                <c:pt idx="14">
                  <c:v>Balears, Illes</c:v>
                </c:pt>
                <c:pt idx="15">
                  <c:v>Extremadura</c:v>
                </c:pt>
                <c:pt idx="16">
                  <c:v>Cataluña</c:v>
                </c:pt>
                <c:pt idx="17">
                  <c:v>Murcia, Región de</c:v>
                </c:pt>
                <c:pt idx="18">
                  <c:v>Canarias</c:v>
                </c:pt>
                <c:pt idx="19">
                  <c:v>País Vasco</c:v>
                </c:pt>
              </c:strCache>
            </c:strRef>
          </c:cat>
          <c:val>
            <c:numRef>
              <c:f>'11ListaEsperaGIII'!$P$13:$P$32</c:f>
              <c:numCache>
                <c:formatCode>0.00%</c:formatCode>
                <c:ptCount val="20"/>
                <c:pt idx="0">
                  <c:v>1.1539682081758648E-3</c:v>
                </c:pt>
                <c:pt idx="1">
                  <c:v>1.5214267602062378E-3</c:v>
                </c:pt>
                <c:pt idx="2">
                  <c:v>5.081026983332692E-3</c:v>
                </c:pt>
                <c:pt idx="3">
                  <c:v>1.6247778624016249E-2</c:v>
                </c:pt>
                <c:pt idx="4">
                  <c:v>2.2439585730724972E-2</c:v>
                </c:pt>
                <c:pt idx="5">
                  <c:v>2.6342631602288349E-2</c:v>
                </c:pt>
                <c:pt idx="6">
                  <c:v>3.0588235294117649E-2</c:v>
                </c:pt>
                <c:pt idx="7">
                  <c:v>3.533085453989409E-2</c:v>
                </c:pt>
                <c:pt idx="8">
                  <c:v>5.6060687829818788E-2</c:v>
                </c:pt>
                <c:pt idx="9">
                  <c:v>5.6757870246952474E-2</c:v>
                </c:pt>
                <c:pt idx="10">
                  <c:v>6.4545883564288475E-2</c:v>
                </c:pt>
                <c:pt idx="11">
                  <c:v>6.6911764705882351E-2</c:v>
                </c:pt>
                <c:pt idx="12">
                  <c:v>7.6179427687548332E-2</c:v>
                </c:pt>
                <c:pt idx="13">
                  <c:v>7.6829268292682926E-2</c:v>
                </c:pt>
                <c:pt idx="14">
                  <c:v>8.5948816996619992E-2</c:v>
                </c:pt>
                <c:pt idx="15">
                  <c:v>9.2706570241575623E-2</c:v>
                </c:pt>
                <c:pt idx="16">
                  <c:v>9.6780812080674614E-2</c:v>
                </c:pt>
                <c:pt idx="17">
                  <c:v>9.7050167681883515E-2</c:v>
                </c:pt>
                <c:pt idx="18">
                  <c:v>0.1160231914613256</c:v>
                </c:pt>
                <c:pt idx="19">
                  <c:v>0.13180486300313576</c:v>
                </c:pt>
              </c:numCache>
            </c:numRef>
          </c:val>
          <c:extLst>
            <c:ext xmlns:c15="http://schemas.microsoft.com/office/drawing/2012/chart" uri="{02D57815-91ED-43cb-92C2-25804820EDAC}">
              <c15:datalabelsRange>
                <c15:f>'11ListaEsperaGIII'!$N$13:$N$32</c15:f>
                <c15:dlblRangeCache>
                  <c:ptCount val="20"/>
                  <c:pt idx="0">
                    <c:v>40</c:v>
                  </c:pt>
                  <c:pt idx="1">
                    <c:v>18</c:v>
                  </c:pt>
                  <c:pt idx="2">
                    <c:v>132</c:v>
                  </c:pt>
                  <c:pt idx="3">
                    <c:v>128</c:v>
                  </c:pt>
                  <c:pt idx="4">
                    <c:v>78</c:v>
                  </c:pt>
                  <c:pt idx="5">
                    <c:v>594</c:v>
                  </c:pt>
                  <c:pt idx="6">
                    <c:v>13</c:v>
                  </c:pt>
                  <c:pt idx="7">
                    <c:v>2.195</c:v>
                  </c:pt>
                  <c:pt idx="8">
                    <c:v>23.892</c:v>
                  </c:pt>
                  <c:pt idx="9">
                    <c:v>4.684</c:v>
                  </c:pt>
                  <c:pt idx="10">
                    <c:v>3.009</c:v>
                  </c:pt>
                  <c:pt idx="11">
                    <c:v>364</c:v>
                  </c:pt>
                  <c:pt idx="12">
                    <c:v>197</c:v>
                  </c:pt>
                  <c:pt idx="13">
                    <c:v>63</c:v>
                  </c:pt>
                  <c:pt idx="14">
                    <c:v>712</c:v>
                  </c:pt>
                  <c:pt idx="15">
                    <c:v>1.205</c:v>
                  </c:pt>
                  <c:pt idx="16">
                    <c:v>4.717</c:v>
                  </c:pt>
                  <c:pt idx="17">
                    <c:v>1.418</c:v>
                  </c:pt>
                  <c:pt idx="18">
                    <c:v>1.761</c:v>
                  </c:pt>
                  <c:pt idx="19">
                    <c:v>2.564</c:v>
                  </c:pt>
                </c15:dlblRangeCache>
              </c15:datalabelsRange>
            </c:ext>
            <c:ext xmlns:c16="http://schemas.microsoft.com/office/drawing/2014/chart" uri="{C3380CC4-5D6E-409C-BE32-E72D297353CC}">
              <c16:uniqueId val="{0000002D-C55D-4E29-9CD8-90CA83D3C1E4}"/>
            </c:ext>
          </c:extLst>
        </c:ser>
        <c:dLbls>
          <c:dLblPos val="inEnd"/>
          <c:showLegendKey val="0"/>
          <c:showVal val="1"/>
          <c:showCatName val="0"/>
          <c:showSerName val="0"/>
          <c:showPercent val="0"/>
          <c:showBubbleSize val="0"/>
        </c:dLbls>
        <c:gapWidth val="30"/>
        <c:overlap val="100"/>
        <c:axId val="-2095914368"/>
        <c:axId val="-2095913824"/>
      </c:barChart>
      <c:lineChart>
        <c:grouping val="standard"/>
        <c:varyColors val="0"/>
        <c:ser>
          <c:idx val="2"/>
          <c:order val="2"/>
          <c:tx>
            <c:strRef>
              <c:f>'11ListaEsperaGIII'!$Q$12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'11ListaEsperaGIII'!$L$13:$L$32</c:f>
              <c:strCache>
                <c:ptCount val="20"/>
                <c:pt idx="0">
                  <c:v>Castilla y León</c:v>
                </c:pt>
                <c:pt idx="1">
                  <c:v>Aragón</c:v>
                </c:pt>
                <c:pt idx="2">
                  <c:v>Galicia</c:v>
                </c:pt>
                <c:pt idx="3">
                  <c:v>Asturias, Principado de</c:v>
                </c:pt>
                <c:pt idx="4">
                  <c:v>Navarra, Comunidad Foral de</c:v>
                </c:pt>
                <c:pt idx="5">
                  <c:v>Castilla - La Mancha</c:v>
                </c:pt>
                <c:pt idx="6">
                  <c:v>Ceuta</c:v>
                </c:pt>
                <c:pt idx="7">
                  <c:v>Madrid, Comunidad de</c:v>
                </c:pt>
                <c:pt idx="8">
                  <c:v>Media Nacional</c:v>
                </c:pt>
                <c:pt idx="9">
                  <c:v>Andalucía</c:v>
                </c:pt>
                <c:pt idx="10">
                  <c:v>Comunitat Valenciana</c:v>
                </c:pt>
                <c:pt idx="11">
                  <c:v>Cantabria</c:v>
                </c:pt>
                <c:pt idx="12">
                  <c:v>Rioja, La</c:v>
                </c:pt>
                <c:pt idx="13">
                  <c:v>Melilla</c:v>
                </c:pt>
                <c:pt idx="14">
                  <c:v>Balears, Illes</c:v>
                </c:pt>
                <c:pt idx="15">
                  <c:v>Extremadura</c:v>
                </c:pt>
                <c:pt idx="16">
                  <c:v>Cataluña</c:v>
                </c:pt>
                <c:pt idx="17">
                  <c:v>Murcia, Región de</c:v>
                </c:pt>
                <c:pt idx="18">
                  <c:v>Canarias</c:v>
                </c:pt>
                <c:pt idx="19">
                  <c:v>País Vasco</c:v>
                </c:pt>
              </c:strCache>
            </c:strRef>
          </c:cat>
          <c:val>
            <c:numRef>
              <c:f>'11ListaEsperaGIII'!$Q$13:$Q$32</c:f>
              <c:numCache>
                <c:formatCode>0.00%</c:formatCode>
                <c:ptCount val="20"/>
                <c:pt idx="0">
                  <c:v>0.94393931217018123</c:v>
                </c:pt>
                <c:pt idx="1">
                  <c:v>0.94393931217018123</c:v>
                </c:pt>
                <c:pt idx="2">
                  <c:v>0.94393931217018123</c:v>
                </c:pt>
                <c:pt idx="3">
                  <c:v>0.94393931217018123</c:v>
                </c:pt>
                <c:pt idx="4">
                  <c:v>0.94393931217018123</c:v>
                </c:pt>
                <c:pt idx="5">
                  <c:v>0.94393931217018123</c:v>
                </c:pt>
                <c:pt idx="6">
                  <c:v>0.94393931217018123</c:v>
                </c:pt>
                <c:pt idx="7">
                  <c:v>0.94393931217018123</c:v>
                </c:pt>
                <c:pt idx="8">
                  <c:v>0.94393931217018123</c:v>
                </c:pt>
                <c:pt idx="9">
                  <c:v>0.94393931217018123</c:v>
                </c:pt>
                <c:pt idx="10">
                  <c:v>0.94393931217018123</c:v>
                </c:pt>
                <c:pt idx="11">
                  <c:v>0.94393931217018123</c:v>
                </c:pt>
                <c:pt idx="12">
                  <c:v>0.94393931217018123</c:v>
                </c:pt>
                <c:pt idx="13">
                  <c:v>0.94393931217018123</c:v>
                </c:pt>
                <c:pt idx="14">
                  <c:v>0.94393931217018123</c:v>
                </c:pt>
                <c:pt idx="15">
                  <c:v>0.94393931217018123</c:v>
                </c:pt>
                <c:pt idx="16">
                  <c:v>0.94393931217018123</c:v>
                </c:pt>
                <c:pt idx="17">
                  <c:v>0.94393931217018123</c:v>
                </c:pt>
                <c:pt idx="18">
                  <c:v>0.94393931217018123</c:v>
                </c:pt>
                <c:pt idx="19">
                  <c:v>0.94393931217018123</c:v>
                </c:pt>
              </c:numCache>
            </c:numRef>
          </c:val>
          <c:smooth val="0"/>
          <c:extLst>
            <c:ext xmlns:c16="http://schemas.microsoft.com/office/drawing/2014/chart" uri="{C3380CC4-5D6E-409C-BE32-E72D297353CC}">
              <c16:uniqueId val="{0000002F-C55D-4E29-9CD8-90CA83D3C1E4}"/>
            </c:ext>
          </c:extLst>
        </c:ser>
        <c:dLbls>
          <c:showLegendKey val="0"/>
          <c:showVal val="0"/>
          <c:showCatName val="0"/>
          <c:showSerName val="0"/>
          <c:showPercent val="0"/>
          <c:showBubbleSize val="0"/>
        </c:dLbls>
        <c:marker val="1"/>
        <c:smooth val="0"/>
        <c:axId val="-2095914368"/>
        <c:axId val="-2095913824"/>
      </c:lineChart>
      <c:catAx>
        <c:axId val="-2095914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3824"/>
        <c:crosses val="autoZero"/>
        <c:auto val="1"/>
        <c:lblAlgn val="ctr"/>
        <c:lblOffset val="100"/>
        <c:noMultiLvlLbl val="0"/>
      </c:catAx>
      <c:valAx>
        <c:axId val="-209591382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436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6.3913016090380012E-2"/>
          <c:y val="0.92133931856648776"/>
          <c:w val="0.89999994522423821"/>
          <c:h val="3.504697426840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5DC1-4B08-97F0-0CCFE9C60108}"/>
              </c:ext>
            </c:extLst>
          </c:dPt>
          <c:dPt>
            <c:idx val="10"/>
            <c:invertIfNegative val="0"/>
            <c:bubble3D val="0"/>
            <c:spPr>
              <a:solidFill>
                <a:schemeClr val="accent1">
                  <a:lumMod val="50000"/>
                </a:schemeClr>
              </a:solidFill>
              <a:ln>
                <a:noFill/>
              </a:ln>
              <a:effectLst/>
            </c:spPr>
            <c:extLst>
              <c:ext xmlns:c16="http://schemas.microsoft.com/office/drawing/2014/chart" uri="{C3380CC4-5D6E-409C-BE32-E72D297353CC}">
                <c16:uniqueId val="{0000000F-5DC1-4B08-97F0-0CCFE9C60108}"/>
              </c:ext>
            </c:extLst>
          </c:dPt>
          <c:dPt>
            <c:idx val="11"/>
            <c:invertIfNegative val="0"/>
            <c:bubble3D val="0"/>
            <c:extLst>
              <c:ext xmlns:c16="http://schemas.microsoft.com/office/drawing/2014/chart" uri="{C3380CC4-5D6E-409C-BE32-E72D297353CC}">
                <c16:uniqueId val="{00000001-5DC1-4B08-97F0-0CCFE9C60108}"/>
              </c:ext>
            </c:extLst>
          </c:dPt>
          <c:dPt>
            <c:idx val="12"/>
            <c:invertIfNegative val="0"/>
            <c:bubble3D val="0"/>
            <c:extLst>
              <c:ext xmlns:c16="http://schemas.microsoft.com/office/drawing/2014/chart" uri="{C3380CC4-5D6E-409C-BE32-E72D297353CC}">
                <c16:uniqueId val="{00000002-5DC1-4B08-97F0-0CCFE9C60108}"/>
              </c:ext>
            </c:extLst>
          </c:dPt>
          <c:dPt>
            <c:idx val="13"/>
            <c:invertIfNegative val="0"/>
            <c:bubble3D val="0"/>
            <c:extLst>
              <c:ext xmlns:c16="http://schemas.microsoft.com/office/drawing/2014/chart" uri="{C3380CC4-5D6E-409C-BE32-E72D297353CC}">
                <c16:uniqueId val="{00000004-5DC1-4B08-97F0-0CCFE9C60108}"/>
              </c:ext>
            </c:extLst>
          </c:dPt>
          <c:dPt>
            <c:idx val="14"/>
            <c:invertIfNegative val="0"/>
            <c:bubble3D val="0"/>
            <c:extLst>
              <c:ext xmlns:c16="http://schemas.microsoft.com/office/drawing/2014/chart" uri="{C3380CC4-5D6E-409C-BE32-E72D297353CC}">
                <c16:uniqueId val="{00000005-5DC1-4B08-97F0-0CCFE9C60108}"/>
              </c:ext>
            </c:extLst>
          </c:dPt>
          <c:dLbls>
            <c:dLbl>
              <c:idx val="0"/>
              <c:layout>
                <c:manualLayout>
                  <c:x val="0"/>
                  <c:y val="-3.0478894636931943E-3"/>
                </c:manualLayout>
              </c:layout>
              <c:tx>
                <c:rich>
                  <a:bodyPr/>
                  <a:lstStyle/>
                  <a:p>
                    <a:fld id="{CAC6D454-862F-4152-8164-FFDCF64A4D54}" type="CELLRANGE">
                      <a:rPr lang="en-US" baseline="0"/>
                      <a:pPr/>
                      <a:t>[CELLRANGE]</a:t>
                    </a:fld>
                    <a:r>
                      <a:rPr lang="en-US" baseline="0"/>
                      <a:t>
</a:t>
                    </a:r>
                    <a:fld id="{727C6D08-EC74-4450-A09F-D324C885A93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5DC1-4B08-97F0-0CCFE9C60108}"/>
                </c:ext>
              </c:extLst>
            </c:dLbl>
            <c:dLbl>
              <c:idx val="1"/>
              <c:layout>
                <c:manualLayout>
                  <c:x val="0"/>
                  <c:y val="-1.7720988787653831E-2"/>
                </c:manualLayout>
              </c:layout>
              <c:tx>
                <c:rich>
                  <a:bodyPr/>
                  <a:lstStyle/>
                  <a:p>
                    <a:fld id="{179F6EFC-31D3-4C2A-8D23-02726F6E0209}" type="CELLRANGE">
                      <a:rPr lang="en-US" baseline="0"/>
                      <a:pPr/>
                      <a:t>[CELLRANGE]</a:t>
                    </a:fld>
                    <a:r>
                      <a:rPr lang="en-US" baseline="0"/>
                      <a:t>
</a:t>
                    </a:r>
                    <a:fld id="{E54629EF-90AB-48C9-8654-FFAF12FD176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5DC1-4B08-97F0-0CCFE9C60108}"/>
                </c:ext>
              </c:extLst>
            </c:dLbl>
            <c:dLbl>
              <c:idx val="2"/>
              <c:layout>
                <c:manualLayout>
                  <c:x val="-3.1535065771196298E-17"/>
                  <c:y val="-8.2036905618415919E-3"/>
                </c:manualLayout>
              </c:layout>
              <c:tx>
                <c:rich>
                  <a:bodyPr/>
                  <a:lstStyle/>
                  <a:p>
                    <a:fld id="{0D89E04D-BBD6-46F8-8F60-6769E5FC3E68}" type="CELLRANGE">
                      <a:rPr lang="en-US" baseline="0"/>
                      <a:pPr/>
                      <a:t>[CELLRANGE]</a:t>
                    </a:fld>
                    <a:r>
                      <a:rPr lang="en-US" baseline="0"/>
                      <a:t>
</a:t>
                    </a:r>
                    <a:fld id="{004E0B43-5DA9-48C7-81BA-8B70B3C4B22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5DC1-4B08-97F0-0CCFE9C60108}"/>
                </c:ext>
              </c:extLst>
            </c:dLbl>
            <c:dLbl>
              <c:idx val="3"/>
              <c:layout>
                <c:manualLayout>
                  <c:x val="0"/>
                  <c:y val="-1.6731786998662599E-2"/>
                </c:manualLayout>
              </c:layout>
              <c:tx>
                <c:rich>
                  <a:bodyPr/>
                  <a:lstStyle/>
                  <a:p>
                    <a:fld id="{3B3FF5BB-104E-4DF2-A469-FEDA177FFBAB}" type="CELLRANGE">
                      <a:rPr lang="en-US" baseline="0"/>
                      <a:pPr/>
                      <a:t>[CELLRANGE]</a:t>
                    </a:fld>
                    <a:r>
                      <a:rPr lang="en-US" baseline="0"/>
                      <a:t>
</a:t>
                    </a:r>
                    <a:fld id="{1E2535F5-84C6-46E6-B5C0-9A2EA40886A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5DC1-4B08-97F0-0CCFE9C60108}"/>
                </c:ext>
              </c:extLst>
            </c:dLbl>
            <c:dLbl>
              <c:idx val="4"/>
              <c:layout>
                <c:manualLayout>
                  <c:x val="-3.1535065771196298E-17"/>
                  <c:y val="-8.7159103644407574E-3"/>
                </c:manualLayout>
              </c:layout>
              <c:tx>
                <c:rich>
                  <a:bodyPr/>
                  <a:lstStyle/>
                  <a:p>
                    <a:fld id="{D9931BAD-6A83-4D77-ABC5-1A6C457A995A}" type="CELLRANGE">
                      <a:rPr lang="en-US" baseline="0"/>
                      <a:pPr/>
                      <a:t>[CELLRANGE]</a:t>
                    </a:fld>
                    <a:r>
                      <a:rPr lang="en-US" baseline="0"/>
                      <a:t>
</a:t>
                    </a:r>
                    <a:fld id="{7F76194E-D130-4884-94CC-A661C53D663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5DC1-4B08-97F0-0CCFE9C60108}"/>
                </c:ext>
              </c:extLst>
            </c:dLbl>
            <c:dLbl>
              <c:idx val="5"/>
              <c:layout>
                <c:manualLayout>
                  <c:x val="0"/>
                  <c:y val="-1.7646335475998459E-2"/>
                </c:manualLayout>
              </c:layout>
              <c:tx>
                <c:rich>
                  <a:bodyPr/>
                  <a:lstStyle/>
                  <a:p>
                    <a:fld id="{94419C18-6385-4FF1-B809-5CC10EBE0CD4}" type="CELLRANGE">
                      <a:rPr lang="en-US" baseline="0"/>
                      <a:pPr/>
                      <a:t>[CELLRANGE]</a:t>
                    </a:fld>
                    <a:r>
                      <a:rPr lang="en-US" baseline="0"/>
                      <a:t>
</a:t>
                    </a:r>
                    <a:fld id="{42626BE3-5604-4A98-B01C-16021029EA4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5DC1-4B08-97F0-0CCFE9C60108}"/>
                </c:ext>
              </c:extLst>
            </c:dLbl>
            <c:dLbl>
              <c:idx val="6"/>
              <c:layout>
                <c:manualLayout>
                  <c:x val="0"/>
                  <c:y val="-2.4497184516648868E-2"/>
                </c:manualLayout>
              </c:layout>
              <c:tx>
                <c:rich>
                  <a:bodyPr/>
                  <a:lstStyle/>
                  <a:p>
                    <a:fld id="{189DDC49-AC2D-4191-B141-E072CC3E27B2}" type="CELLRANGE">
                      <a:rPr lang="en-US" baseline="0"/>
                      <a:pPr/>
                      <a:t>[CELLRANGE]</a:t>
                    </a:fld>
                    <a:r>
                      <a:rPr lang="en-US" baseline="0"/>
                      <a:t>
</a:t>
                    </a:r>
                    <a:fld id="{E243D772-265A-4A70-94CD-D8949B9B8A2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5DC1-4B08-97F0-0CCFE9C60108}"/>
                </c:ext>
              </c:extLst>
            </c:dLbl>
            <c:dLbl>
              <c:idx val="7"/>
              <c:layout>
                <c:manualLayout>
                  <c:x val="0"/>
                  <c:y val="-2.2163314926720738E-2"/>
                </c:manualLayout>
              </c:layout>
              <c:tx>
                <c:rich>
                  <a:bodyPr/>
                  <a:lstStyle/>
                  <a:p>
                    <a:fld id="{C5D92A2D-1EE1-487D-A969-5BD5D69E7B46}" type="CELLRANGE">
                      <a:rPr lang="en-US" baseline="0"/>
                      <a:pPr/>
                      <a:t>[CELLRANGE]</a:t>
                    </a:fld>
                    <a:r>
                      <a:rPr lang="en-US" baseline="0"/>
                      <a:t>
</a:t>
                    </a:r>
                    <a:fld id="{EBB3C616-53F5-406D-BEA0-B425DEA3098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5DC1-4B08-97F0-0CCFE9C60108}"/>
                </c:ext>
              </c:extLst>
            </c:dLbl>
            <c:dLbl>
              <c:idx val="8"/>
              <c:layout>
                <c:manualLayout>
                  <c:x val="0"/>
                  <c:y val="-2.1526309661573512E-2"/>
                </c:manualLayout>
              </c:layout>
              <c:tx>
                <c:rich>
                  <a:bodyPr/>
                  <a:lstStyle/>
                  <a:p>
                    <a:fld id="{8726ECB7-46D5-4CE8-AC02-F29667EED4DA}" type="CELLRANGE">
                      <a:rPr lang="en-US" baseline="0"/>
                      <a:pPr/>
                      <a:t>[CELLRANGE]</a:t>
                    </a:fld>
                    <a:r>
                      <a:rPr lang="en-US" baseline="0"/>
                      <a:t>
</a:t>
                    </a:r>
                    <a:fld id="{3AF37501-DE9C-480A-990F-EE08D28BF21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5DC1-4B08-97F0-0CCFE9C60108}"/>
                </c:ext>
              </c:extLst>
            </c:dLbl>
            <c:dLbl>
              <c:idx val="9"/>
              <c:layout>
                <c:manualLayout>
                  <c:x val="-6.3070131542392597E-17"/>
                  <c:y val="-2.7204139026626207E-2"/>
                </c:manualLayout>
              </c:layout>
              <c:tx>
                <c:rich>
                  <a:bodyPr/>
                  <a:lstStyle/>
                  <a:p>
                    <a:fld id="{BE9093D4-0545-45E4-863E-8D481F94DFA5}" type="CELLRANGE">
                      <a:rPr lang="en-US" baseline="0"/>
                      <a:pPr/>
                      <a:t>[CELLRANGE]</a:t>
                    </a:fld>
                    <a:r>
                      <a:rPr lang="en-US" baseline="0"/>
                      <a:t>
</a:t>
                    </a:r>
                    <a:fld id="{147ED6DE-143B-445E-BFD5-70DF6DFEA34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5DC1-4B08-97F0-0CCFE9C60108}"/>
                </c:ext>
              </c:extLst>
            </c:dLbl>
            <c:dLbl>
              <c:idx val="10"/>
              <c:layout>
                <c:manualLayout>
                  <c:x val="0"/>
                  <c:y val="-3.0493788971617027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473303F2-4A04-4EF5-8F8D-DB5DB1752142}" type="CELLRANGE">
                      <a:rPr lang="en-US" baseline="0">
                        <a:solidFill>
                          <a:schemeClr val="bg1"/>
                        </a:solidFill>
                      </a:rPr>
                      <a:pPr>
                        <a:defRPr b="1">
                          <a:solidFill>
                            <a:schemeClr val="bg1"/>
                          </a:solidFill>
                        </a:defRPr>
                      </a:pPr>
                      <a:t>[CELLRANGE]</a:t>
                    </a:fld>
                    <a:r>
                      <a:rPr lang="en-US" baseline="0">
                        <a:solidFill>
                          <a:schemeClr val="bg1"/>
                        </a:solidFill>
                      </a:rPr>
                      <a:t>
</a:t>
                    </a:r>
                    <a:fld id="{0BA50C11-4A52-43F4-AE49-79C3DB9809EE}"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5DC1-4B08-97F0-0CCFE9C60108}"/>
                </c:ext>
              </c:extLst>
            </c:dLbl>
            <c:dLbl>
              <c:idx val="11"/>
              <c:layout>
                <c:manualLayout>
                  <c:x val="0"/>
                  <c:y val="-3.8704200147889889E-2"/>
                </c:manualLayout>
              </c:layout>
              <c:tx>
                <c:rich>
                  <a:bodyPr/>
                  <a:lstStyle/>
                  <a:p>
                    <a:fld id="{F435A620-23A4-40AA-85D2-44EA7AECD16F}" type="CELLRANGE">
                      <a:rPr lang="en-US" baseline="0"/>
                      <a:pPr/>
                      <a:t>[CELLRANGE]</a:t>
                    </a:fld>
                    <a:r>
                      <a:rPr lang="en-US" baseline="0"/>
                      <a:t>
</a:t>
                    </a:r>
                    <a:fld id="{CB3F48FB-CC22-4990-BA13-B34E83F8660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5DC1-4B08-97F0-0CCFE9C60108}"/>
                </c:ext>
              </c:extLst>
            </c:dLbl>
            <c:dLbl>
              <c:idx val="12"/>
              <c:layout>
                <c:manualLayout>
                  <c:x val="0"/>
                  <c:y val="-4.5254437921412038E-2"/>
                </c:manualLayout>
              </c:layout>
              <c:tx>
                <c:rich>
                  <a:bodyPr/>
                  <a:lstStyle/>
                  <a:p>
                    <a:fld id="{792558FD-0B28-4994-BF5D-505E8377660A}" type="CELLRANGE">
                      <a:rPr lang="en-US" baseline="0"/>
                      <a:pPr/>
                      <a:t>[CELLRANGE]</a:t>
                    </a:fld>
                    <a:r>
                      <a:rPr lang="en-US" baseline="0"/>
                      <a:t>
</a:t>
                    </a:r>
                    <a:fld id="{CF2C928C-54AB-4B18-B98C-38F4E4FEE0F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5DC1-4B08-97F0-0CCFE9C60108}"/>
                </c:ext>
              </c:extLst>
            </c:dLbl>
            <c:dLbl>
              <c:idx val="13"/>
              <c:layout>
                <c:manualLayout>
                  <c:x val="0"/>
                  <c:y val="-4.0625206045864781E-2"/>
                </c:manualLayout>
              </c:layout>
              <c:tx>
                <c:rich>
                  <a:bodyPr/>
                  <a:lstStyle/>
                  <a:p>
                    <a:fld id="{C14446A3-617F-4DB4-942B-911F433146C1}" type="CELLRANGE">
                      <a:rPr lang="en-US" baseline="0"/>
                      <a:pPr/>
                      <a:t>[CELLRANGE]</a:t>
                    </a:fld>
                    <a:r>
                      <a:rPr lang="en-US" baseline="0"/>
                      <a:t>
</a:t>
                    </a:r>
                    <a:fld id="{997C4387-0BEE-4CE5-9368-D2495728BAC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5DC1-4B08-97F0-0CCFE9C60108}"/>
                </c:ext>
              </c:extLst>
            </c:dLbl>
            <c:dLbl>
              <c:idx val="14"/>
              <c:layout>
                <c:manualLayout>
                  <c:x val="0"/>
                  <c:y val="-4.4239261865835058E-2"/>
                </c:manualLayout>
              </c:layout>
              <c:tx>
                <c:rich>
                  <a:bodyPr/>
                  <a:lstStyle/>
                  <a:p>
                    <a:fld id="{0C336685-7685-4979-91F5-7E7548465A75}" type="CELLRANGE">
                      <a:rPr lang="en-US" baseline="0"/>
                      <a:pPr/>
                      <a:t>[CELLRANGE]</a:t>
                    </a:fld>
                    <a:r>
                      <a:rPr lang="en-US" baseline="0"/>
                      <a:t>
</a:t>
                    </a:r>
                    <a:fld id="{37981C82-E844-4B61-B394-75B4EBBF99E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5DC1-4B08-97F0-0CCFE9C60108}"/>
                </c:ext>
              </c:extLst>
            </c:dLbl>
            <c:dLbl>
              <c:idx val="15"/>
              <c:layout>
                <c:manualLayout>
                  <c:x val="0"/>
                  <c:y val="-4.177061671082595E-2"/>
                </c:manualLayout>
              </c:layout>
              <c:tx>
                <c:rich>
                  <a:bodyPr/>
                  <a:lstStyle/>
                  <a:p>
                    <a:fld id="{E248FD9A-15F6-4A04-A4DA-6385621DA848}" type="CELLRANGE">
                      <a:rPr lang="en-US" baseline="0"/>
                      <a:pPr/>
                      <a:t>[CELLRANGE]</a:t>
                    </a:fld>
                    <a:r>
                      <a:rPr lang="en-US" baseline="0"/>
                      <a:t>
</a:t>
                    </a:r>
                    <a:fld id="{9A127397-ABB4-4481-9C81-F63AE1DB8C2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5DC1-4B08-97F0-0CCFE9C60108}"/>
                </c:ext>
              </c:extLst>
            </c:dLbl>
            <c:dLbl>
              <c:idx val="16"/>
              <c:layout>
                <c:manualLayout>
                  <c:x val="-1.2614026308478519E-16"/>
                  <c:y val="-5.4237901395508381E-2"/>
                </c:manualLayout>
              </c:layout>
              <c:tx>
                <c:rich>
                  <a:bodyPr/>
                  <a:lstStyle/>
                  <a:p>
                    <a:fld id="{2EC532EA-7D71-421D-8990-3E97EFBAEDB0}" type="CELLRANGE">
                      <a:rPr lang="en-US" baseline="0"/>
                      <a:pPr/>
                      <a:t>[CELLRANGE]</a:t>
                    </a:fld>
                    <a:r>
                      <a:rPr lang="en-US" baseline="0"/>
                      <a:t>
</a:t>
                    </a:r>
                    <a:fld id="{3F2D06B0-C527-4BA8-8E83-29AD3E65AA5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5DC1-4B08-97F0-0CCFE9C60108}"/>
                </c:ext>
              </c:extLst>
            </c:dLbl>
            <c:dLbl>
              <c:idx val="17"/>
              <c:layout>
                <c:manualLayout>
                  <c:x val="0"/>
                  <c:y val="-5.7139753723992361E-2"/>
                </c:manualLayout>
              </c:layout>
              <c:tx>
                <c:rich>
                  <a:bodyPr/>
                  <a:lstStyle/>
                  <a:p>
                    <a:fld id="{23451346-D3D4-4D40-ACAB-15F170B7CCB5}" type="CELLRANGE">
                      <a:rPr lang="en-US" baseline="0"/>
                      <a:pPr/>
                      <a:t>[CELLRANGE]</a:t>
                    </a:fld>
                    <a:r>
                      <a:rPr lang="en-US" baseline="0"/>
                      <a:t>
</a:t>
                    </a:r>
                    <a:fld id="{BA61D2C5-8A66-4961-8029-9397F280983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5DC1-4B08-97F0-0CCFE9C60108}"/>
                </c:ext>
              </c:extLst>
            </c:dLbl>
            <c:dLbl>
              <c:idx val="18"/>
              <c:layout>
                <c:manualLayout>
                  <c:x val="-1.2614026308478519E-16"/>
                  <c:y val="-5.958878195039137E-2"/>
                </c:manualLayout>
              </c:layout>
              <c:tx>
                <c:rich>
                  <a:bodyPr/>
                  <a:lstStyle/>
                  <a:p>
                    <a:fld id="{D52C1EB6-1C82-435A-B79B-1C861C89CCB0}" type="CELLRANGE">
                      <a:rPr lang="en-US" baseline="0"/>
                      <a:pPr/>
                      <a:t>[CELLRANGE]</a:t>
                    </a:fld>
                    <a:r>
                      <a:rPr lang="en-US" baseline="0"/>
                      <a:t>
</a:t>
                    </a:r>
                    <a:fld id="{B0524F38-0BEC-421B-80AE-9502B48AF0C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5DC1-4B08-97F0-0CCFE9C60108}"/>
                </c:ext>
              </c:extLst>
            </c:dLbl>
            <c:dLbl>
              <c:idx val="19"/>
              <c:layout>
                <c:manualLayout>
                  <c:x val="0"/>
                  <c:y val="-8.3345064135550109E-2"/>
                </c:manualLayout>
              </c:layout>
              <c:tx>
                <c:rich>
                  <a:bodyPr/>
                  <a:lstStyle/>
                  <a:p>
                    <a:fld id="{0EB956B0-7868-4E14-B02D-60BFE4384FEE}" type="CELLRANGE">
                      <a:rPr lang="en-US" baseline="0"/>
                      <a:pPr/>
                      <a:t>[CELLRANGE]</a:t>
                    </a:fld>
                    <a:r>
                      <a:rPr lang="en-US" baseline="0"/>
                      <a:t>
</a:t>
                    </a:r>
                    <a:fld id="{026CBC23-70B8-4268-9AFB-CE9F582D29E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5DC1-4B08-97F0-0CCFE9C60108}"/>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'11ListaEsperaGII'!$L$13:$L$32</c:f>
              <c:strCache>
                <c:ptCount val="20"/>
                <c:pt idx="0">
                  <c:v>Castilla y León</c:v>
                </c:pt>
                <c:pt idx="1">
                  <c:v>Aragón</c:v>
                </c:pt>
                <c:pt idx="2">
                  <c:v>Galicia</c:v>
                </c:pt>
                <c:pt idx="3">
                  <c:v>Navarra, Comunidad Foral de</c:v>
                </c:pt>
                <c:pt idx="4">
                  <c:v>Asturias, Principado de</c:v>
                </c:pt>
                <c:pt idx="5">
                  <c:v>Castilla - La Mancha</c:v>
                </c:pt>
                <c:pt idx="6">
                  <c:v>Ceuta</c:v>
                </c:pt>
                <c:pt idx="7">
                  <c:v>Cantabria</c:v>
                </c:pt>
                <c:pt idx="8">
                  <c:v>Andalucía</c:v>
                </c:pt>
                <c:pt idx="9">
                  <c:v>Madrid, Comunidad de</c:v>
                </c:pt>
                <c:pt idx="10">
                  <c:v>Media Nacional</c:v>
                </c:pt>
                <c:pt idx="11">
                  <c:v>Comunitat Valenciana</c:v>
                </c:pt>
                <c:pt idx="12">
                  <c:v>Rioja, La</c:v>
                </c:pt>
                <c:pt idx="13">
                  <c:v>Balears, Illes</c:v>
                </c:pt>
                <c:pt idx="14">
                  <c:v>Murcia, Región de</c:v>
                </c:pt>
                <c:pt idx="15">
                  <c:v>Canarias</c:v>
                </c:pt>
                <c:pt idx="16">
                  <c:v>País Vasco</c:v>
                </c:pt>
                <c:pt idx="17">
                  <c:v>Melilla</c:v>
                </c:pt>
                <c:pt idx="18">
                  <c:v>Extremadura</c:v>
                </c:pt>
                <c:pt idx="19">
                  <c:v>Cataluña</c:v>
                </c:pt>
              </c:strCache>
            </c:strRef>
          </c:cat>
          <c:val>
            <c:numRef>
              <c:f>'11ListaEsperaGII'!$O$13:$O$32</c:f>
              <c:numCache>
                <c:formatCode>0.00%</c:formatCode>
                <c:ptCount val="20"/>
                <c:pt idx="0">
                  <c:v>0.99834576070317516</c:v>
                </c:pt>
                <c:pt idx="1">
                  <c:v>0.99740046517991521</c:v>
                </c:pt>
                <c:pt idx="2">
                  <c:v>0.98913676042677012</c:v>
                </c:pt>
                <c:pt idx="3">
                  <c:v>0.97506664575819346</c:v>
                </c:pt>
                <c:pt idx="4">
                  <c:v>0.97409566102322143</c:v>
                </c:pt>
                <c:pt idx="5">
                  <c:v>0.95650766678804067</c:v>
                </c:pt>
                <c:pt idx="6">
                  <c:v>0.9507299270072993</c:v>
                </c:pt>
                <c:pt idx="7">
                  <c:v>0.92994119151112242</c:v>
                </c:pt>
                <c:pt idx="8">
                  <c:v>0.92897634670710449</c:v>
                </c:pt>
                <c:pt idx="9">
                  <c:v>0.92823555754590237</c:v>
                </c:pt>
                <c:pt idx="10">
                  <c:v>0.92049536838334445</c:v>
                </c:pt>
                <c:pt idx="11">
                  <c:v>0.9167559724992993</c:v>
                </c:pt>
                <c:pt idx="12">
                  <c:v>0.89802480477721636</c:v>
                </c:pt>
                <c:pt idx="13">
                  <c:v>0.89227018240924694</c:v>
                </c:pt>
                <c:pt idx="14">
                  <c:v>0.88957289169753762</c:v>
                </c:pt>
                <c:pt idx="15">
                  <c:v>0.87899501200812857</c:v>
                </c:pt>
                <c:pt idx="16">
                  <c:v>0.87140529685901569</c:v>
                </c:pt>
                <c:pt idx="17">
                  <c:v>0.87123947051744888</c:v>
                </c:pt>
                <c:pt idx="18">
                  <c:v>0.86640191817773116</c:v>
                </c:pt>
                <c:pt idx="19">
                  <c:v>0.8609234583204215</c:v>
                </c:pt>
              </c:numCache>
            </c:numRef>
          </c:val>
          <c:extLst>
            <c:ext xmlns:c15="http://schemas.microsoft.com/office/drawing/2012/chart" uri="{02D57815-91ED-43cb-92C2-25804820EDAC}">
              <c15:datalabelsRange>
                <c15:f>'11ListaEsperaGII'!$M$13:$M$32</c15:f>
                <c15:dlblRangeCache>
                  <c:ptCount val="20"/>
                  <c:pt idx="0">
                    <c:v>40.435</c:v>
                  </c:pt>
                  <c:pt idx="1">
                    <c:v>14.580</c:v>
                  </c:pt>
                  <c:pt idx="2">
                    <c:v>25.495</c:v>
                  </c:pt>
                  <c:pt idx="3">
                    <c:v>6.218</c:v>
                  </c:pt>
                  <c:pt idx="4">
                    <c:v>10.529</c:v>
                  </c:pt>
                  <c:pt idx="5">
                    <c:v>23.642</c:v>
                  </c:pt>
                  <c:pt idx="6">
                    <c:v>521</c:v>
                  </c:pt>
                  <c:pt idx="7">
                    <c:v>7.274</c:v>
                  </c:pt>
                  <c:pt idx="8">
                    <c:v>131.099</c:v>
                  </c:pt>
                  <c:pt idx="9">
                    <c:v>66.328</c:v>
                  </c:pt>
                  <c:pt idx="10">
                    <c:v>544.751</c:v>
                  </c:pt>
                  <c:pt idx="11">
                    <c:v>55.604</c:v>
                  </c:pt>
                  <c:pt idx="12">
                    <c:v>3.910</c:v>
                  </c:pt>
                  <c:pt idx="13">
                    <c:v>9.881</c:v>
                  </c:pt>
                  <c:pt idx="14">
                    <c:v>16.329</c:v>
                  </c:pt>
                  <c:pt idx="15">
                    <c:v>14.274</c:v>
                  </c:pt>
                  <c:pt idx="16">
                    <c:v>22.999</c:v>
                  </c:pt>
                  <c:pt idx="17">
                    <c:v>724</c:v>
                  </c:pt>
                  <c:pt idx="18">
                    <c:v>11.563</c:v>
                  </c:pt>
                  <c:pt idx="19">
                    <c:v>83.346</c:v>
                  </c:pt>
                </c15:dlblRangeCache>
              </c15:datalabelsRange>
            </c:ext>
            <c:ext xmlns:c16="http://schemas.microsoft.com/office/drawing/2014/chart" uri="{C3380CC4-5D6E-409C-BE32-E72D297353CC}">
              <c16:uniqueId val="{00000015-5DC1-4B08-97F0-0CCFE9C60108}"/>
            </c:ext>
          </c:extLst>
        </c:ser>
        <c:ser>
          <c:idx val="1"/>
          <c:order val="1"/>
          <c:tx>
            <c:v>Personas beneficiarias con derecho a prestación pendientes de resolución de PIA</c:v>
          </c:tx>
          <c:spPr>
            <a:solidFill>
              <a:schemeClr val="accent2"/>
            </a:solidFill>
            <a:ln>
              <a:noFill/>
            </a:ln>
            <a:effectLst/>
          </c:spPr>
          <c:invertIfNegative val="0"/>
          <c:dPt>
            <c:idx val="9"/>
            <c:invertIfNegative val="0"/>
            <c:bubble3D val="0"/>
            <c:extLst>
              <c:ext xmlns:c16="http://schemas.microsoft.com/office/drawing/2014/chart" uri="{C3380CC4-5D6E-409C-BE32-E72D297353CC}">
                <c16:uniqueId val="{00000016-5DC1-4B08-97F0-0CCFE9C60108}"/>
              </c:ext>
            </c:extLst>
          </c:dPt>
          <c:dPt>
            <c:idx val="10"/>
            <c:invertIfNegative val="0"/>
            <c:bubble3D val="0"/>
            <c:spPr>
              <a:solidFill>
                <a:schemeClr val="accent2">
                  <a:lumMod val="50000"/>
                </a:schemeClr>
              </a:solidFill>
              <a:ln>
                <a:noFill/>
              </a:ln>
              <a:effectLst/>
            </c:spPr>
            <c:extLst>
              <c:ext xmlns:c16="http://schemas.microsoft.com/office/drawing/2014/chart" uri="{C3380CC4-5D6E-409C-BE32-E72D297353CC}">
                <c16:uniqueId val="{00000025-5DC1-4B08-97F0-0CCFE9C60108}"/>
              </c:ext>
            </c:extLst>
          </c:dPt>
          <c:dPt>
            <c:idx val="11"/>
            <c:invertIfNegative val="0"/>
            <c:bubble3D val="0"/>
            <c:extLst>
              <c:ext xmlns:c16="http://schemas.microsoft.com/office/drawing/2014/chart" uri="{C3380CC4-5D6E-409C-BE32-E72D297353CC}">
                <c16:uniqueId val="{00000017-5DC1-4B08-97F0-0CCFE9C60108}"/>
              </c:ext>
            </c:extLst>
          </c:dPt>
          <c:dPt>
            <c:idx val="12"/>
            <c:invertIfNegative val="0"/>
            <c:bubble3D val="0"/>
            <c:extLst>
              <c:ext xmlns:c16="http://schemas.microsoft.com/office/drawing/2014/chart" uri="{C3380CC4-5D6E-409C-BE32-E72D297353CC}">
                <c16:uniqueId val="{00000018-5DC1-4B08-97F0-0CCFE9C60108}"/>
              </c:ext>
            </c:extLst>
          </c:dPt>
          <c:dPt>
            <c:idx val="13"/>
            <c:invertIfNegative val="0"/>
            <c:bubble3D val="0"/>
            <c:extLst>
              <c:ext xmlns:c16="http://schemas.microsoft.com/office/drawing/2014/chart" uri="{C3380CC4-5D6E-409C-BE32-E72D297353CC}">
                <c16:uniqueId val="{0000001A-5DC1-4B08-97F0-0CCFE9C60108}"/>
              </c:ext>
            </c:extLst>
          </c:dPt>
          <c:dPt>
            <c:idx val="14"/>
            <c:invertIfNegative val="0"/>
            <c:bubble3D val="0"/>
            <c:extLst>
              <c:ext xmlns:c16="http://schemas.microsoft.com/office/drawing/2014/chart" uri="{C3380CC4-5D6E-409C-BE32-E72D297353CC}">
                <c16:uniqueId val="{0000001B-5DC1-4B08-97F0-0CCFE9C60108}"/>
              </c:ext>
            </c:extLst>
          </c:dPt>
          <c:dLbls>
            <c:dLbl>
              <c:idx val="0"/>
              <c:layout>
                <c:manualLayout>
                  <c:x val="0"/>
                  <c:y val="3.1604688373282543E-2"/>
                </c:manualLayout>
              </c:layout>
              <c:tx>
                <c:rich>
                  <a:bodyPr/>
                  <a:lstStyle/>
                  <a:p>
                    <a:fld id="{4E214EF0-7F0E-40C6-A71A-8DE5AC01AC79}" type="CELLRANGE">
                      <a:rPr lang="en-US" baseline="0"/>
                      <a:pPr/>
                      <a:t>[CELLRANGE]</a:t>
                    </a:fld>
                    <a:r>
                      <a:rPr lang="en-US" baseline="0"/>
                      <a:t>
</a:t>
                    </a:r>
                    <a:fld id="{00CFBFE8-3CA4-4E43-BD2E-94F7ECABD92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5DC1-4B08-97F0-0CCFE9C60108}"/>
                </c:ext>
              </c:extLst>
            </c:dLbl>
            <c:dLbl>
              <c:idx val="1"/>
              <c:layout>
                <c:manualLayout>
                  <c:x val="0"/>
                  <c:y val="2.5516538251466866E-2"/>
                </c:manualLayout>
              </c:layout>
              <c:tx>
                <c:rich>
                  <a:bodyPr/>
                  <a:lstStyle/>
                  <a:p>
                    <a:fld id="{9102F8EA-DDF5-4351-A950-E44B7ED08CCD}" type="CELLRANGE">
                      <a:rPr lang="en-US" baseline="0"/>
                      <a:pPr/>
                      <a:t>[CELLRANGE]</a:t>
                    </a:fld>
                    <a:r>
                      <a:rPr lang="en-US" baseline="0"/>
                      <a:t>
</a:t>
                    </a:r>
                    <a:fld id="{687AC2D3-9925-413E-8457-4AA9B5B03E9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5DC1-4B08-97F0-0CCFE9C60108}"/>
                </c:ext>
              </c:extLst>
            </c:dLbl>
            <c:dLbl>
              <c:idx val="2"/>
              <c:layout>
                <c:manualLayout>
                  <c:x val="-3.1535065771196298E-17"/>
                  <c:y val="1.8306045519629735E-2"/>
                </c:manualLayout>
              </c:layout>
              <c:tx>
                <c:rich>
                  <a:bodyPr/>
                  <a:lstStyle/>
                  <a:p>
                    <a:fld id="{66D71354-2F52-4644-9E57-A9F83D964A22}" type="CELLRANGE">
                      <a:rPr lang="en-US" baseline="0"/>
                      <a:pPr/>
                      <a:t>[CELLRANGE]</a:t>
                    </a:fld>
                    <a:r>
                      <a:rPr lang="en-US" baseline="0"/>
                      <a:t>
</a:t>
                    </a:r>
                    <a:fld id="{4E50AEB9-F7E4-4C91-85A4-AAFA04E7034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5DC1-4B08-97F0-0CCFE9C60108}"/>
                </c:ext>
              </c:extLst>
            </c:dLbl>
            <c:dLbl>
              <c:idx val="3"/>
              <c:layout>
                <c:manualLayout>
                  <c:x val="0"/>
                  <c:y val="1.7606919980550178E-2"/>
                </c:manualLayout>
              </c:layout>
              <c:tx>
                <c:rich>
                  <a:bodyPr/>
                  <a:lstStyle/>
                  <a:p>
                    <a:fld id="{528D8F2D-7357-4C86-BEAA-AB343AB32164}" type="CELLRANGE">
                      <a:rPr lang="en-US" baseline="0"/>
                      <a:pPr/>
                      <a:t>[CELLRANGE]</a:t>
                    </a:fld>
                    <a:r>
                      <a:rPr lang="en-US" baseline="0"/>
                      <a:t>
</a:t>
                    </a:r>
                    <a:fld id="{6DAF87C2-8A42-4995-AB1B-BCE4BC06DD6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5DC1-4B08-97F0-0CCFE9C60108}"/>
                </c:ext>
              </c:extLst>
            </c:dLbl>
            <c:dLbl>
              <c:idx val="4"/>
              <c:layout>
                <c:manualLayout>
                  <c:x val="1.3988426885235836E-3"/>
                  <c:y val="4.9774323583780256E-3"/>
                </c:manualLayout>
              </c:layout>
              <c:tx>
                <c:rich>
                  <a:bodyPr/>
                  <a:lstStyle/>
                  <a:p>
                    <a:fld id="{55A8CD9E-18E8-4A79-BD62-923E55584527}" type="CELLRANGE">
                      <a:rPr lang="en-US" baseline="0"/>
                      <a:pPr/>
                      <a:t>[CELLRANGE]</a:t>
                    </a:fld>
                    <a:r>
                      <a:rPr lang="en-US" baseline="0"/>
                      <a:t>
</a:t>
                    </a:r>
                    <a:fld id="{4B7EB033-3739-4631-96CB-38626A5555F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5DC1-4B08-97F0-0CCFE9C60108}"/>
                </c:ext>
              </c:extLst>
            </c:dLbl>
            <c:dLbl>
              <c:idx val="5"/>
              <c:layout>
                <c:manualLayout>
                  <c:x val="0"/>
                  <c:y val="6.9874409880102319E-3"/>
                </c:manualLayout>
              </c:layout>
              <c:tx>
                <c:rich>
                  <a:bodyPr/>
                  <a:lstStyle/>
                  <a:p>
                    <a:fld id="{7C1F0AAB-021D-4D62-81BB-A22A9599DF0C}" type="CELLRANGE">
                      <a:rPr lang="en-US" baseline="0"/>
                      <a:pPr/>
                      <a:t>[CELLRANGE]</a:t>
                    </a:fld>
                    <a:r>
                      <a:rPr lang="en-US" baseline="0"/>
                      <a:t>
</a:t>
                    </a:r>
                    <a:fld id="{30EAA5E4-3F5F-4155-8F1C-8453848A82F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5DC1-4B08-97F0-0CCFE9C60108}"/>
                </c:ext>
              </c:extLst>
            </c:dLbl>
            <c:dLbl>
              <c:idx val="6"/>
              <c:layout>
                <c:manualLayout>
                  <c:x val="0"/>
                  <c:y val="9.2246790407103946E-3"/>
                </c:manualLayout>
              </c:layout>
              <c:tx>
                <c:rich>
                  <a:bodyPr/>
                  <a:lstStyle/>
                  <a:p>
                    <a:fld id="{ABFA62C5-BBC7-4E25-A3C4-9FE4330375B2}" type="CELLRANGE">
                      <a:rPr lang="en-US" baseline="0"/>
                      <a:pPr/>
                      <a:t>[CELLRANGE]</a:t>
                    </a:fld>
                    <a:r>
                      <a:rPr lang="en-US" baseline="0"/>
                      <a:t>
</a:t>
                    </a:r>
                    <a:fld id="{71FC8854-3006-4F19-AF29-990E1DD4639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5DC1-4B08-97F0-0CCFE9C60108}"/>
                </c:ext>
              </c:extLst>
            </c:dLbl>
            <c:dLbl>
              <c:idx val="7"/>
              <c:layout>
                <c:manualLayout>
                  <c:x val="0"/>
                  <c:y val="9.1976149447574578E-3"/>
                </c:manualLayout>
              </c:layout>
              <c:tx>
                <c:rich>
                  <a:bodyPr/>
                  <a:lstStyle/>
                  <a:p>
                    <a:fld id="{49937ECF-3E7F-4F7E-BEA8-60C9F6FB69A1}" type="CELLRANGE">
                      <a:rPr lang="en-US" baseline="0"/>
                      <a:pPr/>
                      <a:t>[CELLRANGE]</a:t>
                    </a:fld>
                    <a:r>
                      <a:rPr lang="en-US" baseline="0"/>
                      <a:t>
</a:t>
                    </a:r>
                    <a:fld id="{47068C74-7428-4D6D-95B6-69CD4A37A65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5DC1-4B08-97F0-0CCFE9C60108}"/>
                </c:ext>
              </c:extLst>
            </c:dLbl>
            <c:dLbl>
              <c:idx val="8"/>
              <c:layout>
                <c:manualLayout>
                  <c:x val="0"/>
                  <c:y val="4.1758628587786393E-4"/>
                </c:manualLayout>
              </c:layout>
              <c:tx>
                <c:rich>
                  <a:bodyPr/>
                  <a:lstStyle/>
                  <a:p>
                    <a:fld id="{DCA835B2-B19C-4D1E-B2B5-F0ADF947C2CE}" type="CELLRANGE">
                      <a:rPr lang="en-US" baseline="0"/>
                      <a:pPr/>
                      <a:t>[CELLRANGE]</a:t>
                    </a:fld>
                    <a:r>
                      <a:rPr lang="en-US" baseline="0"/>
                      <a:t>
</a:t>
                    </a:r>
                    <a:fld id="{F63215A3-FCCE-4CBD-929E-FB5F8CFC05A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5DC1-4B08-97F0-0CCFE9C60108}"/>
                </c:ext>
              </c:extLst>
            </c:dLbl>
            <c:dLbl>
              <c:idx val="9"/>
              <c:layout>
                <c:manualLayout>
                  <c:x val="1.6813370532300342E-4"/>
                  <c:y val="3.3650790978759936E-4"/>
                </c:manualLayout>
              </c:layout>
              <c:tx>
                <c:rich>
                  <a:bodyPr/>
                  <a:lstStyle/>
                  <a:p>
                    <a:fld id="{E3AFDB1F-AA24-4B0B-A96D-20495FEA9F0A}" type="CELLRANGE">
                      <a:rPr lang="en-US" baseline="0"/>
                      <a:pPr/>
                      <a:t>[CELLRANGE]</a:t>
                    </a:fld>
                    <a:r>
                      <a:rPr lang="en-US" baseline="0"/>
                      <a:t>
</a:t>
                    </a:r>
                    <a:fld id="{56155DC1-F6B4-4D56-8071-FEC73BFCCE1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5DC1-4B08-97F0-0CCFE9C60108}"/>
                </c:ext>
              </c:extLst>
            </c:dLbl>
            <c:dLbl>
              <c:idx val="10"/>
              <c:layout>
                <c:manualLayout>
                  <c:x val="1.034166381376241E-4"/>
                  <c:y val="1.7324469955274139E-3"/>
                </c:manualLayout>
              </c:layout>
              <c:tx>
                <c:rich>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fld id="{93FC9847-ADE4-4125-917A-244D92080702}" type="CELLRANGE">
                      <a:rPr lang="en-US" sz="800" baseline="0">
                        <a:solidFill>
                          <a:schemeClr val="bg1"/>
                        </a:solidFill>
                      </a:rPr>
                      <a:pPr>
                        <a:defRPr sz="800" b="1">
                          <a:solidFill>
                            <a:schemeClr val="bg1"/>
                          </a:solidFill>
                        </a:defRPr>
                      </a:pPr>
                      <a:t>[CELLRANGE]</a:t>
                    </a:fld>
                    <a:r>
                      <a:rPr lang="en-US" sz="800" baseline="0">
                        <a:solidFill>
                          <a:schemeClr val="bg1"/>
                        </a:solidFill>
                      </a:rPr>
                      <a:t>
</a:t>
                    </a:r>
                    <a:fld id="{D39709B2-CCA0-42D8-ABCA-F5692774CA02}" type="VALUE">
                      <a:rPr lang="en-US" sz="800" baseline="0">
                        <a:solidFill>
                          <a:schemeClr val="bg1"/>
                        </a:solidFill>
                      </a:rPr>
                      <a:pPr>
                        <a:defRPr sz="800" b="1">
                          <a:solidFill>
                            <a:schemeClr val="bg1"/>
                          </a:solidFill>
                        </a:defRPr>
                      </a:pPr>
                      <a:t>[VALOR]</a:t>
                    </a:fld>
                    <a:endParaRPr lang="en-US" sz="800"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5DC1-4B08-97F0-0CCFE9C60108}"/>
                </c:ext>
              </c:extLst>
            </c:dLbl>
            <c:dLbl>
              <c:idx val="11"/>
              <c:layout>
                <c:manualLayout>
                  <c:x val="0"/>
                  <c:y val="-1.9317225534193593E-3"/>
                </c:manualLayout>
              </c:layout>
              <c:tx>
                <c:rich>
                  <a:bodyPr/>
                  <a:lstStyle/>
                  <a:p>
                    <a:fld id="{2E35520B-CF0A-40DC-A67A-19F32B86CBE0}" type="CELLRANGE">
                      <a:rPr lang="en-US" baseline="0"/>
                      <a:pPr/>
                      <a:t>[CELLRANGE]</a:t>
                    </a:fld>
                    <a:r>
                      <a:rPr lang="en-US" baseline="0"/>
                      <a:t>
</a:t>
                    </a:r>
                    <a:fld id="{70D79E4D-9796-4BE5-BC48-83AEEFDD4B3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5DC1-4B08-97F0-0CCFE9C60108}"/>
                </c:ext>
              </c:extLst>
            </c:dLbl>
            <c:dLbl>
              <c:idx val="12"/>
              <c:layout>
                <c:manualLayout>
                  <c:x val="-1.391304347826189E-3"/>
                  <c:y val="9.9770239000498777E-4"/>
                </c:manualLayout>
              </c:layout>
              <c:tx>
                <c:rich>
                  <a:bodyPr/>
                  <a:lstStyle/>
                  <a:p>
                    <a:fld id="{DBF03200-69E1-479E-BB48-753A83A05E35}" type="CELLRANGE">
                      <a:rPr lang="en-US" baseline="0"/>
                      <a:pPr/>
                      <a:t>[CELLRANGE]</a:t>
                    </a:fld>
                    <a:r>
                      <a:rPr lang="en-US" baseline="0"/>
                      <a:t>
</a:t>
                    </a:r>
                    <a:fld id="{E5647901-4291-4B00-87EB-0498FE2CE24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5DC1-4B08-97F0-0CCFE9C60108}"/>
                </c:ext>
              </c:extLst>
            </c:dLbl>
            <c:dLbl>
              <c:idx val="13"/>
              <c:layout>
                <c:manualLayout>
                  <c:x val="-1.0202780687331501E-16"/>
                  <c:y val="3.058846616135581E-3"/>
                </c:manualLayout>
              </c:layout>
              <c:tx>
                <c:rich>
                  <a:bodyPr/>
                  <a:lstStyle/>
                  <a:p>
                    <a:fld id="{AAE62356-86CA-4EB5-BC60-3104C5B944EC}" type="CELLRANGE">
                      <a:rPr lang="en-US" baseline="0"/>
                      <a:pPr/>
                      <a:t>[CELLRANGE]</a:t>
                    </a:fld>
                    <a:r>
                      <a:rPr lang="en-US" baseline="0"/>
                      <a:t>
</a:t>
                    </a:r>
                    <a:fld id="{D647AFB6-CBFA-4072-8623-6369676D7AD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5DC1-4B08-97F0-0CCFE9C60108}"/>
                </c:ext>
              </c:extLst>
            </c:dLbl>
            <c:dLbl>
              <c:idx val="14"/>
              <c:layout>
                <c:manualLayout>
                  <c:x val="0"/>
                  <c:y val="-4.4010942613399925E-3"/>
                </c:manualLayout>
              </c:layout>
              <c:tx>
                <c:rich>
                  <a:bodyPr/>
                  <a:lstStyle/>
                  <a:p>
                    <a:fld id="{D0C121A5-A7A3-4E0A-82DB-968544E41E99}" type="CELLRANGE">
                      <a:rPr lang="en-US" baseline="0"/>
                      <a:pPr/>
                      <a:t>[CELLRANGE]</a:t>
                    </a:fld>
                    <a:r>
                      <a:rPr lang="en-US" baseline="0"/>
                      <a:t>
</a:t>
                    </a:r>
                    <a:fld id="{A979FDAF-3864-468A-B8DC-3BF19874177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5DC1-4B08-97F0-0CCFE9C60108}"/>
                </c:ext>
              </c:extLst>
            </c:dLbl>
            <c:dLbl>
              <c:idx val="15"/>
              <c:layout>
                <c:manualLayout>
                  <c:x val="0"/>
                  <c:y val="-8.0925279663838501E-3"/>
                </c:manualLayout>
              </c:layout>
              <c:tx>
                <c:rich>
                  <a:bodyPr/>
                  <a:lstStyle/>
                  <a:p>
                    <a:fld id="{9908489C-1011-4DE9-92E4-B68629021049}" type="CELLRANGE">
                      <a:rPr lang="en-US" baseline="0"/>
                      <a:pPr/>
                      <a:t>[CELLRANGE]</a:t>
                    </a:fld>
                    <a:r>
                      <a:rPr lang="en-US" baseline="0"/>
                      <a:t>
</a:t>
                    </a:r>
                    <a:fld id="{209083DF-44C2-40EB-8A50-1700CDD2F9C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5DC1-4B08-97F0-0CCFE9C60108}"/>
                </c:ext>
              </c:extLst>
            </c:dLbl>
            <c:dLbl>
              <c:idx val="16"/>
              <c:layout>
                <c:manualLayout>
                  <c:x val="0"/>
                  <c:y val="-1.7010654042076516E-2"/>
                </c:manualLayout>
              </c:layout>
              <c:tx>
                <c:rich>
                  <a:bodyPr/>
                  <a:lstStyle/>
                  <a:p>
                    <a:fld id="{F349734A-9D45-48A7-9141-80F52430F1C6}" type="CELLRANGE">
                      <a:rPr lang="en-US" baseline="0"/>
                      <a:pPr/>
                      <a:t>[CELLRANGE]</a:t>
                    </a:fld>
                    <a:r>
                      <a:rPr lang="en-US" baseline="0"/>
                      <a:t>
</a:t>
                    </a:r>
                    <a:fld id="{76516BB8-8A0E-458D-99A7-B914709F21E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5DC1-4B08-97F0-0CCFE9C60108}"/>
                </c:ext>
              </c:extLst>
            </c:dLbl>
            <c:dLbl>
              <c:idx val="17"/>
              <c:layout>
                <c:manualLayout>
                  <c:x val="0"/>
                  <c:y val="-1.9412433258926755E-2"/>
                </c:manualLayout>
              </c:layout>
              <c:tx>
                <c:rich>
                  <a:bodyPr/>
                  <a:lstStyle/>
                  <a:p>
                    <a:fld id="{31E5FDD6-9ADA-4DEB-90CF-763E8E8C88C8}" type="CELLRANGE">
                      <a:rPr lang="en-US" baseline="0"/>
                      <a:pPr/>
                      <a:t>[CELLRANGE]</a:t>
                    </a:fld>
                    <a:r>
                      <a:rPr lang="en-US" baseline="0"/>
                      <a:t>
</a:t>
                    </a:r>
                    <a:fld id="{695C50AB-7E46-4123-B5F7-1A1AA24F1E0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5DC1-4B08-97F0-0CCFE9C60108}"/>
                </c:ext>
              </c:extLst>
            </c:dLbl>
            <c:dLbl>
              <c:idx val="18"/>
              <c:layout>
                <c:manualLayout>
                  <c:x val="0"/>
                  <c:y val="-1.4262189188968202E-2"/>
                </c:manualLayout>
              </c:layout>
              <c:tx>
                <c:rich>
                  <a:bodyPr/>
                  <a:lstStyle/>
                  <a:p>
                    <a:fld id="{995DC6B1-9B77-4259-8C9B-7022E064440F}" type="CELLRANGE">
                      <a:rPr lang="en-US" baseline="0"/>
                      <a:pPr/>
                      <a:t>[CELLRANGE]</a:t>
                    </a:fld>
                    <a:r>
                      <a:rPr lang="en-US" baseline="0"/>
                      <a:t>
</a:t>
                    </a:r>
                    <a:fld id="{79CC8653-6822-4D21-B0A3-D54771AD5FC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5DC1-4B08-97F0-0CCFE9C60108}"/>
                </c:ext>
              </c:extLst>
            </c:dLbl>
            <c:dLbl>
              <c:idx val="19"/>
              <c:layout>
                <c:manualLayout>
                  <c:x val="0"/>
                  <c:y val="-3.1265647868782755E-2"/>
                </c:manualLayout>
              </c:layout>
              <c:tx>
                <c:rich>
                  <a:bodyPr/>
                  <a:lstStyle/>
                  <a:p>
                    <a:fld id="{7A1F6C00-D4B7-440A-8D43-8D325117BEA2}" type="CELLRANGE">
                      <a:rPr lang="en-US" baseline="0"/>
                      <a:pPr/>
                      <a:t>[CELLRANGE]</a:t>
                    </a:fld>
                    <a:r>
                      <a:rPr lang="en-US" baseline="0"/>
                      <a:t>
</a:t>
                    </a:r>
                    <a:fld id="{EA877B33-E458-40D2-B77E-D5F1CCF3E26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5DC1-4B08-97F0-0CCFE9C60108}"/>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'11ListaEsperaGII'!$L$13:$L$32</c:f>
              <c:strCache>
                <c:ptCount val="20"/>
                <c:pt idx="0">
                  <c:v>Castilla y León</c:v>
                </c:pt>
                <c:pt idx="1">
                  <c:v>Aragón</c:v>
                </c:pt>
                <c:pt idx="2">
                  <c:v>Galicia</c:v>
                </c:pt>
                <c:pt idx="3">
                  <c:v>Navarra, Comunidad Foral de</c:v>
                </c:pt>
                <c:pt idx="4">
                  <c:v>Asturias, Principado de</c:v>
                </c:pt>
                <c:pt idx="5">
                  <c:v>Castilla - La Mancha</c:v>
                </c:pt>
                <c:pt idx="6">
                  <c:v>Ceuta</c:v>
                </c:pt>
                <c:pt idx="7">
                  <c:v>Cantabria</c:v>
                </c:pt>
                <c:pt idx="8">
                  <c:v>Andalucía</c:v>
                </c:pt>
                <c:pt idx="9">
                  <c:v>Madrid, Comunidad de</c:v>
                </c:pt>
                <c:pt idx="10">
                  <c:v>Media Nacional</c:v>
                </c:pt>
                <c:pt idx="11">
                  <c:v>Comunitat Valenciana</c:v>
                </c:pt>
                <c:pt idx="12">
                  <c:v>Rioja, La</c:v>
                </c:pt>
                <c:pt idx="13">
                  <c:v>Balears, Illes</c:v>
                </c:pt>
                <c:pt idx="14">
                  <c:v>Murcia, Región de</c:v>
                </c:pt>
                <c:pt idx="15">
                  <c:v>Canarias</c:v>
                </c:pt>
                <c:pt idx="16">
                  <c:v>País Vasco</c:v>
                </c:pt>
                <c:pt idx="17">
                  <c:v>Melilla</c:v>
                </c:pt>
                <c:pt idx="18">
                  <c:v>Extremadura</c:v>
                </c:pt>
                <c:pt idx="19">
                  <c:v>Cataluña</c:v>
                </c:pt>
              </c:strCache>
            </c:strRef>
          </c:cat>
          <c:val>
            <c:numRef>
              <c:f>'11ListaEsperaGII'!$P$13:$P$32</c:f>
              <c:numCache>
                <c:formatCode>0.00%</c:formatCode>
                <c:ptCount val="20"/>
                <c:pt idx="0">
                  <c:v>1.6542392968248482E-3</c:v>
                </c:pt>
                <c:pt idx="1">
                  <c:v>2.599534820084827E-3</c:v>
                </c:pt>
                <c:pt idx="2">
                  <c:v>1.0863239573229874E-2</c:v>
                </c:pt>
                <c:pt idx="3">
                  <c:v>2.4933354241806493E-2</c:v>
                </c:pt>
                <c:pt idx="4">
                  <c:v>2.5904338976778612E-2</c:v>
                </c:pt>
                <c:pt idx="5">
                  <c:v>4.3492333211959382E-2</c:v>
                </c:pt>
                <c:pt idx="6">
                  <c:v>4.9270072992700732E-2</c:v>
                </c:pt>
                <c:pt idx="7">
                  <c:v>7.0058808488877522E-2</c:v>
                </c:pt>
                <c:pt idx="8">
                  <c:v>7.1023653292895506E-2</c:v>
                </c:pt>
                <c:pt idx="9">
                  <c:v>7.1764442454097632E-2</c:v>
                </c:pt>
                <c:pt idx="10">
                  <c:v>7.9504631616655566E-2</c:v>
                </c:pt>
                <c:pt idx="11">
                  <c:v>8.3244027500700701E-2</c:v>
                </c:pt>
                <c:pt idx="12">
                  <c:v>0.10197519522278364</c:v>
                </c:pt>
                <c:pt idx="13">
                  <c:v>0.10772981759075312</c:v>
                </c:pt>
                <c:pt idx="14">
                  <c:v>0.11042710830246241</c:v>
                </c:pt>
                <c:pt idx="15">
                  <c:v>0.12100498799187143</c:v>
                </c:pt>
                <c:pt idx="16">
                  <c:v>0.12859470314098434</c:v>
                </c:pt>
                <c:pt idx="17">
                  <c:v>0.12876052948255115</c:v>
                </c:pt>
                <c:pt idx="18">
                  <c:v>0.13359808182226884</c:v>
                </c:pt>
                <c:pt idx="19">
                  <c:v>0.13907654167957856</c:v>
                </c:pt>
              </c:numCache>
            </c:numRef>
          </c:val>
          <c:extLst>
            <c:ext xmlns:c15="http://schemas.microsoft.com/office/drawing/2012/chart" uri="{02D57815-91ED-43cb-92C2-25804820EDAC}">
              <c15:datalabelsRange>
                <c15:f>'11ListaEsperaGII'!$N$13:$N$32</c15:f>
                <c15:dlblRangeCache>
                  <c:ptCount val="20"/>
                  <c:pt idx="0">
                    <c:v>67</c:v>
                  </c:pt>
                  <c:pt idx="1">
                    <c:v>38</c:v>
                  </c:pt>
                  <c:pt idx="2">
                    <c:v>280</c:v>
                  </c:pt>
                  <c:pt idx="3">
                    <c:v>159</c:v>
                  </c:pt>
                  <c:pt idx="4">
                    <c:v>280</c:v>
                  </c:pt>
                  <c:pt idx="5">
                    <c:v>1.075</c:v>
                  </c:pt>
                  <c:pt idx="6">
                    <c:v>27</c:v>
                  </c:pt>
                  <c:pt idx="7">
                    <c:v>548</c:v>
                  </c:pt>
                  <c:pt idx="8">
                    <c:v>10.023</c:v>
                  </c:pt>
                  <c:pt idx="9">
                    <c:v>5.128</c:v>
                  </c:pt>
                  <c:pt idx="10">
                    <c:v>47.051</c:v>
                  </c:pt>
                  <c:pt idx="11">
                    <c:v>5.049</c:v>
                  </c:pt>
                  <c:pt idx="12">
                    <c:v>444</c:v>
                  </c:pt>
                  <c:pt idx="13">
                    <c:v>1.193</c:v>
                  </c:pt>
                  <c:pt idx="14">
                    <c:v>2.027</c:v>
                  </c:pt>
                  <c:pt idx="15">
                    <c:v>1.965</c:v>
                  </c:pt>
                  <c:pt idx="16">
                    <c:v>3.394</c:v>
                  </c:pt>
                  <c:pt idx="17">
                    <c:v>107</c:v>
                  </c:pt>
                  <c:pt idx="18">
                    <c:v>1.783</c:v>
                  </c:pt>
                  <c:pt idx="19">
                    <c:v>13.464</c:v>
                  </c:pt>
                </c15:dlblRangeCache>
              </c15:datalabelsRange>
            </c:ext>
            <c:ext xmlns:c16="http://schemas.microsoft.com/office/drawing/2014/chart" uri="{C3380CC4-5D6E-409C-BE32-E72D297353CC}">
              <c16:uniqueId val="{0000002B-5DC1-4B08-97F0-0CCFE9C60108}"/>
            </c:ext>
          </c:extLst>
        </c:ser>
        <c:dLbls>
          <c:dLblPos val="inEnd"/>
          <c:showLegendKey val="0"/>
          <c:showVal val="1"/>
          <c:showCatName val="0"/>
          <c:showSerName val="0"/>
          <c:showPercent val="0"/>
          <c:showBubbleSize val="0"/>
        </c:dLbls>
        <c:gapWidth val="30"/>
        <c:overlap val="100"/>
        <c:axId val="-2095913280"/>
        <c:axId val="-2095910560"/>
      </c:barChart>
      <c:lineChart>
        <c:grouping val="standard"/>
        <c:varyColors val="0"/>
        <c:ser>
          <c:idx val="2"/>
          <c:order val="2"/>
          <c:tx>
            <c:strRef>
              <c:f>'11ListaEsperaGII'!$Q$12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'11ListaEsperaGII'!$L$13:$L$32</c:f>
              <c:strCache>
                <c:ptCount val="20"/>
                <c:pt idx="0">
                  <c:v>Castilla y León</c:v>
                </c:pt>
                <c:pt idx="1">
                  <c:v>Aragón</c:v>
                </c:pt>
                <c:pt idx="2">
                  <c:v>Galicia</c:v>
                </c:pt>
                <c:pt idx="3">
                  <c:v>Navarra, Comunidad Foral de</c:v>
                </c:pt>
                <c:pt idx="4">
                  <c:v>Asturias, Principado de</c:v>
                </c:pt>
                <c:pt idx="5">
                  <c:v>Castilla - La Mancha</c:v>
                </c:pt>
                <c:pt idx="6">
                  <c:v>Ceuta</c:v>
                </c:pt>
                <c:pt idx="7">
                  <c:v>Cantabria</c:v>
                </c:pt>
                <c:pt idx="8">
                  <c:v>Andalucía</c:v>
                </c:pt>
                <c:pt idx="9">
                  <c:v>Madrid, Comunidad de</c:v>
                </c:pt>
                <c:pt idx="10">
                  <c:v>Media Nacional</c:v>
                </c:pt>
                <c:pt idx="11">
                  <c:v>Comunitat Valenciana</c:v>
                </c:pt>
                <c:pt idx="12">
                  <c:v>Rioja, La</c:v>
                </c:pt>
                <c:pt idx="13">
                  <c:v>Balears, Illes</c:v>
                </c:pt>
                <c:pt idx="14">
                  <c:v>Murcia, Región de</c:v>
                </c:pt>
                <c:pt idx="15">
                  <c:v>Canarias</c:v>
                </c:pt>
                <c:pt idx="16">
                  <c:v>País Vasco</c:v>
                </c:pt>
                <c:pt idx="17">
                  <c:v>Melilla</c:v>
                </c:pt>
                <c:pt idx="18">
                  <c:v>Extremadura</c:v>
                </c:pt>
                <c:pt idx="19">
                  <c:v>Cataluña</c:v>
                </c:pt>
              </c:strCache>
            </c:strRef>
          </c:cat>
          <c:val>
            <c:numRef>
              <c:f>'11ListaEsperaGII'!$Q$13:$Q$32</c:f>
              <c:numCache>
                <c:formatCode>0.00%</c:formatCode>
                <c:ptCount val="20"/>
                <c:pt idx="0">
                  <c:v>0.92049536838334445</c:v>
                </c:pt>
                <c:pt idx="1">
                  <c:v>0.92049536838334445</c:v>
                </c:pt>
                <c:pt idx="2">
                  <c:v>0.92049536838334445</c:v>
                </c:pt>
                <c:pt idx="3">
                  <c:v>0.92049536838334445</c:v>
                </c:pt>
                <c:pt idx="4">
                  <c:v>0.92049536838334445</c:v>
                </c:pt>
                <c:pt idx="5">
                  <c:v>0.92049536838334445</c:v>
                </c:pt>
                <c:pt idx="6">
                  <c:v>0.92049536838334445</c:v>
                </c:pt>
                <c:pt idx="7">
                  <c:v>0.92049536838334445</c:v>
                </c:pt>
                <c:pt idx="8">
                  <c:v>0.92049536838334445</c:v>
                </c:pt>
                <c:pt idx="9">
                  <c:v>0.92049536838334445</c:v>
                </c:pt>
                <c:pt idx="10">
                  <c:v>0.92049536838334445</c:v>
                </c:pt>
                <c:pt idx="11">
                  <c:v>0.92049536838334445</c:v>
                </c:pt>
                <c:pt idx="12">
                  <c:v>0.92049536838334445</c:v>
                </c:pt>
                <c:pt idx="13">
                  <c:v>0.92049536838334445</c:v>
                </c:pt>
                <c:pt idx="14">
                  <c:v>0.92049536838334445</c:v>
                </c:pt>
                <c:pt idx="15">
                  <c:v>0.92049536838334445</c:v>
                </c:pt>
                <c:pt idx="16">
                  <c:v>0.92049536838334445</c:v>
                </c:pt>
                <c:pt idx="17">
                  <c:v>0.92049536838334445</c:v>
                </c:pt>
                <c:pt idx="18">
                  <c:v>0.92049536838334445</c:v>
                </c:pt>
                <c:pt idx="19">
                  <c:v>0.92049536838334445</c:v>
                </c:pt>
              </c:numCache>
            </c:numRef>
          </c:val>
          <c:smooth val="0"/>
          <c:extLst>
            <c:ext xmlns:c16="http://schemas.microsoft.com/office/drawing/2014/chart" uri="{C3380CC4-5D6E-409C-BE32-E72D297353CC}">
              <c16:uniqueId val="{0000002D-5DC1-4B08-97F0-0CCFE9C60108}"/>
            </c:ext>
          </c:extLst>
        </c:ser>
        <c:dLbls>
          <c:showLegendKey val="0"/>
          <c:showVal val="0"/>
          <c:showCatName val="0"/>
          <c:showSerName val="0"/>
          <c:showPercent val="0"/>
          <c:showBubbleSize val="0"/>
        </c:dLbls>
        <c:marker val="1"/>
        <c:smooth val="0"/>
        <c:axId val="-2095913280"/>
        <c:axId val="-2095910560"/>
      </c:lineChart>
      <c:catAx>
        <c:axId val="-209591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0560"/>
        <c:crosses val="autoZero"/>
        <c:auto val="1"/>
        <c:lblAlgn val="ctr"/>
        <c:lblOffset val="100"/>
        <c:noMultiLvlLbl val="0"/>
      </c:catAx>
      <c:valAx>
        <c:axId val="-20959105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3280"/>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4.9999972612119137E-2"/>
          <c:y val="0.9088782593764565"/>
          <c:w val="0.89999994522423821"/>
          <c:h val="3.504697426840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E6BD-407D-8DB5-88274B443806}"/>
              </c:ext>
            </c:extLst>
          </c:dPt>
          <c:dPt>
            <c:idx val="11"/>
            <c:invertIfNegative val="0"/>
            <c:bubble3D val="0"/>
            <c:spPr>
              <a:solidFill>
                <a:schemeClr val="accent1">
                  <a:lumMod val="50000"/>
                </a:schemeClr>
              </a:solidFill>
              <a:ln>
                <a:noFill/>
              </a:ln>
              <a:effectLst/>
            </c:spPr>
            <c:extLst>
              <c:ext xmlns:c16="http://schemas.microsoft.com/office/drawing/2014/chart" uri="{C3380CC4-5D6E-409C-BE32-E72D297353CC}">
                <c16:uniqueId val="{00000001-E6BD-407D-8DB5-88274B443806}"/>
              </c:ext>
            </c:extLst>
          </c:dPt>
          <c:dPt>
            <c:idx val="12"/>
            <c:invertIfNegative val="0"/>
            <c:bubble3D val="0"/>
            <c:extLst>
              <c:ext xmlns:c16="http://schemas.microsoft.com/office/drawing/2014/chart" uri="{C3380CC4-5D6E-409C-BE32-E72D297353CC}">
                <c16:uniqueId val="{00000003-E6BD-407D-8DB5-88274B443806}"/>
              </c:ext>
            </c:extLst>
          </c:dPt>
          <c:dPt>
            <c:idx val="13"/>
            <c:invertIfNegative val="0"/>
            <c:bubble3D val="0"/>
            <c:extLst>
              <c:ext xmlns:c16="http://schemas.microsoft.com/office/drawing/2014/chart" uri="{C3380CC4-5D6E-409C-BE32-E72D297353CC}">
                <c16:uniqueId val="{00000004-E6BD-407D-8DB5-88274B443806}"/>
              </c:ext>
            </c:extLst>
          </c:dPt>
          <c:dPt>
            <c:idx val="14"/>
            <c:invertIfNegative val="0"/>
            <c:bubble3D val="0"/>
            <c:extLst>
              <c:ext xmlns:c16="http://schemas.microsoft.com/office/drawing/2014/chart" uri="{C3380CC4-5D6E-409C-BE32-E72D297353CC}">
                <c16:uniqueId val="{00000005-E6BD-407D-8DB5-88274B443806}"/>
              </c:ext>
            </c:extLst>
          </c:dPt>
          <c:dPt>
            <c:idx val="15"/>
            <c:invertIfNegative val="0"/>
            <c:bubble3D val="0"/>
            <c:extLst>
              <c:ext xmlns:c16="http://schemas.microsoft.com/office/drawing/2014/chart" uri="{C3380CC4-5D6E-409C-BE32-E72D297353CC}">
                <c16:uniqueId val="{00000006-E6BD-407D-8DB5-88274B443806}"/>
              </c:ext>
            </c:extLst>
          </c:dPt>
          <c:dLbls>
            <c:dLbl>
              <c:idx val="0"/>
              <c:layout>
                <c:manualLayout>
                  <c:x val="0"/>
                  <c:y val="-3.0478894636931943E-3"/>
                </c:manualLayout>
              </c:layout>
              <c:tx>
                <c:rich>
                  <a:bodyPr/>
                  <a:lstStyle/>
                  <a:p>
                    <a:fld id="{0469B2EB-0D9D-4A38-A067-2F50CC77E033}" type="CELLRANGE">
                      <a:rPr lang="en-US" baseline="0"/>
                      <a:pPr/>
                      <a:t>[CELLRANGE]</a:t>
                    </a:fld>
                    <a:r>
                      <a:rPr lang="en-US" baseline="0"/>
                      <a:t>
</a:t>
                    </a:r>
                    <a:fld id="{75B27337-9F04-417C-B5B8-F2F3C90955E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6BD-407D-8DB5-88274B443806}"/>
                </c:ext>
              </c:extLst>
            </c:dLbl>
            <c:dLbl>
              <c:idx val="1"/>
              <c:layout>
                <c:manualLayout>
                  <c:x val="0"/>
                  <c:y val="-1.7720988787653831E-2"/>
                </c:manualLayout>
              </c:layout>
              <c:tx>
                <c:rich>
                  <a:bodyPr/>
                  <a:lstStyle/>
                  <a:p>
                    <a:fld id="{9192F474-9C88-417D-961A-9B335FDF368B}" type="CELLRANGE">
                      <a:rPr lang="en-US" baseline="0"/>
                      <a:pPr/>
                      <a:t>[CELLRANGE]</a:t>
                    </a:fld>
                    <a:r>
                      <a:rPr lang="en-US" baseline="0"/>
                      <a:t>
</a:t>
                    </a:r>
                    <a:fld id="{8228E3AF-3786-40C0-BF48-046A26F3691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E6BD-407D-8DB5-88274B443806}"/>
                </c:ext>
              </c:extLst>
            </c:dLbl>
            <c:dLbl>
              <c:idx val="2"/>
              <c:layout>
                <c:manualLayout>
                  <c:x val="-3.1535065771196298E-17"/>
                  <c:y val="-8.2036905618415919E-3"/>
                </c:manualLayout>
              </c:layout>
              <c:tx>
                <c:rich>
                  <a:bodyPr/>
                  <a:lstStyle/>
                  <a:p>
                    <a:fld id="{CF3267C1-7187-4284-8E5A-04E45C7DD8AC}" type="CELLRANGE">
                      <a:rPr lang="en-US" baseline="0"/>
                      <a:pPr/>
                      <a:t>[CELLRANGE]</a:t>
                    </a:fld>
                    <a:r>
                      <a:rPr lang="en-US" baseline="0"/>
                      <a:t>
</a:t>
                    </a:r>
                    <a:fld id="{D655053C-AA4C-4B51-8BC4-FA2D14BDDF5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6BD-407D-8DB5-88274B443806}"/>
                </c:ext>
              </c:extLst>
            </c:dLbl>
            <c:dLbl>
              <c:idx val="3"/>
              <c:layout>
                <c:manualLayout>
                  <c:x val="0"/>
                  <c:y val="-1.6731786998662599E-2"/>
                </c:manualLayout>
              </c:layout>
              <c:tx>
                <c:rich>
                  <a:bodyPr/>
                  <a:lstStyle/>
                  <a:p>
                    <a:fld id="{9D753C8C-7B8A-41B6-8272-885B99AB3EF3}" type="CELLRANGE">
                      <a:rPr lang="en-US" baseline="0"/>
                      <a:pPr/>
                      <a:t>[CELLRANGE]</a:t>
                    </a:fld>
                    <a:r>
                      <a:rPr lang="en-US" baseline="0"/>
                      <a:t>
</a:t>
                    </a:r>
                    <a:fld id="{18EE7D4F-EB5C-40EE-8112-3881B41D317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6BD-407D-8DB5-88274B443806}"/>
                </c:ext>
              </c:extLst>
            </c:dLbl>
            <c:dLbl>
              <c:idx val="4"/>
              <c:layout>
                <c:manualLayout>
                  <c:x val="-3.1535065771196298E-17"/>
                  <c:y val="-8.7159103644407574E-3"/>
                </c:manualLayout>
              </c:layout>
              <c:tx>
                <c:rich>
                  <a:bodyPr/>
                  <a:lstStyle/>
                  <a:p>
                    <a:fld id="{9FDDCF60-9782-4FAD-9001-365AE256FB41}" type="CELLRANGE">
                      <a:rPr lang="en-US" baseline="0"/>
                      <a:pPr/>
                      <a:t>[CELLRANGE]</a:t>
                    </a:fld>
                    <a:r>
                      <a:rPr lang="en-US" baseline="0"/>
                      <a:t>
</a:t>
                    </a:r>
                    <a:fld id="{1D525CD9-F6B7-462B-8708-8C579E4FD19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6BD-407D-8DB5-88274B443806}"/>
                </c:ext>
              </c:extLst>
            </c:dLbl>
            <c:dLbl>
              <c:idx val="5"/>
              <c:layout>
                <c:manualLayout>
                  <c:x val="0"/>
                  <c:y val="-1.7646335475998459E-2"/>
                </c:manualLayout>
              </c:layout>
              <c:tx>
                <c:rich>
                  <a:bodyPr/>
                  <a:lstStyle/>
                  <a:p>
                    <a:fld id="{EA7B03BD-85A4-42A4-8F44-7F7B212D5E1E}" type="CELLRANGE">
                      <a:rPr lang="en-US" baseline="0"/>
                      <a:pPr/>
                      <a:t>[CELLRANGE]</a:t>
                    </a:fld>
                    <a:r>
                      <a:rPr lang="en-US" baseline="0"/>
                      <a:t>
</a:t>
                    </a:r>
                    <a:fld id="{5733DDFC-DF0A-42BC-B337-4A33A75A54E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6BD-407D-8DB5-88274B443806}"/>
                </c:ext>
              </c:extLst>
            </c:dLbl>
            <c:dLbl>
              <c:idx val="6"/>
              <c:layout>
                <c:manualLayout>
                  <c:x val="0"/>
                  <c:y val="-2.4497184516648868E-2"/>
                </c:manualLayout>
              </c:layout>
              <c:tx>
                <c:rich>
                  <a:bodyPr/>
                  <a:lstStyle/>
                  <a:p>
                    <a:fld id="{4C78624A-2A09-4DAD-8452-83882789C616}" type="CELLRANGE">
                      <a:rPr lang="en-US" baseline="0"/>
                      <a:pPr/>
                      <a:t>[CELLRANGE]</a:t>
                    </a:fld>
                    <a:r>
                      <a:rPr lang="en-US" baseline="0"/>
                      <a:t>
</a:t>
                    </a:r>
                    <a:fld id="{0C315543-C62F-4D8D-ADE4-81A3BD56C5F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6BD-407D-8DB5-88274B443806}"/>
                </c:ext>
              </c:extLst>
            </c:dLbl>
            <c:dLbl>
              <c:idx val="7"/>
              <c:layout>
                <c:manualLayout>
                  <c:x val="0"/>
                  <c:y val="-2.2163314926720738E-2"/>
                </c:manualLayout>
              </c:layout>
              <c:tx>
                <c:rich>
                  <a:bodyPr/>
                  <a:lstStyle/>
                  <a:p>
                    <a:fld id="{02CF8953-C93C-43DC-B8D0-05487C3989D9}" type="CELLRANGE">
                      <a:rPr lang="en-US" baseline="0"/>
                      <a:pPr/>
                      <a:t>[CELLRANGE]</a:t>
                    </a:fld>
                    <a:r>
                      <a:rPr lang="en-US" baseline="0"/>
                      <a:t>
</a:t>
                    </a:r>
                    <a:fld id="{AA1C43A1-1A3A-4563-BDD1-851BCF8F1AF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6BD-407D-8DB5-88274B443806}"/>
                </c:ext>
              </c:extLst>
            </c:dLbl>
            <c:dLbl>
              <c:idx val="8"/>
              <c:layout>
                <c:manualLayout>
                  <c:x val="0"/>
                  <c:y val="-2.1526309661573512E-2"/>
                </c:manualLayout>
              </c:layout>
              <c:tx>
                <c:rich>
                  <a:bodyPr/>
                  <a:lstStyle/>
                  <a:p>
                    <a:fld id="{9B1014FF-AD29-43D3-B492-3E90607AA4A7}" type="CELLRANGE">
                      <a:rPr lang="en-US" baseline="0"/>
                      <a:pPr/>
                      <a:t>[CELLRANGE]</a:t>
                    </a:fld>
                    <a:r>
                      <a:rPr lang="en-US" baseline="0"/>
                      <a:t>
</a:t>
                    </a:r>
                    <a:fld id="{2F2996FE-BBBA-424F-ACE1-4FBEFF348E8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6BD-407D-8DB5-88274B443806}"/>
                </c:ext>
              </c:extLst>
            </c:dLbl>
            <c:dLbl>
              <c:idx val="9"/>
              <c:layout>
                <c:manualLayout>
                  <c:x val="-6.3070131542392597E-17"/>
                  <c:y val="-2.7204139026626207E-2"/>
                </c:manualLayout>
              </c:layout>
              <c:tx>
                <c:rich>
                  <a:bodyPr/>
                  <a:lstStyle/>
                  <a:p>
                    <a:fld id="{5BDC09EB-3A4C-4789-A223-7F05B3885749}" type="CELLRANGE">
                      <a:rPr lang="en-US" baseline="0"/>
                      <a:pPr/>
                      <a:t>[CELLRANGE]</a:t>
                    </a:fld>
                    <a:r>
                      <a:rPr lang="en-US" baseline="0"/>
                      <a:t>
</a:t>
                    </a:r>
                    <a:fld id="{3983A6A5-9033-404A-87E6-4FFAED8CE40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6BD-407D-8DB5-88274B443806}"/>
                </c:ext>
              </c:extLst>
            </c:dLbl>
            <c:dLbl>
              <c:idx val="10"/>
              <c:layout>
                <c:manualLayout>
                  <c:x val="0"/>
                  <c:y val="-3.0493788971617027E-2"/>
                </c:manualLayout>
              </c:layout>
              <c:tx>
                <c:rich>
                  <a:bodyPr/>
                  <a:lstStyle/>
                  <a:p>
                    <a:fld id="{5545BD42-6A77-4962-A0B9-D4C3C8535333}" type="CELLRANGE">
                      <a:rPr lang="en-US" baseline="0"/>
                      <a:pPr/>
                      <a:t>[CELLRANGE]</a:t>
                    </a:fld>
                    <a:r>
                      <a:rPr lang="en-US" baseline="0"/>
                      <a:t>
</a:t>
                    </a:r>
                    <a:fld id="{B254CA70-8989-42BF-BE34-418B29E4F6C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6BD-407D-8DB5-88274B443806}"/>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69814A63-FD6C-43E7-93DC-CB50E7B80140}" type="CELLRANGE">
                      <a:rPr lang="en-US" baseline="0">
                        <a:solidFill>
                          <a:schemeClr val="bg1"/>
                        </a:solidFill>
                      </a:rPr>
                      <a:pPr>
                        <a:defRPr b="1">
                          <a:solidFill>
                            <a:schemeClr val="bg1"/>
                          </a:solidFill>
                        </a:defRPr>
                      </a:pPr>
                      <a:t>[CELLRANGE]</a:t>
                    </a:fld>
                    <a:r>
                      <a:rPr lang="en-US" baseline="0">
                        <a:solidFill>
                          <a:schemeClr val="bg1"/>
                        </a:solidFill>
                      </a:rPr>
                      <a:t>
</a:t>
                    </a:r>
                    <a:fld id="{6D1D0C29-A537-4FB1-9C23-66D958ED49FB}"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6BD-407D-8DB5-88274B443806}"/>
                </c:ext>
              </c:extLst>
            </c:dLbl>
            <c:dLbl>
              <c:idx val="12"/>
              <c:layout>
                <c:manualLayout>
                  <c:x val="0"/>
                  <c:y val="-4.5254437921412038E-2"/>
                </c:manualLayout>
              </c:layout>
              <c:tx>
                <c:rich>
                  <a:bodyPr/>
                  <a:lstStyle/>
                  <a:p>
                    <a:fld id="{6D995877-F8D8-404C-A891-4AD6E2020C0D}" type="CELLRANGE">
                      <a:rPr lang="en-US" baseline="0"/>
                      <a:pPr/>
                      <a:t>[CELLRANGE]</a:t>
                    </a:fld>
                    <a:r>
                      <a:rPr lang="en-US" baseline="0"/>
                      <a:t>
</a:t>
                    </a:r>
                    <a:fld id="{B544F51D-65C0-4AF1-B4B0-ACD86487CE0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6BD-407D-8DB5-88274B443806}"/>
                </c:ext>
              </c:extLst>
            </c:dLbl>
            <c:dLbl>
              <c:idx val="13"/>
              <c:layout>
                <c:manualLayout>
                  <c:x val="0"/>
                  <c:y val="-4.0625206045864781E-2"/>
                </c:manualLayout>
              </c:layout>
              <c:tx>
                <c:rich>
                  <a:bodyPr/>
                  <a:lstStyle/>
                  <a:p>
                    <a:fld id="{EBA1322D-A557-414D-A85C-06C8C3910B88}" type="CELLRANGE">
                      <a:rPr lang="en-US" baseline="0"/>
                      <a:pPr/>
                      <a:t>[CELLRANGE]</a:t>
                    </a:fld>
                    <a:r>
                      <a:rPr lang="en-US" baseline="0"/>
                      <a:t>
</a:t>
                    </a:r>
                    <a:fld id="{8516B628-3C50-48CD-B614-3C867D4474B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6BD-407D-8DB5-88274B443806}"/>
                </c:ext>
              </c:extLst>
            </c:dLbl>
            <c:dLbl>
              <c:idx val="14"/>
              <c:layout>
                <c:manualLayout>
                  <c:x val="0"/>
                  <c:y val="-4.4239261865835058E-2"/>
                </c:manualLayout>
              </c:layout>
              <c:tx>
                <c:rich>
                  <a:bodyPr/>
                  <a:lstStyle/>
                  <a:p>
                    <a:fld id="{90CAEFFA-E703-4FFD-8234-5BD15EE55226}" type="CELLRANGE">
                      <a:rPr lang="en-US" baseline="0"/>
                      <a:pPr/>
                      <a:t>[CELLRANGE]</a:t>
                    </a:fld>
                    <a:r>
                      <a:rPr lang="en-US" baseline="0"/>
                      <a:t>
</a:t>
                    </a:r>
                    <a:fld id="{112E0886-A51F-49A1-93D6-95FF79096DA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6BD-407D-8DB5-88274B443806}"/>
                </c:ext>
              </c:extLst>
            </c:dLbl>
            <c:dLbl>
              <c:idx val="15"/>
              <c:layout>
                <c:manualLayout>
                  <c:x val="0"/>
                  <c:y val="-4.177061671082595E-2"/>
                </c:manualLayout>
              </c:layout>
              <c:tx>
                <c:rich>
                  <a:bodyPr/>
                  <a:lstStyle/>
                  <a:p>
                    <a:fld id="{81043E4B-BBCD-4D96-8B1F-073BB6D63758}" type="CELLRANGE">
                      <a:rPr lang="en-US" baseline="0"/>
                      <a:pPr/>
                      <a:t>[CELLRANGE]</a:t>
                    </a:fld>
                    <a:r>
                      <a:rPr lang="en-US" baseline="0"/>
                      <a:t>
</a:t>
                    </a:r>
                    <a:fld id="{D5F5BD73-8087-41D0-97EA-551488B22BC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6BD-407D-8DB5-88274B443806}"/>
                </c:ext>
              </c:extLst>
            </c:dLbl>
            <c:dLbl>
              <c:idx val="16"/>
              <c:layout>
                <c:manualLayout>
                  <c:x val="-1.2614026308478519E-16"/>
                  <c:y val="-5.4237901395508381E-2"/>
                </c:manualLayout>
              </c:layout>
              <c:tx>
                <c:rich>
                  <a:bodyPr/>
                  <a:lstStyle/>
                  <a:p>
                    <a:fld id="{EF753BF2-2F16-4D4E-BA04-76267B0D6073}" type="CELLRANGE">
                      <a:rPr lang="en-US" baseline="0"/>
                      <a:pPr/>
                      <a:t>[CELLRANGE]</a:t>
                    </a:fld>
                    <a:r>
                      <a:rPr lang="en-US" baseline="0"/>
                      <a:t>
</a:t>
                    </a:r>
                    <a:fld id="{49A22E84-AE4E-4A44-90A2-DCB15029F5B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E6BD-407D-8DB5-88274B443806}"/>
                </c:ext>
              </c:extLst>
            </c:dLbl>
            <c:dLbl>
              <c:idx val="17"/>
              <c:layout>
                <c:manualLayout>
                  <c:x val="0"/>
                  <c:y val="-5.7139753723992361E-2"/>
                </c:manualLayout>
              </c:layout>
              <c:tx>
                <c:rich>
                  <a:bodyPr/>
                  <a:lstStyle/>
                  <a:p>
                    <a:fld id="{0F370A76-4155-464B-9CAB-220C223DCE57}" type="CELLRANGE">
                      <a:rPr lang="en-US" baseline="0"/>
                      <a:pPr/>
                      <a:t>[CELLRANGE]</a:t>
                    </a:fld>
                    <a:r>
                      <a:rPr lang="en-US" baseline="0"/>
                      <a:t>
</a:t>
                    </a:r>
                    <a:fld id="{6894A122-007A-4FB6-8939-DFE4A4149E8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6BD-407D-8DB5-88274B443806}"/>
                </c:ext>
              </c:extLst>
            </c:dLbl>
            <c:dLbl>
              <c:idx val="18"/>
              <c:layout>
                <c:manualLayout>
                  <c:x val="-1.2614026308478519E-16"/>
                  <c:y val="-5.958878195039137E-2"/>
                </c:manualLayout>
              </c:layout>
              <c:tx>
                <c:rich>
                  <a:bodyPr/>
                  <a:lstStyle/>
                  <a:p>
                    <a:fld id="{DCB15A15-B71C-47F8-856C-56041D602C46}" type="CELLRANGE">
                      <a:rPr lang="en-US" baseline="0"/>
                      <a:pPr/>
                      <a:t>[CELLRANGE]</a:t>
                    </a:fld>
                    <a:r>
                      <a:rPr lang="en-US" baseline="0"/>
                      <a:t>
</a:t>
                    </a:r>
                    <a:fld id="{A293B4B1-52BE-476A-8BD6-4DE8CF463A9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6BD-407D-8DB5-88274B443806}"/>
                </c:ext>
              </c:extLst>
            </c:dLbl>
            <c:dLbl>
              <c:idx val="19"/>
              <c:layout>
                <c:manualLayout>
                  <c:x val="0"/>
                  <c:y val="-8.3345064135550109E-2"/>
                </c:manualLayout>
              </c:layout>
              <c:tx>
                <c:rich>
                  <a:bodyPr/>
                  <a:lstStyle/>
                  <a:p>
                    <a:fld id="{F9480132-0732-405C-B3C2-04C833BDC1D4}" type="CELLRANGE">
                      <a:rPr lang="en-US" baseline="0"/>
                      <a:pPr/>
                      <a:t>[CELLRANGE]</a:t>
                    </a:fld>
                    <a:r>
                      <a:rPr lang="en-US" baseline="0"/>
                      <a:t>
</a:t>
                    </a:r>
                    <a:fld id="{528C0872-4F3E-4EC9-9A45-9C614D59D5A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6BD-407D-8DB5-88274B443806}"/>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'11ListaEsperaGI'!$L$13:$L$32</c:f>
              <c:strCache>
                <c:ptCount val="20"/>
                <c:pt idx="0">
                  <c:v>Castilla y León</c:v>
                </c:pt>
                <c:pt idx="1">
                  <c:v>Aragón</c:v>
                </c:pt>
                <c:pt idx="2">
                  <c:v>Asturias, Principado de</c:v>
                </c:pt>
                <c:pt idx="3">
                  <c:v>Navarra, Comunidad Foral de</c:v>
                </c:pt>
                <c:pt idx="4">
                  <c:v>Castilla - La Mancha</c:v>
                </c:pt>
                <c:pt idx="5">
                  <c:v>Galicia</c:v>
                </c:pt>
                <c:pt idx="6">
                  <c:v>Ceuta</c:v>
                </c:pt>
                <c:pt idx="7">
                  <c:v>Comunitat Valenciana</c:v>
                </c:pt>
                <c:pt idx="8">
                  <c:v>Madrid, Comunidad de</c:v>
                </c:pt>
                <c:pt idx="9">
                  <c:v>Cantabria</c:v>
                </c:pt>
                <c:pt idx="10">
                  <c:v>Canarias</c:v>
                </c:pt>
                <c:pt idx="11">
                  <c:v>Media Nacional</c:v>
                </c:pt>
                <c:pt idx="12">
                  <c:v>Andalucía</c:v>
                </c:pt>
                <c:pt idx="13">
                  <c:v>Balears, Illes</c:v>
                </c:pt>
                <c:pt idx="14">
                  <c:v>Murcia, Región de</c:v>
                </c:pt>
                <c:pt idx="15">
                  <c:v>Melilla</c:v>
                </c:pt>
                <c:pt idx="16">
                  <c:v>Extremadura</c:v>
                </c:pt>
                <c:pt idx="17">
                  <c:v>País Vasco</c:v>
                </c:pt>
                <c:pt idx="18">
                  <c:v>Rioja, La</c:v>
                </c:pt>
                <c:pt idx="19">
                  <c:v>Cataluña</c:v>
                </c:pt>
              </c:strCache>
            </c:strRef>
          </c:cat>
          <c:val>
            <c:numRef>
              <c:f>'11ListaEsperaGI'!$O$13:$O$32</c:f>
              <c:numCache>
                <c:formatCode>0.00%</c:formatCode>
                <c:ptCount val="20"/>
                <c:pt idx="0">
                  <c:v>0.99871707327167003</c:v>
                </c:pt>
                <c:pt idx="1">
                  <c:v>0.99481790701022021</c:v>
                </c:pt>
                <c:pt idx="2">
                  <c:v>0.96271717247036015</c:v>
                </c:pt>
                <c:pt idx="3">
                  <c:v>0.94500497371038794</c:v>
                </c:pt>
                <c:pt idx="4">
                  <c:v>0.94411554921540652</c:v>
                </c:pt>
                <c:pt idx="5">
                  <c:v>0.94383714925116202</c:v>
                </c:pt>
                <c:pt idx="6">
                  <c:v>0.93690851735015768</c:v>
                </c:pt>
                <c:pt idx="7">
                  <c:v>0.88361583971543678</c:v>
                </c:pt>
                <c:pt idx="8">
                  <c:v>0.87397165572070512</c:v>
                </c:pt>
                <c:pt idx="9">
                  <c:v>0.86933434477527027</c:v>
                </c:pt>
                <c:pt idx="10">
                  <c:v>0.85613682092555332</c:v>
                </c:pt>
                <c:pt idx="11">
                  <c:v>0.8495129704428469</c:v>
                </c:pt>
                <c:pt idx="12">
                  <c:v>0.8415514392555874</c:v>
                </c:pt>
                <c:pt idx="13">
                  <c:v>0.83144788331554609</c:v>
                </c:pt>
                <c:pt idx="14">
                  <c:v>0.8041856610029009</c:v>
                </c:pt>
                <c:pt idx="15">
                  <c:v>0.80180180180180183</c:v>
                </c:pt>
                <c:pt idx="16">
                  <c:v>0.77680754453370593</c:v>
                </c:pt>
                <c:pt idx="17">
                  <c:v>0.76385918736634317</c:v>
                </c:pt>
                <c:pt idx="18">
                  <c:v>0.75111227427375038</c:v>
                </c:pt>
                <c:pt idx="19">
                  <c:v>0.72019046170807277</c:v>
                </c:pt>
              </c:numCache>
            </c:numRef>
          </c:val>
          <c:extLst>
            <c:ext xmlns:c15="http://schemas.microsoft.com/office/drawing/2012/chart" uri="{02D57815-91ED-43cb-92C2-25804820EDAC}">
              <c15:datalabelsRange>
                <c15:f>'11ListaEsperaGI'!$M$13:$M$32</c15:f>
                <c15:dlblRangeCache>
                  <c:ptCount val="20"/>
                  <c:pt idx="0">
                    <c:v>48.265</c:v>
                  </c:pt>
                  <c:pt idx="1">
                    <c:v>13.822</c:v>
                  </c:pt>
                  <c:pt idx="2">
                    <c:v>12.911</c:v>
                  </c:pt>
                  <c:pt idx="3">
                    <c:v>6.650</c:v>
                  </c:pt>
                  <c:pt idx="4">
                    <c:v>26.473</c:v>
                  </c:pt>
                  <c:pt idx="5">
                    <c:v>21.931</c:v>
                  </c:pt>
                  <c:pt idx="6">
                    <c:v>594</c:v>
                  </c:pt>
                  <c:pt idx="7">
                    <c:v>48.689</c:v>
                  </c:pt>
                  <c:pt idx="8">
                    <c:v>50.568</c:v>
                  </c:pt>
                  <c:pt idx="9">
                    <c:v>4.584</c:v>
                  </c:pt>
                  <c:pt idx="10">
                    <c:v>12.765</c:v>
                  </c:pt>
                  <c:pt idx="11">
                    <c:v>466.070</c:v>
                  </c:pt>
                  <c:pt idx="12">
                    <c:v>77.416</c:v>
                  </c:pt>
                  <c:pt idx="13">
                    <c:v>11.686</c:v>
                  </c:pt>
                  <c:pt idx="14">
                    <c:v>11.643</c:v>
                  </c:pt>
                  <c:pt idx="15">
                    <c:v>445</c:v>
                  </c:pt>
                  <c:pt idx="16">
                    <c:v>11.120</c:v>
                  </c:pt>
                  <c:pt idx="17">
                    <c:v>27.861</c:v>
                  </c:pt>
                  <c:pt idx="18">
                    <c:v>2.870</c:v>
                  </c:pt>
                  <c:pt idx="19">
                    <c:v>75.777</c:v>
                  </c:pt>
                </c15:dlblRangeCache>
              </c15:datalabelsRange>
            </c:ext>
            <c:ext xmlns:c16="http://schemas.microsoft.com/office/drawing/2014/chart" uri="{C3380CC4-5D6E-409C-BE32-E72D297353CC}">
              <c16:uniqueId val="{00000015-E6BD-407D-8DB5-88274B443806}"/>
            </c:ext>
          </c:extLst>
        </c:ser>
        <c:ser>
          <c:idx val="1"/>
          <c:order val="1"/>
          <c:tx>
            <c:v>Personas beneficiarias con derecho a prestación pendientes de resolución de PIA</c:v>
          </c:tx>
          <c:spPr>
            <a:solidFill>
              <a:schemeClr val="accent2"/>
            </a:solidFill>
            <a:ln>
              <a:noFill/>
            </a:ln>
            <a:effectLst/>
          </c:spPr>
          <c:invertIfNegative val="0"/>
          <c:dPt>
            <c:idx val="9"/>
            <c:invertIfNegative val="0"/>
            <c:bubble3D val="0"/>
            <c:extLst>
              <c:ext xmlns:c16="http://schemas.microsoft.com/office/drawing/2014/chart" uri="{C3380CC4-5D6E-409C-BE32-E72D297353CC}">
                <c16:uniqueId val="{00000016-E6BD-407D-8DB5-88274B443806}"/>
              </c:ext>
            </c:extLst>
          </c:dPt>
          <c:dPt>
            <c:idx val="11"/>
            <c:invertIfNegative val="0"/>
            <c:bubble3D val="0"/>
            <c:spPr>
              <a:solidFill>
                <a:schemeClr val="accent2">
                  <a:lumMod val="50000"/>
                </a:schemeClr>
              </a:solidFill>
              <a:ln>
                <a:noFill/>
              </a:ln>
              <a:effectLst/>
            </c:spPr>
            <c:extLst>
              <c:ext xmlns:c16="http://schemas.microsoft.com/office/drawing/2014/chart" uri="{C3380CC4-5D6E-409C-BE32-E72D297353CC}">
                <c16:uniqueId val="{00000017-E6BD-407D-8DB5-88274B443806}"/>
              </c:ext>
            </c:extLst>
          </c:dPt>
          <c:dPt>
            <c:idx val="12"/>
            <c:invertIfNegative val="0"/>
            <c:bubble3D val="0"/>
            <c:extLst>
              <c:ext xmlns:c16="http://schemas.microsoft.com/office/drawing/2014/chart" uri="{C3380CC4-5D6E-409C-BE32-E72D297353CC}">
                <c16:uniqueId val="{00000019-E6BD-407D-8DB5-88274B443806}"/>
              </c:ext>
            </c:extLst>
          </c:dPt>
          <c:dPt>
            <c:idx val="13"/>
            <c:invertIfNegative val="0"/>
            <c:bubble3D val="0"/>
            <c:extLst>
              <c:ext xmlns:c16="http://schemas.microsoft.com/office/drawing/2014/chart" uri="{C3380CC4-5D6E-409C-BE32-E72D297353CC}">
                <c16:uniqueId val="{0000001A-E6BD-407D-8DB5-88274B443806}"/>
              </c:ext>
            </c:extLst>
          </c:dPt>
          <c:dPt>
            <c:idx val="14"/>
            <c:invertIfNegative val="0"/>
            <c:bubble3D val="0"/>
            <c:extLst>
              <c:ext xmlns:c16="http://schemas.microsoft.com/office/drawing/2014/chart" uri="{C3380CC4-5D6E-409C-BE32-E72D297353CC}">
                <c16:uniqueId val="{0000001B-E6BD-407D-8DB5-88274B443806}"/>
              </c:ext>
            </c:extLst>
          </c:dPt>
          <c:dPt>
            <c:idx val="15"/>
            <c:invertIfNegative val="0"/>
            <c:bubble3D val="0"/>
            <c:extLst>
              <c:ext xmlns:c16="http://schemas.microsoft.com/office/drawing/2014/chart" uri="{C3380CC4-5D6E-409C-BE32-E72D297353CC}">
                <c16:uniqueId val="{0000001C-E6BD-407D-8DB5-88274B443806}"/>
              </c:ext>
            </c:extLst>
          </c:dPt>
          <c:dLbls>
            <c:dLbl>
              <c:idx val="0"/>
              <c:layout>
                <c:manualLayout>
                  <c:x val="0"/>
                  <c:y val="3.1604688373282543E-2"/>
                </c:manualLayout>
              </c:layout>
              <c:tx>
                <c:rich>
                  <a:bodyPr/>
                  <a:lstStyle/>
                  <a:p>
                    <a:fld id="{3432A0D1-5B6E-4BCF-A19E-1F1A14A234E2}" type="CELLRANGE">
                      <a:rPr lang="en-US" baseline="0"/>
                      <a:pPr/>
                      <a:t>[CELLRANGE]</a:t>
                    </a:fld>
                    <a:r>
                      <a:rPr lang="en-US" baseline="0"/>
                      <a:t>
</a:t>
                    </a:r>
                    <a:fld id="{F86CFFDD-8EA6-4674-B7EB-4D9DEBAF49B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6BD-407D-8DB5-88274B443806}"/>
                </c:ext>
              </c:extLst>
            </c:dLbl>
            <c:dLbl>
              <c:idx val="1"/>
              <c:layout>
                <c:manualLayout>
                  <c:x val="-1.2753475859164376E-17"/>
                  <c:y val="4.7481214380912665E-3"/>
                </c:manualLayout>
              </c:layout>
              <c:tx>
                <c:rich>
                  <a:bodyPr/>
                  <a:lstStyle/>
                  <a:p>
                    <a:fld id="{6004BFC7-0516-497D-B45B-4C06715EAA92}" type="CELLRANGE">
                      <a:rPr lang="en-US" baseline="0"/>
                      <a:pPr/>
                      <a:t>[CELLRANGE]</a:t>
                    </a:fld>
                    <a:r>
                      <a:rPr lang="en-US" baseline="0"/>
                      <a:t>
</a:t>
                    </a:r>
                    <a:fld id="{0CE5FD69-E140-488E-A0DD-23443096266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6BD-407D-8DB5-88274B443806}"/>
                </c:ext>
              </c:extLst>
            </c:dLbl>
            <c:dLbl>
              <c:idx val="2"/>
              <c:layout>
                <c:manualLayout>
                  <c:x val="0"/>
                  <c:y val="-3.8560600485686955E-4"/>
                </c:manualLayout>
              </c:layout>
              <c:tx>
                <c:rich>
                  <a:bodyPr/>
                  <a:lstStyle/>
                  <a:p>
                    <a:fld id="{B9B08280-CE5C-4242-A527-FA71B9799634}" type="CELLRANGE">
                      <a:rPr lang="en-US" baseline="0"/>
                      <a:pPr/>
                      <a:t>[CELLRANGE]</a:t>
                    </a:fld>
                    <a:r>
                      <a:rPr lang="en-US" baseline="0"/>
                      <a:t>
</a:t>
                    </a:r>
                    <a:fld id="{C4CFD18F-B846-4ECE-847C-FF81DD6C903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6BD-407D-8DB5-88274B443806}"/>
                </c:ext>
              </c:extLst>
            </c:dLbl>
            <c:dLbl>
              <c:idx val="3"/>
              <c:layout>
                <c:manualLayout>
                  <c:x val="-5.1013903436657505E-17"/>
                  <c:y val="-1.0847008609905118E-3"/>
                </c:manualLayout>
              </c:layout>
              <c:tx>
                <c:rich>
                  <a:bodyPr/>
                  <a:lstStyle/>
                  <a:p>
                    <a:fld id="{13299F63-AE1B-4AFC-B44B-11AA6A8F3590}" type="CELLRANGE">
                      <a:rPr lang="en-US" baseline="0"/>
                      <a:pPr/>
                      <a:t>[CELLRANGE]</a:t>
                    </a:fld>
                    <a:r>
                      <a:rPr lang="en-US" baseline="0"/>
                      <a:t>
</a:t>
                    </a:r>
                    <a:fld id="{26FAB1FB-FEFF-4AC0-8B61-462111007B8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6BD-407D-8DB5-88274B443806}"/>
                </c:ext>
              </c:extLst>
            </c:dLbl>
            <c:dLbl>
              <c:idx val="4"/>
              <c:layout>
                <c:manualLayout>
                  <c:x val="1.3988426885235836E-3"/>
                  <c:y val="4.9774323583780256E-3"/>
                </c:manualLayout>
              </c:layout>
              <c:tx>
                <c:rich>
                  <a:bodyPr/>
                  <a:lstStyle/>
                  <a:p>
                    <a:fld id="{D7311873-5652-4BF5-8139-63E848B99E32}" type="CELLRANGE">
                      <a:rPr lang="en-US" baseline="0"/>
                      <a:pPr/>
                      <a:t>[CELLRANGE]</a:t>
                    </a:fld>
                    <a:r>
                      <a:rPr lang="en-US" baseline="0"/>
                      <a:t>
</a:t>
                    </a:r>
                    <a:fld id="{20748BF7-BC25-44F9-9C1D-66817B92954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6BD-407D-8DB5-88274B443806}"/>
                </c:ext>
              </c:extLst>
            </c:dLbl>
            <c:dLbl>
              <c:idx val="5"/>
              <c:layout>
                <c:manualLayout>
                  <c:x val="0"/>
                  <c:y val="6.9874409880102319E-3"/>
                </c:manualLayout>
              </c:layout>
              <c:tx>
                <c:rich>
                  <a:bodyPr/>
                  <a:lstStyle/>
                  <a:p>
                    <a:fld id="{8E4B3937-AD1F-4A10-9EC9-B22AE8EBF8B9}" type="CELLRANGE">
                      <a:rPr lang="en-US" baseline="0"/>
                      <a:pPr/>
                      <a:t>[CELLRANGE]</a:t>
                    </a:fld>
                    <a:r>
                      <a:rPr lang="en-US" baseline="0"/>
                      <a:t>
</a:t>
                    </a:r>
                    <a:fld id="{788E1B82-589F-4595-8EC9-A3B380E8299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6BD-407D-8DB5-88274B443806}"/>
                </c:ext>
              </c:extLst>
            </c:dLbl>
            <c:dLbl>
              <c:idx val="6"/>
              <c:layout>
                <c:manualLayout>
                  <c:x val="0"/>
                  <c:y val="9.2246790407103946E-3"/>
                </c:manualLayout>
              </c:layout>
              <c:tx>
                <c:rich>
                  <a:bodyPr/>
                  <a:lstStyle/>
                  <a:p>
                    <a:fld id="{04E1C151-5322-43AB-80D4-895892F52DB5}" type="CELLRANGE">
                      <a:rPr lang="en-US" baseline="0"/>
                      <a:pPr/>
                      <a:t>[CELLRANGE]</a:t>
                    </a:fld>
                    <a:r>
                      <a:rPr lang="en-US" baseline="0"/>
                      <a:t>
</a:t>
                    </a:r>
                    <a:fld id="{D831D5E9-40A6-44AA-A1E7-9696AB89D66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E6BD-407D-8DB5-88274B443806}"/>
                </c:ext>
              </c:extLst>
            </c:dLbl>
            <c:dLbl>
              <c:idx val="7"/>
              <c:layout>
                <c:manualLayout>
                  <c:x val="0"/>
                  <c:y val="9.1976149447574578E-3"/>
                </c:manualLayout>
              </c:layout>
              <c:tx>
                <c:rich>
                  <a:bodyPr/>
                  <a:lstStyle/>
                  <a:p>
                    <a:fld id="{AC3D5BB0-1E91-4164-8F43-0AB4A624722B}" type="CELLRANGE">
                      <a:rPr lang="en-US" baseline="0"/>
                      <a:pPr/>
                      <a:t>[CELLRANGE]</a:t>
                    </a:fld>
                    <a:r>
                      <a:rPr lang="en-US" baseline="0"/>
                      <a:t>
</a:t>
                    </a:r>
                    <a:fld id="{88B0A305-0B1C-48FF-B5F8-1C401A8C029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E6BD-407D-8DB5-88274B443806}"/>
                </c:ext>
              </c:extLst>
            </c:dLbl>
            <c:dLbl>
              <c:idx val="8"/>
              <c:layout>
                <c:manualLayout>
                  <c:x val="0"/>
                  <c:y val="4.1758628587786393E-4"/>
                </c:manualLayout>
              </c:layout>
              <c:tx>
                <c:rich>
                  <a:bodyPr/>
                  <a:lstStyle/>
                  <a:p>
                    <a:fld id="{4531A470-EE95-42D7-9CDC-8E6D97B10932}" type="CELLRANGE">
                      <a:rPr lang="en-US" baseline="0"/>
                      <a:pPr/>
                      <a:t>[CELLRANGE]</a:t>
                    </a:fld>
                    <a:r>
                      <a:rPr lang="en-US" baseline="0"/>
                      <a:t>
</a:t>
                    </a:r>
                    <a:fld id="{C62B50BC-7C5E-4F75-AD79-A7DBE50A55D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E6BD-407D-8DB5-88274B443806}"/>
                </c:ext>
              </c:extLst>
            </c:dLbl>
            <c:dLbl>
              <c:idx val="9"/>
              <c:layout>
                <c:manualLayout>
                  <c:x val="1.5594541910331384E-3"/>
                  <c:y val="3.9760608081192681E-4"/>
                </c:manualLayout>
              </c:layout>
              <c:tx>
                <c:rich>
                  <a:bodyPr/>
                  <a:lstStyle/>
                  <a:p>
                    <a:fld id="{7BEE2710-A850-4F01-B40F-90AF2DFBBED6}" type="CELLRANGE">
                      <a:rPr lang="en-US" baseline="0"/>
                      <a:pPr/>
                      <a:t>[CELLRANGE]</a:t>
                    </a:fld>
                    <a:r>
                      <a:rPr lang="en-US" baseline="0"/>
                      <a:t>
</a:t>
                    </a:r>
                    <a:fld id="{D3B2D62B-E387-4AA8-BA46-46AC0885F7E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6BD-407D-8DB5-88274B443806}"/>
                </c:ext>
              </c:extLst>
            </c:dLbl>
            <c:dLbl>
              <c:idx val="10"/>
              <c:layout>
                <c:manualLayout>
                  <c:x val="0"/>
                  <c:y val="3.6872560258028003E-3"/>
                </c:manualLayout>
              </c:layout>
              <c:tx>
                <c:rich>
                  <a:bodyPr/>
                  <a:lstStyle/>
                  <a:p>
                    <a:fld id="{A8B3D94D-7B8C-4882-AB1D-45FB2343A1F9}" type="CELLRANGE">
                      <a:rPr lang="en-US" baseline="0"/>
                      <a:pPr/>
                      <a:t>[CELLRANGE]</a:t>
                    </a:fld>
                    <a:r>
                      <a:rPr lang="en-US" baseline="0"/>
                      <a:t>
</a:t>
                    </a:r>
                    <a:fld id="{EE458904-8499-45FB-A0C6-1AFF9F8CA27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E6BD-407D-8DB5-88274B443806}"/>
                </c:ext>
              </c:extLst>
            </c:dLbl>
            <c:dLbl>
              <c:idx val="11"/>
              <c:layout>
                <c:manualLayout>
                  <c:x val="1.3913043478260871E-3"/>
                  <c:y val="-4.0086344347143622E-3"/>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265D9111-F1DC-4840-8D90-C0E09550E71A}" type="CELLRANGE">
                      <a:rPr lang="en-US" baseline="0">
                        <a:solidFill>
                          <a:schemeClr val="bg1"/>
                        </a:solidFill>
                      </a:rPr>
                      <a:pPr>
                        <a:defRPr b="1">
                          <a:solidFill>
                            <a:schemeClr val="bg1"/>
                          </a:solidFill>
                        </a:defRPr>
                      </a:pPr>
                      <a:t>[CELLRANGE]</a:t>
                    </a:fld>
                    <a:r>
                      <a:rPr lang="en-US" baseline="0">
                        <a:solidFill>
                          <a:schemeClr val="bg1"/>
                        </a:solidFill>
                      </a:rPr>
                      <a:t>
</a:t>
                    </a:r>
                    <a:fld id="{30D059E3-91FC-410F-8746-D4CEB2392666}"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6BD-407D-8DB5-88274B443806}"/>
                </c:ext>
              </c:extLst>
            </c:dLbl>
            <c:dLbl>
              <c:idx val="12"/>
              <c:layout>
                <c:manualLayout>
                  <c:x val="0"/>
                  <c:y val="-1.0791127117879033E-3"/>
                </c:manualLayout>
              </c:layout>
              <c:tx>
                <c:rich>
                  <a:bodyPr/>
                  <a:lstStyle/>
                  <a:p>
                    <a:fld id="{023374B2-DC02-4D0E-9278-A868A0AC87D2}" type="CELLRANGE">
                      <a:rPr lang="en-US" baseline="0"/>
                      <a:pPr/>
                      <a:t>[CELLRANGE]</a:t>
                    </a:fld>
                    <a:r>
                      <a:rPr lang="en-US" baseline="0"/>
                      <a:t>
</a:t>
                    </a:r>
                    <a:fld id="{FE1E7C32-87BC-438B-9E26-C8E5860DBB2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6BD-407D-8DB5-88274B443806}"/>
                </c:ext>
              </c:extLst>
            </c:dLbl>
            <c:dLbl>
              <c:idx val="13"/>
              <c:layout>
                <c:manualLayout>
                  <c:x val="0"/>
                  <c:y val="-1.0949152376127725E-3"/>
                </c:manualLayout>
              </c:layout>
              <c:tx>
                <c:rich>
                  <a:bodyPr/>
                  <a:lstStyle/>
                  <a:p>
                    <a:fld id="{149118D7-CBE4-4F8E-A38C-BBEA0F789E7F}" type="CELLRANGE">
                      <a:rPr lang="en-US" baseline="0"/>
                      <a:pPr/>
                      <a:t>[CELLRANGE]</a:t>
                    </a:fld>
                    <a:r>
                      <a:rPr lang="en-US" baseline="0"/>
                      <a:t>
</a:t>
                    </a:r>
                    <a:fld id="{C6028732-D85F-4DAD-ACCB-F751C3819EA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E6BD-407D-8DB5-88274B443806}"/>
                </c:ext>
              </c:extLst>
            </c:dLbl>
            <c:dLbl>
              <c:idx val="14"/>
              <c:layout>
                <c:manualLayout>
                  <c:x val="0"/>
                  <c:y val="-4.4010942613399925E-3"/>
                </c:manualLayout>
              </c:layout>
              <c:tx>
                <c:rich>
                  <a:bodyPr/>
                  <a:lstStyle/>
                  <a:p>
                    <a:fld id="{5A45FA61-700F-40B4-A1BC-C9A99BCC2379}" type="CELLRANGE">
                      <a:rPr lang="en-US" baseline="0"/>
                      <a:pPr/>
                      <a:t>[CELLRANGE]</a:t>
                    </a:fld>
                    <a:r>
                      <a:rPr lang="en-US" baseline="0"/>
                      <a:t>
</a:t>
                    </a:r>
                    <a:fld id="{7C3525D9-68E2-4829-BE8D-C534A715FE4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6BD-407D-8DB5-88274B443806}"/>
                </c:ext>
              </c:extLst>
            </c:dLbl>
            <c:dLbl>
              <c:idx val="15"/>
              <c:layout>
                <c:manualLayout>
                  <c:x val="0"/>
                  <c:y val="-8.0925279663838501E-3"/>
                </c:manualLayout>
              </c:layout>
              <c:tx>
                <c:rich>
                  <a:bodyPr/>
                  <a:lstStyle/>
                  <a:p>
                    <a:fld id="{2D394D21-4145-4FE7-AA92-0DC426EFBF0B}" type="CELLRANGE">
                      <a:rPr lang="en-US" baseline="0"/>
                      <a:pPr/>
                      <a:t>[CELLRANGE]</a:t>
                    </a:fld>
                    <a:r>
                      <a:rPr lang="en-US" baseline="0"/>
                      <a:t>
</a:t>
                    </a:r>
                    <a:fld id="{2519331C-7511-47E5-B7F7-ADF4C4839C7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6BD-407D-8DB5-88274B443806}"/>
                </c:ext>
              </c:extLst>
            </c:dLbl>
            <c:dLbl>
              <c:idx val="16"/>
              <c:layout>
                <c:manualLayout>
                  <c:x val="-1.1435865292817959E-16"/>
                  <c:y val="-1.2856898683467972E-2"/>
                </c:manualLayout>
              </c:layout>
              <c:tx>
                <c:rich>
                  <a:bodyPr/>
                  <a:lstStyle/>
                  <a:p>
                    <a:fld id="{EAD65A88-049A-4B4E-8BFF-754B2B40C7FC}" type="CELLRANGE">
                      <a:rPr lang="en-US" baseline="0"/>
                      <a:pPr/>
                      <a:t>[CELLRANGE]</a:t>
                    </a:fld>
                    <a:r>
                      <a:rPr lang="en-US" baseline="0"/>
                      <a:t>
</a:t>
                    </a:r>
                    <a:fld id="{977862A7-7603-4691-A020-930E149C4D5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E6BD-407D-8DB5-88274B443806}"/>
                </c:ext>
              </c:extLst>
            </c:dLbl>
            <c:dLbl>
              <c:idx val="17"/>
              <c:layout>
                <c:manualLayout>
                  <c:x val="0"/>
                  <c:y val="-2.1489255463087571E-2"/>
                </c:manualLayout>
              </c:layout>
              <c:tx>
                <c:rich>
                  <a:bodyPr/>
                  <a:lstStyle/>
                  <a:p>
                    <a:fld id="{0C836A63-F99F-47BD-A386-9DBF1A27CB33}" type="CELLRANGE">
                      <a:rPr lang="en-US" baseline="0"/>
                      <a:pPr/>
                      <a:t>[CELLRANGE]</a:t>
                    </a:fld>
                    <a:r>
                      <a:rPr lang="en-US" baseline="0"/>
                      <a:t>
</a:t>
                    </a:r>
                    <a:fld id="{2DA0239E-70BD-4282-8897-E6103D7D5F6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E6BD-407D-8DB5-88274B443806}"/>
                </c:ext>
              </c:extLst>
            </c:dLbl>
            <c:dLbl>
              <c:idx val="18"/>
              <c:layout>
                <c:manualLayout>
                  <c:x val="0"/>
                  <c:y val="-3.0876934775676403E-2"/>
                </c:manualLayout>
              </c:layout>
              <c:tx>
                <c:rich>
                  <a:bodyPr/>
                  <a:lstStyle/>
                  <a:p>
                    <a:fld id="{40AAC950-1CE5-42B6-B9AE-DA1C4A03668F}" type="CELLRANGE">
                      <a:rPr lang="en-US" baseline="0"/>
                      <a:pPr/>
                      <a:t>[CELLRANGE]</a:t>
                    </a:fld>
                    <a:r>
                      <a:rPr lang="en-US" baseline="0"/>
                      <a:t>
</a:t>
                    </a:r>
                    <a:fld id="{50502243-FBDE-425E-9D2F-529E13A282F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E6BD-407D-8DB5-88274B443806}"/>
                </c:ext>
              </c:extLst>
            </c:dLbl>
            <c:dLbl>
              <c:idx val="19"/>
              <c:layout>
                <c:manualLayout>
                  <c:x val="1.3913043478260871E-3"/>
                  <c:y val="-4.3726707058813909E-2"/>
                </c:manualLayout>
              </c:layout>
              <c:tx>
                <c:rich>
                  <a:bodyPr/>
                  <a:lstStyle/>
                  <a:p>
                    <a:fld id="{B652ABAC-B808-4708-B1E4-D028665F28F6}" type="CELLRANGE">
                      <a:rPr lang="en-US" baseline="0"/>
                      <a:pPr/>
                      <a:t>[CELLRANGE]</a:t>
                    </a:fld>
                    <a:r>
                      <a:rPr lang="en-US" baseline="0"/>
                      <a:t>
</a:t>
                    </a:r>
                    <a:fld id="{CC65C268-E3DA-4E88-B538-5012121F8FD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E6BD-407D-8DB5-88274B443806}"/>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'11ListaEsperaGI'!$L$13:$L$32</c:f>
              <c:strCache>
                <c:ptCount val="20"/>
                <c:pt idx="0">
                  <c:v>Castilla y León</c:v>
                </c:pt>
                <c:pt idx="1">
                  <c:v>Aragón</c:v>
                </c:pt>
                <c:pt idx="2">
                  <c:v>Asturias, Principado de</c:v>
                </c:pt>
                <c:pt idx="3">
                  <c:v>Navarra, Comunidad Foral de</c:v>
                </c:pt>
                <c:pt idx="4">
                  <c:v>Castilla - La Mancha</c:v>
                </c:pt>
                <c:pt idx="5">
                  <c:v>Galicia</c:v>
                </c:pt>
                <c:pt idx="6">
                  <c:v>Ceuta</c:v>
                </c:pt>
                <c:pt idx="7">
                  <c:v>Comunitat Valenciana</c:v>
                </c:pt>
                <c:pt idx="8">
                  <c:v>Madrid, Comunidad de</c:v>
                </c:pt>
                <c:pt idx="9">
                  <c:v>Cantabria</c:v>
                </c:pt>
                <c:pt idx="10">
                  <c:v>Canarias</c:v>
                </c:pt>
                <c:pt idx="11">
                  <c:v>Media Nacional</c:v>
                </c:pt>
                <c:pt idx="12">
                  <c:v>Andalucía</c:v>
                </c:pt>
                <c:pt idx="13">
                  <c:v>Balears, Illes</c:v>
                </c:pt>
                <c:pt idx="14">
                  <c:v>Murcia, Región de</c:v>
                </c:pt>
                <c:pt idx="15">
                  <c:v>Melilla</c:v>
                </c:pt>
                <c:pt idx="16">
                  <c:v>Extremadura</c:v>
                </c:pt>
                <c:pt idx="17">
                  <c:v>País Vasco</c:v>
                </c:pt>
                <c:pt idx="18">
                  <c:v>Rioja, La</c:v>
                </c:pt>
                <c:pt idx="19">
                  <c:v>Cataluña</c:v>
                </c:pt>
              </c:strCache>
            </c:strRef>
          </c:cat>
          <c:val>
            <c:numRef>
              <c:f>'11ListaEsperaGI'!$P$13:$P$32</c:f>
              <c:numCache>
                <c:formatCode>0.00%</c:formatCode>
                <c:ptCount val="20"/>
                <c:pt idx="0">
                  <c:v>1.2829267283299191E-3</c:v>
                </c:pt>
                <c:pt idx="1">
                  <c:v>5.1820929897797609E-3</c:v>
                </c:pt>
                <c:pt idx="2">
                  <c:v>3.728282752963985E-2</c:v>
                </c:pt>
                <c:pt idx="3">
                  <c:v>5.4995026289612052E-2</c:v>
                </c:pt>
                <c:pt idx="4">
                  <c:v>5.5884450784593441E-2</c:v>
                </c:pt>
                <c:pt idx="5">
                  <c:v>5.6162850748838013E-2</c:v>
                </c:pt>
                <c:pt idx="6">
                  <c:v>6.3091482649842268E-2</c:v>
                </c:pt>
                <c:pt idx="7">
                  <c:v>0.11638416028456318</c:v>
                </c:pt>
                <c:pt idx="8">
                  <c:v>0.12602834427929485</c:v>
                </c:pt>
                <c:pt idx="9">
                  <c:v>0.13066565522472975</c:v>
                </c:pt>
                <c:pt idx="10">
                  <c:v>0.14386317907444668</c:v>
                </c:pt>
                <c:pt idx="11">
                  <c:v>0.15048702955715307</c:v>
                </c:pt>
                <c:pt idx="12">
                  <c:v>0.15844856074441255</c:v>
                </c:pt>
                <c:pt idx="13">
                  <c:v>0.16855211668445394</c:v>
                </c:pt>
                <c:pt idx="14">
                  <c:v>0.19581433899709905</c:v>
                </c:pt>
                <c:pt idx="15">
                  <c:v>0.1981981981981982</c:v>
                </c:pt>
                <c:pt idx="16">
                  <c:v>0.2231924554662941</c:v>
                </c:pt>
                <c:pt idx="17">
                  <c:v>0.23614081263365685</c:v>
                </c:pt>
                <c:pt idx="18">
                  <c:v>0.24888772572624968</c:v>
                </c:pt>
                <c:pt idx="19">
                  <c:v>0.27980953829192723</c:v>
                </c:pt>
              </c:numCache>
            </c:numRef>
          </c:val>
          <c:extLst>
            <c:ext xmlns:c15="http://schemas.microsoft.com/office/drawing/2012/chart" uri="{02D57815-91ED-43cb-92C2-25804820EDAC}">
              <c15:datalabelsRange>
                <c15:f>'11ListaEsperaGI'!$N$13:$N$32</c15:f>
                <c15:dlblRangeCache>
                  <c:ptCount val="20"/>
                  <c:pt idx="0">
                    <c:v>62</c:v>
                  </c:pt>
                  <c:pt idx="1">
                    <c:v>72</c:v>
                  </c:pt>
                  <c:pt idx="2">
                    <c:v>500</c:v>
                  </c:pt>
                  <c:pt idx="3">
                    <c:v>387</c:v>
                  </c:pt>
                  <c:pt idx="4">
                    <c:v>1.567</c:v>
                  </c:pt>
                  <c:pt idx="5">
                    <c:v>1.305</c:v>
                  </c:pt>
                  <c:pt idx="6">
                    <c:v>40</c:v>
                  </c:pt>
                  <c:pt idx="7">
                    <c:v>6.413</c:v>
                  </c:pt>
                  <c:pt idx="8">
                    <c:v>7.292</c:v>
                  </c:pt>
                  <c:pt idx="9">
                    <c:v>689</c:v>
                  </c:pt>
                  <c:pt idx="10">
                    <c:v>2.145</c:v>
                  </c:pt>
                  <c:pt idx="11">
                    <c:v>82.562</c:v>
                  </c:pt>
                  <c:pt idx="12">
                    <c:v>14.576</c:v>
                  </c:pt>
                  <c:pt idx="13">
                    <c:v>2.369</c:v>
                  </c:pt>
                  <c:pt idx="14">
                    <c:v>2.835</c:v>
                  </c:pt>
                  <c:pt idx="15">
                    <c:v>110</c:v>
                  </c:pt>
                  <c:pt idx="16">
                    <c:v>3.195</c:v>
                  </c:pt>
                  <c:pt idx="17">
                    <c:v>8.613</c:v>
                  </c:pt>
                  <c:pt idx="18">
                    <c:v>951</c:v>
                  </c:pt>
                  <c:pt idx="19">
                    <c:v>29.441</c:v>
                  </c:pt>
                </c15:dlblRangeCache>
              </c15:datalabelsRange>
            </c:ext>
            <c:ext xmlns:c16="http://schemas.microsoft.com/office/drawing/2014/chart" uri="{C3380CC4-5D6E-409C-BE32-E72D297353CC}">
              <c16:uniqueId val="{0000002B-E6BD-407D-8DB5-88274B443806}"/>
            </c:ext>
          </c:extLst>
        </c:ser>
        <c:dLbls>
          <c:dLblPos val="inEnd"/>
          <c:showLegendKey val="0"/>
          <c:showVal val="1"/>
          <c:showCatName val="0"/>
          <c:showSerName val="0"/>
          <c:showPercent val="0"/>
          <c:showBubbleSize val="0"/>
        </c:dLbls>
        <c:gapWidth val="30"/>
        <c:overlap val="100"/>
        <c:axId val="-2095912192"/>
        <c:axId val="-2095908384"/>
      </c:barChart>
      <c:lineChart>
        <c:grouping val="standard"/>
        <c:varyColors val="0"/>
        <c:ser>
          <c:idx val="2"/>
          <c:order val="2"/>
          <c:tx>
            <c:strRef>
              <c:f>'11ListaEsperaGI'!$Q$12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'11ListaEsperaGI'!$L$13:$L$32</c:f>
              <c:strCache>
                <c:ptCount val="20"/>
                <c:pt idx="0">
                  <c:v>Castilla y León</c:v>
                </c:pt>
                <c:pt idx="1">
                  <c:v>Aragón</c:v>
                </c:pt>
                <c:pt idx="2">
                  <c:v>Asturias, Principado de</c:v>
                </c:pt>
                <c:pt idx="3">
                  <c:v>Navarra, Comunidad Foral de</c:v>
                </c:pt>
                <c:pt idx="4">
                  <c:v>Castilla - La Mancha</c:v>
                </c:pt>
                <c:pt idx="5">
                  <c:v>Galicia</c:v>
                </c:pt>
                <c:pt idx="6">
                  <c:v>Ceuta</c:v>
                </c:pt>
                <c:pt idx="7">
                  <c:v>Comunitat Valenciana</c:v>
                </c:pt>
                <c:pt idx="8">
                  <c:v>Madrid, Comunidad de</c:v>
                </c:pt>
                <c:pt idx="9">
                  <c:v>Cantabria</c:v>
                </c:pt>
                <c:pt idx="10">
                  <c:v>Canarias</c:v>
                </c:pt>
                <c:pt idx="11">
                  <c:v>Media Nacional</c:v>
                </c:pt>
                <c:pt idx="12">
                  <c:v>Andalucía</c:v>
                </c:pt>
                <c:pt idx="13">
                  <c:v>Balears, Illes</c:v>
                </c:pt>
                <c:pt idx="14">
                  <c:v>Murcia, Región de</c:v>
                </c:pt>
                <c:pt idx="15">
                  <c:v>Melilla</c:v>
                </c:pt>
                <c:pt idx="16">
                  <c:v>Extremadura</c:v>
                </c:pt>
                <c:pt idx="17">
                  <c:v>País Vasco</c:v>
                </c:pt>
                <c:pt idx="18">
                  <c:v>Rioja, La</c:v>
                </c:pt>
                <c:pt idx="19">
                  <c:v>Cataluña</c:v>
                </c:pt>
              </c:strCache>
            </c:strRef>
          </c:cat>
          <c:val>
            <c:numRef>
              <c:f>'11ListaEsperaGI'!$Q$13:$Q$32</c:f>
              <c:numCache>
                <c:formatCode>0.00%</c:formatCode>
                <c:ptCount val="20"/>
                <c:pt idx="0">
                  <c:v>0.8495129704428469</c:v>
                </c:pt>
                <c:pt idx="1">
                  <c:v>0.8495129704428469</c:v>
                </c:pt>
                <c:pt idx="2">
                  <c:v>0.8495129704428469</c:v>
                </c:pt>
                <c:pt idx="3">
                  <c:v>0.8495129704428469</c:v>
                </c:pt>
                <c:pt idx="4">
                  <c:v>0.8495129704428469</c:v>
                </c:pt>
                <c:pt idx="5">
                  <c:v>0.8495129704428469</c:v>
                </c:pt>
                <c:pt idx="6">
                  <c:v>0.8495129704428469</c:v>
                </c:pt>
                <c:pt idx="7">
                  <c:v>0.8495129704428469</c:v>
                </c:pt>
                <c:pt idx="8">
                  <c:v>0.8495129704428469</c:v>
                </c:pt>
                <c:pt idx="9">
                  <c:v>0.8495129704428469</c:v>
                </c:pt>
                <c:pt idx="10">
                  <c:v>0.8495129704428469</c:v>
                </c:pt>
                <c:pt idx="11">
                  <c:v>0.8495129704428469</c:v>
                </c:pt>
                <c:pt idx="12">
                  <c:v>0.8495129704428469</c:v>
                </c:pt>
                <c:pt idx="13">
                  <c:v>0.8495129704428469</c:v>
                </c:pt>
                <c:pt idx="14">
                  <c:v>0.8495129704428469</c:v>
                </c:pt>
                <c:pt idx="15">
                  <c:v>0.8495129704428469</c:v>
                </c:pt>
                <c:pt idx="16">
                  <c:v>0.8495129704428469</c:v>
                </c:pt>
                <c:pt idx="17">
                  <c:v>0.8495129704428469</c:v>
                </c:pt>
                <c:pt idx="18">
                  <c:v>0.8495129704428469</c:v>
                </c:pt>
                <c:pt idx="19">
                  <c:v>0.8495129704428469</c:v>
                </c:pt>
              </c:numCache>
            </c:numRef>
          </c:val>
          <c:smooth val="0"/>
          <c:extLst>
            <c:ext xmlns:c16="http://schemas.microsoft.com/office/drawing/2014/chart" uri="{C3380CC4-5D6E-409C-BE32-E72D297353CC}">
              <c16:uniqueId val="{0000002D-E6BD-407D-8DB5-88274B443806}"/>
            </c:ext>
          </c:extLst>
        </c:ser>
        <c:dLbls>
          <c:showLegendKey val="0"/>
          <c:showVal val="0"/>
          <c:showCatName val="0"/>
          <c:showSerName val="0"/>
          <c:showPercent val="0"/>
          <c:showBubbleSize val="0"/>
        </c:dLbls>
        <c:marker val="1"/>
        <c:smooth val="0"/>
        <c:axId val="-2095912192"/>
        <c:axId val="-2095908384"/>
      </c:lineChart>
      <c:catAx>
        <c:axId val="-2095912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8384"/>
        <c:crosses val="autoZero"/>
        <c:auto val="1"/>
        <c:lblAlgn val="ctr"/>
        <c:lblOffset val="100"/>
        <c:noMultiLvlLbl val="0"/>
      </c:catAx>
      <c:valAx>
        <c:axId val="-209590838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2192"/>
        <c:crosses val="autoZero"/>
        <c:crossBetween val="between"/>
        <c:majorUnit val="0.2"/>
      </c:valAx>
      <c:spPr>
        <a:noFill/>
        <a:ln>
          <a:noFill/>
        </a:ln>
        <a:effectLst/>
      </c:spPr>
    </c:plotArea>
    <c:legend>
      <c:legendPos val="b"/>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solidFill>
                  <a:schemeClr val="accent1">
                    <a:lumMod val="50000"/>
                  </a:schemeClr>
                </a:solidFill>
              </a:defRPr>
            </a:pPr>
            <a:r>
              <a:rPr lang="es-ES">
                <a:solidFill>
                  <a:schemeClr val="accent1">
                    <a:lumMod val="50000"/>
                  </a:schemeClr>
                </a:solidFill>
              </a:rPr>
              <a:t>Porcentaje de solicitudes en el tramo de edad</a:t>
            </a:r>
            <a:r>
              <a:rPr lang="es-ES" baseline="0">
                <a:solidFill>
                  <a:schemeClr val="accent1">
                    <a:lumMod val="50000"/>
                  </a:schemeClr>
                </a:solidFill>
              </a:rPr>
              <a:t> de 65 a 79 años sobre la población de dicha edad</a:t>
            </a:r>
          </a:p>
        </c:rich>
      </c:tx>
      <c:layout>
        <c:manualLayout>
          <c:xMode val="edge"/>
          <c:yMode val="edge"/>
          <c:x val="0.19044017897157861"/>
          <c:y val="2.664480441089028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1-7314-4816-B3D7-5F2E4F941FE1}"/>
              </c:ext>
            </c:extLst>
          </c:dPt>
          <c:dPt>
            <c:idx val="7"/>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2-7314-4816-B3D7-5F2E4F941FE1}"/>
              </c:ext>
            </c:extLst>
          </c:dPt>
          <c:dPt>
            <c:idx val="8"/>
            <c:invertIfNegative val="0"/>
            <c:bubble3D val="0"/>
            <c:extLst>
              <c:ext xmlns:c16="http://schemas.microsoft.com/office/drawing/2014/chart" uri="{C3380CC4-5D6E-409C-BE32-E72D297353CC}">
                <c16:uniqueId val="{00000003-7314-4816-B3D7-5F2E4F941FE1}"/>
              </c:ext>
            </c:extLst>
          </c:dPt>
          <c:dPt>
            <c:idx val="9"/>
            <c:invertIfNegative val="0"/>
            <c:bubble3D val="0"/>
            <c:extLst>
              <c:ext xmlns:c16="http://schemas.microsoft.com/office/drawing/2014/chart" uri="{C3380CC4-5D6E-409C-BE32-E72D297353CC}">
                <c16:uniqueId val="{00000004-7314-4816-B3D7-5F2E4F941FE1}"/>
              </c:ext>
            </c:extLst>
          </c:dPt>
          <c:dPt>
            <c:idx val="10"/>
            <c:invertIfNegative val="0"/>
            <c:bubble3D val="0"/>
            <c:extLst>
              <c:ext xmlns:c16="http://schemas.microsoft.com/office/drawing/2014/chart" uri="{C3380CC4-5D6E-409C-BE32-E72D297353CC}">
                <c16:uniqueId val="{00000005-7314-4816-B3D7-5F2E4F941FE1}"/>
              </c:ext>
            </c:extLst>
          </c:dPt>
          <c:dLbls>
            <c:dLbl>
              <c:idx val="0"/>
              <c:layout>
                <c:manualLayout>
                  <c:x val="1.1180970799702669E-2"/>
                  <c:y val="7.2202166064981839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314-4816-B3D7-5F2E4F941FE1}"/>
                </c:ext>
              </c:extLst>
            </c:dLbl>
            <c:dLbl>
              <c:idx val="1"/>
              <c:layout>
                <c:manualLayout>
                  <c:x val="8.3857938810280291E-3"/>
                  <c:y val="-1.1030759053880138E-17"/>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314-4816-B3D7-5F2E4F941FE1}"/>
                </c:ext>
              </c:extLst>
            </c:dLbl>
            <c:dLbl>
              <c:idx val="2"/>
              <c:layout>
                <c:manualLayout>
                  <c:x val="2.7951769186746085E-3"/>
                  <c:y val="-4.8134777376654852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314-4816-B3D7-5F2E4F941FE1}"/>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314-4816-B3D7-5F2E4F941FE1}"/>
                </c:ext>
              </c:extLst>
            </c:dLbl>
            <c:dLbl>
              <c:idx val="4"/>
              <c:layout>
                <c:manualLayout>
                  <c:x val="3.9510850617357042E-3"/>
                  <c:y val="9.6269554753309044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314-4816-B3D7-5F2E4F941FE1}"/>
                </c:ext>
              </c:extLst>
            </c:dLbl>
            <c:dLbl>
              <c:idx val="5"/>
              <c:layout>
                <c:manualLayout>
                  <c:x val="1.890771971153297E-3"/>
                  <c:y val="1.3966858261710421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314-4816-B3D7-5F2E4F941FE1}"/>
                </c:ext>
              </c:extLst>
            </c:dLbl>
            <c:dLbl>
              <c:idx val="6"/>
              <c:layout>
                <c:manualLayout>
                  <c:x val="6.6833751044276749E-3"/>
                  <c:y val="7.2202166064981952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14-4816-B3D7-5F2E4F941FE1}"/>
                </c:ext>
              </c:extLst>
            </c:dLbl>
            <c:dLbl>
              <c:idx val="7"/>
              <c:layout>
                <c:manualLayout>
                  <c:x val="4.1191817942982543E-3"/>
                  <c:y val="6.2730259404073343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314-4816-B3D7-5F2E4F941FE1}"/>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314-4816-B3D7-5F2E4F941FE1}"/>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314-4816-B3D7-5F2E4F941FE1}"/>
                </c:ext>
              </c:extLst>
            </c:dLbl>
            <c:dLbl>
              <c:idx val="10"/>
              <c:layout>
                <c:manualLayout>
                  <c:x val="1.3441682047946591E-3"/>
                  <c:y val="9.6268401232454635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314-4816-B3D7-5F2E4F941FE1}"/>
                </c:ext>
              </c:extLst>
            </c:dLbl>
            <c:dLbl>
              <c:idx val="11"/>
              <c:layout>
                <c:manualLayout>
                  <c:x val="-1.0725461119237562E-3"/>
                  <c:y val="-4.1689640053575094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7314-4816-B3D7-5F2E4F941FE1}"/>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314-4816-B3D7-5F2E4F941FE1}"/>
                </c:ext>
              </c:extLst>
            </c:dLbl>
            <c:dLbl>
              <c:idx val="13"/>
              <c:layout>
                <c:manualLayout>
                  <c:x val="-6.4167989781507416E-4"/>
                  <c:y val="7.220310275860826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314-4816-B3D7-5F2E4F941FE1}"/>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314-4816-B3D7-5F2E4F941FE1}"/>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314-4816-B3D7-5F2E4F941FE1}"/>
                </c:ext>
              </c:extLst>
            </c:dLbl>
            <c:dLbl>
              <c:idx val="16"/>
              <c:layout>
                <c:manualLayout>
                  <c:x val="1.4916537938736033E-3"/>
                  <c:y val="7.2203102758608261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314-4816-B3D7-5F2E4F941FE1}"/>
                </c:ext>
              </c:extLst>
            </c:dLbl>
            <c:dLbl>
              <c:idx val="17"/>
              <c:layout>
                <c:manualLayout>
                  <c:x val="6.5560535947176641E-3"/>
                  <c:y val="9.626840123245408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14-4816-B3D7-5F2E4F941FE1}"/>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314-4816-B3D7-5F2E4F941FE1}"/>
                </c:ext>
              </c:extLst>
            </c:dLbl>
            <c:spPr>
              <a:noFill/>
              <a:ln w="25400">
                <a:noFill/>
              </a:ln>
            </c:spPr>
            <c:txPr>
              <a:bodyPr wrap="square" lIns="38100" tIns="19050" rIns="38100" bIns="19050" anchor="ctr">
                <a:spAutoFit/>
              </a:bodyPr>
              <a:lstStyle/>
              <a:p>
                <a:pPr>
                  <a:defRPr sz="800" b="0" i="0" u="none" strike="noStrike" baseline="0">
                    <a:solidFill>
                      <a:schemeClr val="accent1">
                        <a:lumMod val="50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'24asolcasaad_pobl'!$AQ$11:$AQ$29</c:f>
              <c:strCache>
                <c:ptCount val="19"/>
                <c:pt idx="0">
                  <c:v>Andalucía</c:v>
                </c:pt>
                <c:pt idx="1">
                  <c:v>Murcia, Región de</c:v>
                </c:pt>
                <c:pt idx="2">
                  <c:v>Extremadura</c:v>
                </c:pt>
                <c:pt idx="3">
                  <c:v>Cataluña</c:v>
                </c:pt>
                <c:pt idx="4">
                  <c:v>Balears, Illes</c:v>
                </c:pt>
                <c:pt idx="5">
                  <c:v>Castilla y León</c:v>
                </c:pt>
                <c:pt idx="6">
                  <c:v>Castilla - La Mancha</c:v>
                </c:pt>
                <c:pt idx="7">
                  <c:v>TOTAL</c:v>
                </c:pt>
                <c:pt idx="8">
                  <c:v>País Vasco</c:v>
                </c:pt>
                <c:pt idx="9">
                  <c:v>Ceuta y Melilla</c:v>
                </c:pt>
                <c:pt idx="10">
                  <c:v>Comunitat Valenciana</c:v>
                </c:pt>
                <c:pt idx="11">
                  <c:v>Rioja, La</c:v>
                </c:pt>
                <c:pt idx="12">
                  <c:v>Asturias, Principado de</c:v>
                </c:pt>
                <c:pt idx="13">
                  <c:v>Madrid, Comunidad de</c:v>
                </c:pt>
                <c:pt idx="14">
                  <c:v>Aragón</c:v>
                </c:pt>
                <c:pt idx="15">
                  <c:v>Cantabria</c:v>
                </c:pt>
                <c:pt idx="16">
                  <c:v>Canarias</c:v>
                </c:pt>
                <c:pt idx="17">
                  <c:v>Navarra, Comunidad Foral de</c:v>
                </c:pt>
                <c:pt idx="18">
                  <c:v>Galicia</c:v>
                </c:pt>
              </c:strCache>
            </c:strRef>
          </c:cat>
          <c:val>
            <c:numRef>
              <c:f>'24asolcasaad_pobl'!$AR$11:$AR$29</c:f>
              <c:numCache>
                <c:formatCode>0.00</c:formatCode>
                <c:ptCount val="19"/>
                <c:pt idx="0">
                  <c:v>8.7736735689396834</c:v>
                </c:pt>
                <c:pt idx="1">
                  <c:v>8.2190804194270175</c:v>
                </c:pt>
                <c:pt idx="2">
                  <c:v>8.1961477787389949</c:v>
                </c:pt>
                <c:pt idx="3">
                  <c:v>7.6081280234310684</c:v>
                </c:pt>
                <c:pt idx="4">
                  <c:v>7.0288908838651762</c:v>
                </c:pt>
                <c:pt idx="5">
                  <c:v>7.0152583379457196</c:v>
                </c:pt>
                <c:pt idx="6">
                  <c:v>6.900486413341623</c:v>
                </c:pt>
                <c:pt idx="7">
                  <c:v>6.5720235648236587</c:v>
                </c:pt>
                <c:pt idx="8">
                  <c:v>6.350950414595534</c:v>
                </c:pt>
                <c:pt idx="9">
                  <c:v>6.3202693260496732</c:v>
                </c:pt>
                <c:pt idx="10">
                  <c:v>5.9354461150625735</c:v>
                </c:pt>
                <c:pt idx="11">
                  <c:v>5.8273216773040062</c:v>
                </c:pt>
                <c:pt idx="12">
                  <c:v>5.4285743848684893</c:v>
                </c:pt>
                <c:pt idx="13">
                  <c:v>5.3564813255649479</c:v>
                </c:pt>
                <c:pt idx="14">
                  <c:v>5.3106327086017924</c:v>
                </c:pt>
                <c:pt idx="15">
                  <c:v>5.2792450894917691</c:v>
                </c:pt>
                <c:pt idx="16">
                  <c:v>5.1486433496545478</c:v>
                </c:pt>
                <c:pt idx="17">
                  <c:v>4.3072550392376092</c:v>
                </c:pt>
                <c:pt idx="18">
                  <c:v>3.1412472841937964</c:v>
                </c:pt>
              </c:numCache>
            </c:numRef>
          </c:val>
          <c:extLst>
            <c:ext xmlns:c16="http://schemas.microsoft.com/office/drawing/2014/chart" uri="{C3380CC4-5D6E-409C-BE32-E72D297353CC}">
              <c16:uniqueId val="{00000014-7314-4816-B3D7-5F2E4F941FE1}"/>
            </c:ext>
          </c:extLst>
        </c:ser>
        <c:dLbls>
          <c:showLegendKey val="0"/>
          <c:showVal val="0"/>
          <c:showCatName val="0"/>
          <c:showSerName val="0"/>
          <c:showPercent val="0"/>
          <c:showBubbleSize val="0"/>
        </c:dLbls>
        <c:gapWidth val="20"/>
        <c:axId val="711919168"/>
        <c:axId val="711920800"/>
      </c:barChart>
      <c:catAx>
        <c:axId val="711919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50000"/>
                  </a:schemeClr>
                </a:solidFill>
                <a:latin typeface="Arial"/>
                <a:ea typeface="Arial"/>
                <a:cs typeface="Arial"/>
              </a:defRPr>
            </a:pPr>
            <a:endParaRPr lang="es-ES"/>
          </a:p>
        </c:txPr>
        <c:crossAx val="711920800"/>
        <c:crosses val="autoZero"/>
        <c:auto val="1"/>
        <c:lblAlgn val="ctr"/>
        <c:lblOffset val="100"/>
        <c:tickLblSkip val="1"/>
        <c:tickMarkSkip val="1"/>
        <c:noMultiLvlLbl val="0"/>
      </c:catAx>
      <c:valAx>
        <c:axId val="711920800"/>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50000"/>
                  </a:schemeClr>
                </a:solidFill>
                <a:latin typeface="Arial"/>
                <a:ea typeface="Arial"/>
                <a:cs typeface="Arial"/>
              </a:defRPr>
            </a:pPr>
            <a:endParaRPr lang="es-ES"/>
          </a:p>
        </c:txPr>
        <c:crossAx val="71191916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solidFill>
                  <a:schemeClr val="accent1">
                    <a:lumMod val="50000"/>
                  </a:schemeClr>
                </a:solidFill>
              </a:defRPr>
            </a:pPr>
            <a:r>
              <a:rPr lang="es-ES">
                <a:solidFill>
                  <a:schemeClr val="accent1">
                    <a:lumMod val="50000"/>
                  </a:schemeClr>
                </a:solidFill>
              </a:rPr>
              <a:t>Porcentaje de solicitudes en el tramo de edad</a:t>
            </a:r>
            <a:r>
              <a:rPr lang="es-ES" baseline="0">
                <a:solidFill>
                  <a:schemeClr val="accent1">
                    <a:lumMod val="50000"/>
                  </a:schemeClr>
                </a:solidFill>
              </a:rPr>
              <a:t> de 80 años y más sobre la población de dicha edad</a:t>
            </a:r>
          </a:p>
        </c:rich>
      </c:tx>
      <c:layout>
        <c:manualLayout>
          <c:xMode val="edge"/>
          <c:yMode val="edge"/>
          <c:x val="0.19266250090332473"/>
          <c:y val="2.639854995704012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36CB-4173-AF6F-681B1F338D13}"/>
              </c:ext>
            </c:extLst>
          </c:dPt>
          <c:dPt>
            <c:idx val="7"/>
            <c:invertIfNegative val="0"/>
            <c:bubble3D val="0"/>
            <c:extLst>
              <c:ext xmlns:c16="http://schemas.microsoft.com/office/drawing/2014/chart" uri="{C3380CC4-5D6E-409C-BE32-E72D297353CC}">
                <c16:uniqueId val="{00000002-36CB-4173-AF6F-681B1F338D13}"/>
              </c:ext>
            </c:extLst>
          </c:dPt>
          <c:dPt>
            <c:idx val="8"/>
            <c:invertIfNegative val="0"/>
            <c:bubble3D val="0"/>
            <c:extLst>
              <c:ext xmlns:c16="http://schemas.microsoft.com/office/drawing/2014/chart" uri="{C3380CC4-5D6E-409C-BE32-E72D297353CC}">
                <c16:uniqueId val="{00000004-36CB-4173-AF6F-681B1F338D13}"/>
              </c:ext>
            </c:extLst>
          </c:dPt>
          <c:dPt>
            <c:idx val="9"/>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5-36CB-4173-AF6F-681B1F338D13}"/>
              </c:ext>
            </c:extLst>
          </c:dPt>
          <c:dPt>
            <c:idx val="10"/>
            <c:invertIfNegative val="0"/>
            <c:bubble3D val="0"/>
            <c:extLst>
              <c:ext xmlns:c16="http://schemas.microsoft.com/office/drawing/2014/chart" uri="{C3380CC4-5D6E-409C-BE32-E72D297353CC}">
                <c16:uniqueId val="{00000006-36CB-4173-AF6F-681B1F338D13}"/>
              </c:ext>
            </c:extLst>
          </c:dPt>
          <c:dLbls>
            <c:dLbl>
              <c:idx val="0"/>
              <c:layout>
                <c:manualLayout>
                  <c:x val="1.1180970799702669E-2"/>
                  <c:y val="7.2202166064981839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6CB-4173-AF6F-681B1F338D13}"/>
                </c:ext>
              </c:extLst>
            </c:dLbl>
            <c:dLbl>
              <c:idx val="1"/>
              <c:layout>
                <c:manualLayout>
                  <c:x val="5.0608932739970736E-3"/>
                  <c:y val="-9.0441721690618405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6CB-4173-AF6F-681B1F338D13}"/>
                </c:ext>
              </c:extLst>
            </c:dLbl>
            <c:dLbl>
              <c:idx val="2"/>
              <c:layout>
                <c:manualLayout>
                  <c:x val="-3.2942403202763893E-4"/>
                  <c:y val="3.5723785647870251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6CB-4173-AF6F-681B1F338D13}"/>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6CB-4173-AF6F-681B1F338D13}"/>
                </c:ext>
              </c:extLst>
            </c:dLbl>
            <c:dLbl>
              <c:idx val="4"/>
              <c:layout>
                <c:manualLayout>
                  <c:x val="3.1434811816521309E-3"/>
                  <c:y val="9.6270141120252343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6CB-4173-AF6F-681B1F338D13}"/>
                </c:ext>
              </c:extLst>
            </c:dLbl>
            <c:dLbl>
              <c:idx val="5"/>
              <c:layout>
                <c:manualLayout>
                  <c:x val="3.4017503765091709E-3"/>
                  <c:y val="8.9686098654708519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6CB-4173-AF6F-681B1F338D13}"/>
                </c:ext>
              </c:extLst>
            </c:dLbl>
            <c:dLbl>
              <c:idx val="6"/>
              <c:layout>
                <c:manualLayout>
                  <c:x val="1.3978400945800899E-3"/>
                  <c:y val="7.2203194331649703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CB-4173-AF6F-681B1F338D13}"/>
                </c:ext>
              </c:extLst>
            </c:dLbl>
            <c:dLbl>
              <c:idx val="7"/>
              <c:layout>
                <c:manualLayout>
                  <c:x val="6.1644805187192507E-4"/>
                  <c:y val="5.3962313006838273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CB-4173-AF6F-681B1F338D13}"/>
                </c:ext>
              </c:extLst>
            </c:dLbl>
            <c:dLbl>
              <c:idx val="8"/>
              <c:layout>
                <c:manualLayout>
                  <c:x val="5.5973763075024162E-3"/>
                  <c:y val="4.8133893577203919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6CB-4173-AF6F-681B1F338D13}"/>
                </c:ext>
              </c:extLst>
            </c:dLbl>
            <c:dLbl>
              <c:idx val="9"/>
              <c:layout>
                <c:manualLayout>
                  <c:x val="6.7167115864762185E-3"/>
                  <c:y val="3.5723785647870251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6CB-4173-AF6F-681B1F338D13}"/>
                </c:ext>
              </c:extLst>
            </c:dLbl>
            <c:dLbl>
              <c:idx val="10"/>
              <c:layout>
                <c:manualLayout>
                  <c:x val="9.7668440156788716E-3"/>
                  <c:y val="1.2616550733848824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6CB-4173-AF6F-681B1F338D13}"/>
                </c:ext>
              </c:extLst>
            </c:dLbl>
            <c:dLbl>
              <c:idx val="11"/>
              <c:layout>
                <c:manualLayout>
                  <c:x val="9.7668440156789497E-3"/>
                  <c:y val="9.6270141120252343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36CB-4173-AF6F-681B1F338D13}"/>
                </c:ext>
              </c:extLst>
            </c:dLbl>
            <c:dLbl>
              <c:idx val="12"/>
              <c:layout>
                <c:manualLayout>
                  <c:x val="1.0225417242081061E-2"/>
                  <c:y val="1.26165507338488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6CB-4173-AF6F-681B1F338D13}"/>
                </c:ext>
              </c:extLst>
            </c:dLbl>
            <c:dLbl>
              <c:idx val="13"/>
              <c:layout>
                <c:manualLayout>
                  <c:x val="3.3583557932380277E-3"/>
                  <c:y val="7.22031943316502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6CB-4173-AF6F-681B1F338D13}"/>
                </c:ext>
              </c:extLst>
            </c:dLbl>
            <c:dLbl>
              <c:idx val="14"/>
              <c:layout>
                <c:manualLayout>
                  <c:x val="3.4363214497924424E-3"/>
                  <c:y val="6.5840424655432765E-4"/>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6CB-4173-AF6F-681B1F338D13}"/>
                </c:ext>
              </c:extLst>
            </c:dLbl>
            <c:dLbl>
              <c:idx val="15"/>
              <c:layout>
                <c:manualLayout>
                  <c:x val="1.1023623976137179E-4"/>
                  <c:y val="1.2616550733848797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6CB-4173-AF6F-681B1F338D13}"/>
                </c:ext>
              </c:extLst>
            </c:dLbl>
            <c:dLbl>
              <c:idx val="16"/>
              <c:layout>
                <c:manualLayout>
                  <c:x val="3.3583557932379462E-3"/>
                  <c:y val="4.1552205077504322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6CB-4173-AF6F-681B1F338D13}"/>
                </c:ext>
              </c:extLst>
            </c:dLbl>
            <c:dLbl>
              <c:idx val="17"/>
              <c:layout>
                <c:manualLayout>
                  <c:x val="1.0111637814809766E-2"/>
                  <c:y val="9.6270141120252343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6CB-4173-AF6F-681B1F338D13}"/>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6CB-4173-AF6F-681B1F338D13}"/>
                </c:ext>
              </c:extLst>
            </c:dLbl>
            <c:spPr>
              <a:noFill/>
              <a:ln w="25400">
                <a:noFill/>
              </a:ln>
            </c:spPr>
            <c:txPr>
              <a:bodyPr wrap="square" lIns="38100" tIns="19050" rIns="38100" bIns="19050" anchor="ctr">
                <a:spAutoFit/>
              </a:bodyPr>
              <a:lstStyle/>
              <a:p>
                <a:pPr>
                  <a:defRPr sz="800" b="0" i="0" u="none" strike="noStrike" baseline="0">
                    <a:solidFill>
                      <a:schemeClr val="accent1">
                        <a:lumMod val="50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'24asolcasaad_pobl'!$AW$11:$AW$29</c:f>
              <c:strCache>
                <c:ptCount val="19"/>
                <c:pt idx="0">
                  <c:v>Andalucía</c:v>
                </c:pt>
                <c:pt idx="1">
                  <c:v>Castilla y León</c:v>
                </c:pt>
                <c:pt idx="2">
                  <c:v>Extremadura</c:v>
                </c:pt>
                <c:pt idx="3">
                  <c:v>Castilla - La Mancha</c:v>
                </c:pt>
                <c:pt idx="4">
                  <c:v>Cataluña</c:v>
                </c:pt>
                <c:pt idx="5">
                  <c:v>Balears, Illes</c:v>
                </c:pt>
                <c:pt idx="6">
                  <c:v>Rioja, La</c:v>
                </c:pt>
                <c:pt idx="7">
                  <c:v>País Vasco</c:v>
                </c:pt>
                <c:pt idx="8">
                  <c:v>Murcia, Región de</c:v>
                </c:pt>
                <c:pt idx="9">
                  <c:v>TOTAL</c:v>
                </c:pt>
                <c:pt idx="10">
                  <c:v>Madrid, Comunidad de</c:v>
                </c:pt>
                <c:pt idx="11">
                  <c:v>Comunitat Valenciana</c:v>
                </c:pt>
                <c:pt idx="12">
                  <c:v>Aragón</c:v>
                </c:pt>
                <c:pt idx="13">
                  <c:v>Ceuta y Melilla</c:v>
                </c:pt>
                <c:pt idx="14">
                  <c:v>Asturias, Principado de</c:v>
                </c:pt>
                <c:pt idx="15">
                  <c:v>Navarra, Comunidad Foral de</c:v>
                </c:pt>
                <c:pt idx="16">
                  <c:v>Cantabria</c:v>
                </c:pt>
                <c:pt idx="17">
                  <c:v>Canarias</c:v>
                </c:pt>
                <c:pt idx="18">
                  <c:v>Galicia</c:v>
                </c:pt>
              </c:strCache>
            </c:strRef>
          </c:cat>
          <c:val>
            <c:numRef>
              <c:f>'24asolcasaad_pobl'!$AX$11:$AX$29</c:f>
              <c:numCache>
                <c:formatCode>0.00</c:formatCode>
                <c:ptCount val="19"/>
                <c:pt idx="0">
                  <c:v>45.947418672365309</c:v>
                </c:pt>
                <c:pt idx="1">
                  <c:v>44.798638423146805</c:v>
                </c:pt>
                <c:pt idx="2">
                  <c:v>43.982260912413253</c:v>
                </c:pt>
                <c:pt idx="3">
                  <c:v>42.104941758392748</c:v>
                </c:pt>
                <c:pt idx="4">
                  <c:v>41.264630694988369</c:v>
                </c:pt>
                <c:pt idx="5">
                  <c:v>39.984776403425307</c:v>
                </c:pt>
                <c:pt idx="6">
                  <c:v>38.591485507246375</c:v>
                </c:pt>
                <c:pt idx="7">
                  <c:v>38.420542635658911</c:v>
                </c:pt>
                <c:pt idx="8">
                  <c:v>38.035872049811381</c:v>
                </c:pt>
                <c:pt idx="9">
                  <c:v>37.738513169541349</c:v>
                </c:pt>
                <c:pt idx="10">
                  <c:v>37.086291876470398</c:v>
                </c:pt>
                <c:pt idx="11">
                  <c:v>35.744444976698674</c:v>
                </c:pt>
                <c:pt idx="12">
                  <c:v>34.609658848392101</c:v>
                </c:pt>
                <c:pt idx="13">
                  <c:v>31.091918568784699</c:v>
                </c:pt>
                <c:pt idx="14">
                  <c:v>31.052650399914178</c:v>
                </c:pt>
                <c:pt idx="15">
                  <c:v>30.384569306337607</c:v>
                </c:pt>
                <c:pt idx="16">
                  <c:v>29.472933772555191</c:v>
                </c:pt>
                <c:pt idx="17">
                  <c:v>27.332425234309877</c:v>
                </c:pt>
                <c:pt idx="18">
                  <c:v>18.725247629261208</c:v>
                </c:pt>
              </c:numCache>
            </c:numRef>
          </c:val>
          <c:extLst>
            <c:ext xmlns:c16="http://schemas.microsoft.com/office/drawing/2014/chart" uri="{C3380CC4-5D6E-409C-BE32-E72D297353CC}">
              <c16:uniqueId val="{00000015-36CB-4173-AF6F-681B1F338D13}"/>
            </c:ext>
          </c:extLst>
        </c:ser>
        <c:dLbls>
          <c:showLegendKey val="0"/>
          <c:showVal val="0"/>
          <c:showCatName val="0"/>
          <c:showSerName val="0"/>
          <c:showPercent val="0"/>
          <c:showBubbleSize val="0"/>
        </c:dLbls>
        <c:gapWidth val="20"/>
        <c:axId val="882167072"/>
        <c:axId val="882167616"/>
      </c:barChart>
      <c:catAx>
        <c:axId val="882167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50000"/>
                  </a:schemeClr>
                </a:solidFill>
                <a:latin typeface="Arial"/>
                <a:ea typeface="Arial"/>
                <a:cs typeface="Arial"/>
              </a:defRPr>
            </a:pPr>
            <a:endParaRPr lang="es-ES"/>
          </a:p>
        </c:txPr>
        <c:crossAx val="882167616"/>
        <c:crosses val="autoZero"/>
        <c:auto val="1"/>
        <c:lblAlgn val="ctr"/>
        <c:lblOffset val="100"/>
        <c:tickLblSkip val="1"/>
        <c:tickMarkSkip val="1"/>
        <c:noMultiLvlLbl val="0"/>
      </c:catAx>
      <c:valAx>
        <c:axId val="8821676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88216707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accent1">
                    <a:lumMod val="50000"/>
                  </a:schemeClr>
                </a:solidFill>
                <a:latin typeface="+mn-lt"/>
                <a:ea typeface="+mn-ea"/>
                <a:cs typeface="+mn-cs"/>
              </a:defRPr>
            </a:pPr>
            <a:r>
              <a:rPr lang="en-US" sz="1200" b="1">
                <a:solidFill>
                  <a:schemeClr val="accent1">
                    <a:lumMod val="50000"/>
                  </a:schemeClr>
                </a:solidFill>
              </a:rPr>
              <a:t>Evolución de las Altas y Bajas de Solicitudes. </a:t>
            </a:r>
          </a:p>
          <a:p>
            <a:pPr>
              <a:defRPr sz="1200" b="1">
                <a:solidFill>
                  <a:schemeClr val="accent1">
                    <a:lumMod val="50000"/>
                  </a:schemeClr>
                </a:solidFill>
              </a:defRPr>
            </a:pPr>
            <a:r>
              <a:rPr lang="en-US" sz="1200" b="1">
                <a:solidFill>
                  <a:schemeClr val="accent1">
                    <a:lumMod val="50000"/>
                  </a:schemeClr>
                </a:solidFill>
              </a:rPr>
              <a:t>Total nacional</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accent1">
                  <a:lumMod val="50000"/>
                </a:schemeClr>
              </a:solidFill>
              <a:latin typeface="+mn-lt"/>
              <a:ea typeface="+mn-ea"/>
              <a:cs typeface="+mn-cs"/>
            </a:defRPr>
          </a:pPr>
          <a:endParaRPr lang="es-ES"/>
        </a:p>
      </c:txPr>
    </c:title>
    <c:autoTitleDeleted val="0"/>
    <c:plotArea>
      <c:layout/>
      <c:lineChart>
        <c:grouping val="standard"/>
        <c:varyColors val="0"/>
        <c:ser>
          <c:idx val="0"/>
          <c:order val="0"/>
          <c:tx>
            <c:strRef>
              <c:f>'25solaltabaja'!$AB$10</c:f>
              <c:strCache>
                <c:ptCount val="1"/>
                <c:pt idx="0">
                  <c:v>Altas Solicitudes</c:v>
                </c:pt>
              </c:strCache>
            </c:strRef>
          </c:tx>
          <c:spPr>
            <a:ln w="28575" cap="rnd">
              <a:solidFill>
                <a:schemeClr val="accent1"/>
              </a:solidFill>
              <a:round/>
            </a:ln>
            <a:effectLst/>
          </c:spPr>
          <c:marker>
            <c:symbol val="none"/>
          </c:marker>
          <c:cat>
            <c:numRef>
              <c:f>'25solaltabaja'!$AA$11:$AA$46</c:f>
              <c:numCache>
                <c:formatCode>m/d/yyyy</c:formatCode>
                <c:ptCount val="36"/>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numCache>
            </c:numRef>
          </c:cat>
          <c:val>
            <c:numRef>
              <c:f>'25solaltabaja'!$AB$11:$AB$46</c:f>
              <c:numCache>
                <c:formatCode>0</c:formatCode>
                <c:ptCount val="36"/>
                <c:pt idx="0">
                  <c:v>27728</c:v>
                </c:pt>
                <c:pt idx="1">
                  <c:v>26001</c:v>
                </c:pt>
                <c:pt idx="2">
                  <c:v>27218</c:v>
                </c:pt>
                <c:pt idx="3">
                  <c:v>28579</c:v>
                </c:pt>
                <c:pt idx="4">
                  <c:v>30723</c:v>
                </c:pt>
                <c:pt idx="5">
                  <c:v>23332</c:v>
                </c:pt>
                <c:pt idx="6">
                  <c:v>26490</c:v>
                </c:pt>
                <c:pt idx="7">
                  <c:v>29231</c:v>
                </c:pt>
                <c:pt idx="8">
                  <c:v>29856</c:v>
                </c:pt>
                <c:pt idx="9">
                  <c:v>24104</c:v>
                </c:pt>
                <c:pt idx="10">
                  <c:v>22642</c:v>
                </c:pt>
                <c:pt idx="11">
                  <c:v>24889</c:v>
                </c:pt>
                <c:pt idx="12">
                  <c:v>30256</c:v>
                </c:pt>
                <c:pt idx="13">
                  <c:v>32696</c:v>
                </c:pt>
                <c:pt idx="14">
                  <c:v>38586</c:v>
                </c:pt>
                <c:pt idx="15">
                  <c:v>41750</c:v>
                </c:pt>
                <c:pt idx="16">
                  <c:v>30827</c:v>
                </c:pt>
                <c:pt idx="17">
                  <c:v>26047</c:v>
                </c:pt>
                <c:pt idx="18">
                  <c:v>32379</c:v>
                </c:pt>
                <c:pt idx="19">
                  <c:v>29932</c:v>
                </c:pt>
                <c:pt idx="20">
                  <c:v>32038</c:v>
                </c:pt>
                <c:pt idx="21">
                  <c:v>25446</c:v>
                </c:pt>
                <c:pt idx="22">
                  <c:v>28819</c:v>
                </c:pt>
                <c:pt idx="23">
                  <c:v>34747</c:v>
                </c:pt>
                <c:pt idx="24">
                  <c:v>0</c:v>
                </c:pt>
                <c:pt idx="25">
                  <c:v>0</c:v>
                </c:pt>
                <c:pt idx="26">
                  <c:v>0</c:v>
                </c:pt>
                <c:pt idx="27">
                  <c:v>0</c:v>
                </c:pt>
                <c:pt idx="28">
                  <c:v>0</c:v>
                </c:pt>
                <c:pt idx="29">
                  <c:v>0</c:v>
                </c:pt>
                <c:pt idx="30">
                  <c:v>0</c:v>
                </c:pt>
                <c:pt idx="31">
                  <c:v>0</c:v>
                </c:pt>
                <c:pt idx="32">
                  <c:v>0</c:v>
                </c:pt>
                <c:pt idx="33">
                  <c:v>0</c:v>
                </c:pt>
                <c:pt idx="34">
                  <c:v>0</c:v>
                </c:pt>
                <c:pt idx="35">
                  <c:v>0</c:v>
                </c:pt>
              </c:numCache>
            </c:numRef>
          </c:val>
          <c:smooth val="0"/>
          <c:extLst>
            <c:ext xmlns:c16="http://schemas.microsoft.com/office/drawing/2014/chart" uri="{C3380CC4-5D6E-409C-BE32-E72D297353CC}">
              <c16:uniqueId val="{00000000-22DF-4F0C-8D28-D21338AA45F9}"/>
            </c:ext>
          </c:extLst>
        </c:ser>
        <c:ser>
          <c:idx val="1"/>
          <c:order val="1"/>
          <c:tx>
            <c:strRef>
              <c:f>'25solaltabaja'!$AC$10</c:f>
              <c:strCache>
                <c:ptCount val="1"/>
                <c:pt idx="0">
                  <c:v>Bajas Solicitudes</c:v>
                </c:pt>
              </c:strCache>
            </c:strRef>
          </c:tx>
          <c:spPr>
            <a:ln w="28575" cap="rnd">
              <a:solidFill>
                <a:schemeClr val="accent1">
                  <a:lumMod val="50000"/>
                </a:schemeClr>
              </a:solidFill>
              <a:round/>
            </a:ln>
            <a:effectLst/>
          </c:spPr>
          <c:marker>
            <c:symbol val="none"/>
          </c:marker>
          <c:cat>
            <c:numRef>
              <c:f>'25solaltabaja'!$AA$11:$AA$46</c:f>
              <c:numCache>
                <c:formatCode>m/d/yyyy</c:formatCode>
                <c:ptCount val="36"/>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numCache>
            </c:numRef>
          </c:cat>
          <c:val>
            <c:numRef>
              <c:f>'25solaltabaja'!$AC$11:$AC$46</c:f>
              <c:numCache>
                <c:formatCode>0</c:formatCode>
                <c:ptCount val="36"/>
                <c:pt idx="0">
                  <c:v>26286</c:v>
                </c:pt>
                <c:pt idx="1">
                  <c:v>20329</c:v>
                </c:pt>
                <c:pt idx="2">
                  <c:v>17469</c:v>
                </c:pt>
                <c:pt idx="3">
                  <c:v>20931</c:v>
                </c:pt>
                <c:pt idx="4">
                  <c:v>25882</c:v>
                </c:pt>
                <c:pt idx="5">
                  <c:v>22391</c:v>
                </c:pt>
                <c:pt idx="6">
                  <c:v>22335</c:v>
                </c:pt>
                <c:pt idx="7">
                  <c:v>19576</c:v>
                </c:pt>
                <c:pt idx="8">
                  <c:v>21916</c:v>
                </c:pt>
                <c:pt idx="9">
                  <c:v>29010</c:v>
                </c:pt>
                <c:pt idx="10">
                  <c:v>24609</c:v>
                </c:pt>
                <c:pt idx="11">
                  <c:v>26478</c:v>
                </c:pt>
                <c:pt idx="12">
                  <c:v>24903</c:v>
                </c:pt>
                <c:pt idx="13">
                  <c:v>22635</c:v>
                </c:pt>
                <c:pt idx="14">
                  <c:v>22335</c:v>
                </c:pt>
                <c:pt idx="15">
                  <c:v>23105</c:v>
                </c:pt>
                <c:pt idx="16">
                  <c:v>22962</c:v>
                </c:pt>
                <c:pt idx="17">
                  <c:v>23877</c:v>
                </c:pt>
                <c:pt idx="18">
                  <c:v>24010</c:v>
                </c:pt>
                <c:pt idx="19">
                  <c:v>19815</c:v>
                </c:pt>
                <c:pt idx="20">
                  <c:v>20330</c:v>
                </c:pt>
                <c:pt idx="21">
                  <c:v>23015</c:v>
                </c:pt>
                <c:pt idx="22">
                  <c:v>24165</c:v>
                </c:pt>
                <c:pt idx="23">
                  <c:v>23214</c:v>
                </c:pt>
                <c:pt idx="24">
                  <c:v>0</c:v>
                </c:pt>
                <c:pt idx="25">
                  <c:v>0</c:v>
                </c:pt>
                <c:pt idx="26">
                  <c:v>0</c:v>
                </c:pt>
                <c:pt idx="27">
                  <c:v>0</c:v>
                </c:pt>
                <c:pt idx="28">
                  <c:v>0</c:v>
                </c:pt>
                <c:pt idx="29">
                  <c:v>0</c:v>
                </c:pt>
                <c:pt idx="30">
                  <c:v>0</c:v>
                </c:pt>
                <c:pt idx="31">
                  <c:v>0</c:v>
                </c:pt>
                <c:pt idx="32">
                  <c:v>0</c:v>
                </c:pt>
                <c:pt idx="33">
                  <c:v>0</c:v>
                </c:pt>
                <c:pt idx="34">
                  <c:v>0</c:v>
                </c:pt>
                <c:pt idx="35">
                  <c:v>0</c:v>
                </c:pt>
              </c:numCache>
            </c:numRef>
          </c:val>
          <c:smooth val="0"/>
          <c:extLst>
            <c:ext xmlns:c16="http://schemas.microsoft.com/office/drawing/2014/chart" uri="{C3380CC4-5D6E-409C-BE32-E72D297353CC}">
              <c16:uniqueId val="{00000001-22DF-4F0C-8D28-D21338AA45F9}"/>
            </c:ext>
          </c:extLst>
        </c:ser>
        <c:dLbls>
          <c:showLegendKey val="0"/>
          <c:showVal val="0"/>
          <c:showCatName val="0"/>
          <c:showSerName val="0"/>
          <c:showPercent val="0"/>
          <c:showBubbleSize val="0"/>
        </c:dLbls>
        <c:smooth val="0"/>
        <c:axId val="882170336"/>
        <c:axId val="267592496"/>
      </c:lineChart>
      <c:catAx>
        <c:axId val="882170336"/>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es-ES"/>
          </a:p>
        </c:txPr>
        <c:crossAx val="267592496"/>
        <c:crosses val="autoZero"/>
        <c:auto val="0"/>
        <c:lblAlgn val="ctr"/>
        <c:lblOffset val="100"/>
        <c:noMultiLvlLbl val="1"/>
      </c:catAx>
      <c:valAx>
        <c:axId val="267592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es-ES"/>
          </a:p>
        </c:txPr>
        <c:crossAx val="882170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50000"/>
                  </a:schemeClr>
                </a:solidFill>
                <a:latin typeface="Verdana"/>
                <a:ea typeface="Verdana"/>
                <a:cs typeface="Verdana"/>
              </a:defRPr>
            </a:pPr>
            <a:r>
              <a:rPr lang="es-ES">
                <a:solidFill>
                  <a:schemeClr val="accent1">
                    <a:lumMod val="50000"/>
                  </a:schemeClr>
                </a:solidFill>
              </a:rPr>
              <a:t>Solicitantes por tramo de edad</a:t>
            </a:r>
          </a:p>
        </c:rich>
      </c:tx>
      <c:layout>
        <c:manualLayout>
          <c:xMode val="edge"/>
          <c:yMode val="edge"/>
          <c:x val="0.31840026685627504"/>
          <c:y val="3.2828083989501308E-2"/>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1840009250007225"/>
          <c:y val="0.13131345514089945"/>
          <c:w val="0.84640066125051661"/>
          <c:h val="0.78283021333997671"/>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E97C-4186-8665-C176523AD953}"/>
              </c:ext>
            </c:extLst>
          </c:dPt>
          <c:dPt>
            <c:idx val="1"/>
            <c:invertIfNegative val="0"/>
            <c:bubble3D val="0"/>
            <c:spPr>
              <a:solidFill>
                <a:srgbClr val="993366"/>
              </a:solidFill>
              <a:ln w="25400">
                <a:noFill/>
              </a:ln>
            </c:spPr>
            <c:extLst>
              <c:ext xmlns:c16="http://schemas.microsoft.com/office/drawing/2014/chart" uri="{C3380CC4-5D6E-409C-BE32-E72D297353CC}">
                <c16:uniqueId val="{00000002-E97C-4186-8665-C176523AD953}"/>
              </c:ext>
            </c:extLst>
          </c:dPt>
          <c:dPt>
            <c:idx val="2"/>
            <c:invertIfNegative val="0"/>
            <c:bubble3D val="0"/>
            <c:spPr>
              <a:solidFill>
                <a:srgbClr val="CCFFFF"/>
              </a:solidFill>
              <a:ln w="25400">
                <a:noFill/>
              </a:ln>
            </c:spPr>
            <c:extLst>
              <c:ext xmlns:c16="http://schemas.microsoft.com/office/drawing/2014/chart" uri="{C3380CC4-5D6E-409C-BE32-E72D297353CC}">
                <c16:uniqueId val="{00000004-E97C-4186-8665-C176523AD953}"/>
              </c:ext>
            </c:extLst>
          </c:dPt>
          <c:dPt>
            <c:idx val="3"/>
            <c:invertIfNegative val="0"/>
            <c:bubble3D val="0"/>
            <c:spPr>
              <a:solidFill>
                <a:srgbClr val="660066"/>
              </a:solidFill>
              <a:ln w="25400">
                <a:noFill/>
              </a:ln>
            </c:spPr>
            <c:extLst>
              <c:ext xmlns:c16="http://schemas.microsoft.com/office/drawing/2014/chart" uri="{C3380CC4-5D6E-409C-BE32-E72D297353CC}">
                <c16:uniqueId val="{00000006-E97C-4186-8665-C176523AD953}"/>
              </c:ext>
            </c:extLst>
          </c:dPt>
          <c:dPt>
            <c:idx val="4"/>
            <c:invertIfNegative val="0"/>
            <c:bubble3D val="0"/>
            <c:spPr>
              <a:solidFill>
                <a:srgbClr val="0066CC"/>
              </a:solidFill>
              <a:ln w="25400">
                <a:noFill/>
              </a:ln>
            </c:spPr>
            <c:extLst>
              <c:ext xmlns:c16="http://schemas.microsoft.com/office/drawing/2014/chart" uri="{C3380CC4-5D6E-409C-BE32-E72D297353CC}">
                <c16:uniqueId val="{00000008-E97C-4186-8665-C176523AD953}"/>
              </c:ext>
            </c:extLst>
          </c:dPt>
          <c:dPt>
            <c:idx val="5"/>
            <c:invertIfNegative val="0"/>
            <c:bubble3D val="0"/>
            <c:spPr>
              <a:solidFill>
                <a:srgbClr val="CCCCFF"/>
              </a:solidFill>
              <a:ln w="25400">
                <a:noFill/>
              </a:ln>
            </c:spPr>
            <c:extLst>
              <c:ext xmlns:c16="http://schemas.microsoft.com/office/drawing/2014/chart" uri="{C3380CC4-5D6E-409C-BE32-E72D297353CC}">
                <c16:uniqueId val="{0000000A-E97C-4186-8665-C176523AD953}"/>
              </c:ext>
            </c:extLst>
          </c:dPt>
          <c:dPt>
            <c:idx val="6"/>
            <c:invertIfNegative val="0"/>
            <c:bubble3D val="0"/>
            <c:spPr>
              <a:solidFill>
                <a:srgbClr val="9966FF"/>
              </a:solidFill>
              <a:ln w="25400">
                <a:noFill/>
              </a:ln>
            </c:spPr>
            <c:extLst>
              <c:ext xmlns:c16="http://schemas.microsoft.com/office/drawing/2014/chart" uri="{C3380CC4-5D6E-409C-BE32-E72D297353CC}">
                <c16:uniqueId val="{0000000C-E97C-4186-8665-C176523AD953}"/>
              </c:ext>
            </c:extLst>
          </c:dPt>
          <c:dPt>
            <c:idx val="7"/>
            <c:invertIfNegative val="0"/>
            <c:bubble3D val="0"/>
            <c:spPr>
              <a:solidFill>
                <a:srgbClr val="99CCFF"/>
              </a:solidFill>
              <a:ln w="25400">
                <a:noFill/>
              </a:ln>
            </c:spPr>
            <c:extLst>
              <c:ext xmlns:c16="http://schemas.microsoft.com/office/drawing/2014/chart" uri="{C3380CC4-5D6E-409C-BE32-E72D297353CC}">
                <c16:uniqueId val="{0000000E-E97C-4186-8665-C176523AD953}"/>
              </c:ext>
            </c:extLst>
          </c:dPt>
          <c:dLbls>
            <c:dLbl>
              <c:idx val="0"/>
              <c:layout>
                <c:manualLayout>
                  <c:x val="2.0628974396438727E-2"/>
                  <c:y val="-8.648322970716942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chemeClr val="accent1">
                          <a:lumMod val="50000"/>
                        </a:schemeClr>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97C-4186-8665-C176523AD953}"/>
                </c:ext>
              </c:extLst>
            </c:dLbl>
            <c:dLbl>
              <c:idx val="1"/>
              <c:layout>
                <c:manualLayout>
                  <c:x val="1.4545175879429165E-2"/>
                  <c:y val="-6.05893893321185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chemeClr val="accent1">
                          <a:lumMod val="50000"/>
                        </a:schemeClr>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97C-4186-8665-C176523AD953}"/>
                </c:ext>
              </c:extLst>
            </c:dLbl>
            <c:dLbl>
              <c:idx val="2"/>
              <c:layout>
                <c:manualLayout>
                  <c:x val="2.158835575159853E-2"/>
                  <c:y val="-8.338306620237120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chemeClr val="accent1">
                          <a:lumMod val="50000"/>
                        </a:schemeClr>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97C-4186-8665-C176523AD953}"/>
                </c:ext>
              </c:extLst>
            </c:dLbl>
            <c:dLbl>
              <c:idx val="3"/>
              <c:layout>
                <c:manualLayout>
                  <c:x val="2.271002780218297E-2"/>
                  <c:y val="-6.2194718459632994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chemeClr val="accent1">
                          <a:lumMod val="50000"/>
                        </a:schemeClr>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97C-4186-8665-C176523AD953}"/>
                </c:ext>
              </c:extLst>
            </c:dLbl>
            <c:dLbl>
              <c:idx val="4"/>
              <c:layout>
                <c:manualLayout>
                  <c:x val="2.1528945705840546E-2"/>
                  <c:y val="-7.332959234459215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chemeClr val="accent1">
                          <a:lumMod val="50000"/>
                        </a:schemeClr>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97C-4186-8665-C176523AD953}"/>
                </c:ext>
              </c:extLst>
            </c:dLbl>
            <c:dLbl>
              <c:idx val="5"/>
              <c:layout>
                <c:manualLayout>
                  <c:x val="2.1050616506424119E-2"/>
                  <c:y val="-5.7238418473257474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chemeClr val="accent1">
                          <a:lumMod val="50000"/>
                        </a:schemeClr>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97C-4186-8665-C176523AD953}"/>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chemeClr val="accent1">
                          <a:lumMod val="50000"/>
                        </a:schemeClr>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97C-4186-8665-C176523AD953}"/>
                </c:ext>
              </c:extLst>
            </c:dLbl>
            <c:dLbl>
              <c:idx val="7"/>
              <c:layout>
                <c:manualLayout>
                  <c:x val="1.5659955257270531E-2"/>
                  <c:y val="-6.2500000000000014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chemeClr val="accent1">
                          <a:lumMod val="50000"/>
                        </a:schemeClr>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97C-4186-8665-C176523AD953}"/>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800" b="0" i="0" u="none" strike="noStrike" baseline="0">
                    <a:solidFill>
                      <a:schemeClr val="accent1">
                        <a:lumMod val="50000"/>
                      </a:schemeClr>
                    </a:solidFill>
                    <a:latin typeface="Verdana"/>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('26perfsaad'!$E$18:$F$18,'26perfsaad'!$H$18:$I$18,'26perfsaad'!$K$18:$L$18,'26perfsaad'!$N$18:$O$18)</c:f>
              <c:strCache>
                <c:ptCount val="8"/>
                <c:pt idx="0">
                  <c:v>menores de 3</c:v>
                </c:pt>
                <c:pt idx="1">
                  <c:v>3 a 18</c:v>
                </c:pt>
                <c:pt idx="2">
                  <c:v>19 a 30</c:v>
                </c:pt>
                <c:pt idx="3">
                  <c:v>31 a 45</c:v>
                </c:pt>
                <c:pt idx="4">
                  <c:v>46 a 54</c:v>
                </c:pt>
                <c:pt idx="5">
                  <c:v>55 a 64</c:v>
                </c:pt>
                <c:pt idx="6">
                  <c:v>65 a 79</c:v>
                </c:pt>
                <c:pt idx="7">
                  <c:v>80 y +</c:v>
                </c:pt>
              </c:strCache>
            </c:strRef>
          </c:cat>
          <c:val>
            <c:numRef>
              <c:f>('26perfsaad'!$E$19:$F$19,'26perfsaad'!$H$19:$I$19,'26perfsaad'!$K$19:$L$19,'26perfsaad'!$N$19:$O$19)</c:f>
              <c:numCache>
                <c:formatCode>#,##0</c:formatCode>
                <c:ptCount val="8"/>
                <c:pt idx="0" formatCode="General">
                  <c:v>6527</c:v>
                </c:pt>
                <c:pt idx="1">
                  <c:v>132210</c:v>
                </c:pt>
                <c:pt idx="2">
                  <c:v>67221</c:v>
                </c:pt>
                <c:pt idx="3">
                  <c:v>85906</c:v>
                </c:pt>
                <c:pt idx="4">
                  <c:v>94874</c:v>
                </c:pt>
                <c:pt idx="5">
                  <c:v>151875</c:v>
                </c:pt>
                <c:pt idx="6">
                  <c:v>447944</c:v>
                </c:pt>
                <c:pt idx="7">
                  <c:v>1083795</c:v>
                </c:pt>
              </c:numCache>
            </c:numRef>
          </c:val>
          <c:shape val="cylinder"/>
          <c:extLst>
            <c:ext xmlns:c16="http://schemas.microsoft.com/office/drawing/2014/chart" uri="{C3380CC4-5D6E-409C-BE32-E72D297353CC}">
              <c16:uniqueId val="{0000000F-E97C-4186-8665-C176523AD953}"/>
            </c:ext>
          </c:extLst>
        </c:ser>
        <c:dLbls>
          <c:showLegendKey val="0"/>
          <c:showVal val="0"/>
          <c:showCatName val="0"/>
          <c:showSerName val="0"/>
          <c:showPercent val="0"/>
          <c:showBubbleSize val="0"/>
        </c:dLbls>
        <c:gapWidth val="30"/>
        <c:shape val="box"/>
        <c:axId val="267593584"/>
        <c:axId val="267593040"/>
        <c:axId val="0"/>
      </c:bar3DChart>
      <c:catAx>
        <c:axId val="26759358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800" b="0" i="0" u="none" strike="noStrike" baseline="0">
                <a:solidFill>
                  <a:schemeClr val="accent1">
                    <a:lumMod val="50000"/>
                  </a:schemeClr>
                </a:solidFill>
                <a:latin typeface="Verdana"/>
                <a:ea typeface="Verdana"/>
                <a:cs typeface="Verdana"/>
              </a:defRPr>
            </a:pPr>
            <a:endParaRPr lang="es-ES"/>
          </a:p>
        </c:txPr>
        <c:crossAx val="267593040"/>
        <c:crosses val="autoZero"/>
        <c:auto val="1"/>
        <c:lblAlgn val="ctr"/>
        <c:lblOffset val="100"/>
        <c:tickLblSkip val="1"/>
        <c:tickMarkSkip val="1"/>
        <c:noMultiLvlLbl val="0"/>
      </c:catAx>
      <c:valAx>
        <c:axId val="26759304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75" b="0" i="0" u="none" strike="noStrike" baseline="0">
                <a:solidFill>
                  <a:schemeClr val="accent1">
                    <a:lumMod val="50000"/>
                  </a:schemeClr>
                </a:solidFill>
                <a:latin typeface="Verdana"/>
                <a:ea typeface="Verdana"/>
                <a:cs typeface="Verdana"/>
              </a:defRPr>
            </a:pPr>
            <a:endParaRPr lang="es-ES"/>
          </a:p>
        </c:txPr>
        <c:crossAx val="26759358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chart" Target="../charts/chart2.xml"/><Relationship Id="rId1" Type="http://schemas.openxmlformats.org/officeDocument/2006/relationships/chart" Target="../charts/chart1.xml"/></Relationships>
</file>

<file path=xl/drawings/_rels/drawing1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chart" Target="../charts/chart3.xml"/></Relationships>
</file>

<file path=xl/drawings/_rels/drawing1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7.png"/></Relationships>
</file>

<file path=xl/drawings/_rels/drawing1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image" Target="../media/image6.jpeg"/><Relationship Id="rId4"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chart" Target="../charts/chart8.xml"/></Relationships>
</file>

<file path=xl/drawings/_rels/drawing19.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11.xml"/></Relationships>
</file>

<file path=xl/drawings/_rels/drawing22.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12.xml"/></Relationships>
</file>

<file path=xl/drawings/_rels/drawing2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13.xml"/></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7.png"/></Relationships>
</file>

<file path=xl/drawings/_rels/drawing31.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5" Type="http://schemas.openxmlformats.org/officeDocument/2006/relationships/image" Target="../media/image4.jpeg"/><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chart" Target="../charts/chart18.xml"/></Relationships>
</file>

<file path=xl/drawings/_rels/drawing33.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chart" Target="../charts/chart20.xml"/><Relationship Id="rId1"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chart" Target="../charts/chart22.xml"/><Relationship Id="rId1" Type="http://schemas.openxmlformats.org/officeDocument/2006/relationships/chart" Target="../charts/chart21.xml"/></Relationships>
</file>

<file path=xl/drawings/_rels/drawing35.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chart" Target="../charts/chart24.xml"/><Relationship Id="rId1" Type="http://schemas.openxmlformats.org/officeDocument/2006/relationships/chart" Target="../charts/chart23.xml"/></Relationships>
</file>

<file path=xl/drawings/_rels/drawing3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7.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chart" Target="../charts/chart25.xml"/></Relationships>
</file>

<file path=xl/drawings/_rels/drawing38.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39.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chart" Target="../charts/chart26.xml"/></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41.xml.rels><?xml version="1.0" encoding="UTF-8" standalone="yes"?>
<Relationships xmlns="http://schemas.openxmlformats.org/package/2006/relationships"><Relationship Id="rId2" Type="http://schemas.openxmlformats.org/officeDocument/2006/relationships/image" Target="../media/image17.jpeg"/><Relationship Id="rId1" Type="http://schemas.openxmlformats.org/officeDocument/2006/relationships/chart" Target="../charts/chart27.xml"/></Relationships>
</file>

<file path=xl/drawings/_rels/drawing42.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43.xml.rels><?xml version="1.0" encoding="UTF-8" standalone="yes"?>
<Relationships xmlns="http://schemas.openxmlformats.org/package/2006/relationships"><Relationship Id="rId2" Type="http://schemas.openxmlformats.org/officeDocument/2006/relationships/image" Target="../media/image19.jpeg"/><Relationship Id="rId1" Type="http://schemas.openxmlformats.org/officeDocument/2006/relationships/chart" Target="../charts/chart28.xml"/></Relationships>
</file>

<file path=xl/drawings/_rels/drawing44.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29.xml"/></Relationships>
</file>

<file path=xl/drawings/_rels/drawing4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0.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5" Type="http://schemas.openxmlformats.org/officeDocument/2006/relationships/image" Target="../media/image11.jpeg"/><Relationship Id="rId4" Type="http://schemas.openxmlformats.org/officeDocument/2006/relationships/chart" Target="../charts/chart33.xml"/></Relationships>
</file>

<file path=xl/drawings/_rels/drawing51.xml.rels><?xml version="1.0" encoding="UTF-8" standalone="yes"?>
<Relationships xmlns="http://schemas.openxmlformats.org/package/2006/relationships"><Relationship Id="rId2" Type="http://schemas.openxmlformats.org/officeDocument/2006/relationships/image" Target="../media/image20.jpeg"/><Relationship Id="rId1" Type="http://schemas.openxmlformats.org/officeDocument/2006/relationships/chart" Target="../charts/chart34.xml"/></Relationships>
</file>

<file path=xl/drawings/_rels/drawing52.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chart" Target="../charts/chart36.xml"/><Relationship Id="rId1" Type="http://schemas.openxmlformats.org/officeDocument/2006/relationships/chart" Target="../charts/chart35.xml"/></Relationships>
</file>

<file path=xl/drawings/_rels/drawing53.xml.rels><?xml version="1.0" encoding="UTF-8" standalone="yes"?>
<Relationships xmlns="http://schemas.openxmlformats.org/package/2006/relationships"><Relationship Id="rId1" Type="http://schemas.openxmlformats.org/officeDocument/2006/relationships/image" Target="../media/image7.png"/></Relationships>
</file>

<file path=xl/drawings/_rels/drawing54.xml.rels><?xml version="1.0" encoding="UTF-8" standalone="yes"?>
<Relationships xmlns="http://schemas.openxmlformats.org/package/2006/relationships"><Relationship Id="rId3" Type="http://schemas.openxmlformats.org/officeDocument/2006/relationships/image" Target="../media/image21.jpeg"/><Relationship Id="rId2" Type="http://schemas.openxmlformats.org/officeDocument/2006/relationships/chart" Target="../charts/chart38.xml"/><Relationship Id="rId1" Type="http://schemas.openxmlformats.org/officeDocument/2006/relationships/chart" Target="../charts/chart37.xml"/></Relationships>
</file>

<file path=xl/drawings/_rels/drawing55.xml.rels><?xml version="1.0" encoding="UTF-8" standalone="yes"?>
<Relationships xmlns="http://schemas.openxmlformats.org/package/2006/relationships"><Relationship Id="rId1" Type="http://schemas.openxmlformats.org/officeDocument/2006/relationships/image" Target="../media/image22.jpeg"/></Relationships>
</file>

<file path=xl/drawings/_rels/drawing56.xml.rels><?xml version="1.0" encoding="UTF-8" standalone="yes"?>
<Relationships xmlns="http://schemas.openxmlformats.org/package/2006/relationships"><Relationship Id="rId1" Type="http://schemas.openxmlformats.org/officeDocument/2006/relationships/image" Target="../media/image23.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58.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59.xml.rels><?xml version="1.0" encoding="UTF-8" standalone="yes"?>
<Relationships xmlns="http://schemas.openxmlformats.org/package/2006/relationships"><Relationship Id="rId1" Type="http://schemas.openxmlformats.org/officeDocument/2006/relationships/image" Target="../media/image2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26.jpeg"/></Relationships>
</file>

<file path=xl/drawings/_rels/drawing61.xml.rels><?xml version="1.0" encoding="UTF-8" standalone="yes"?>
<Relationships xmlns="http://schemas.openxmlformats.org/package/2006/relationships"><Relationship Id="rId1" Type="http://schemas.openxmlformats.org/officeDocument/2006/relationships/image" Target="../media/image27.jpeg"/></Relationships>
</file>

<file path=xl/drawings/_rels/drawing62.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63.xml.rels><?xml version="1.0" encoding="UTF-8" standalone="yes"?>
<Relationships xmlns="http://schemas.openxmlformats.org/package/2006/relationships"><Relationship Id="rId1" Type="http://schemas.openxmlformats.org/officeDocument/2006/relationships/image" Target="../media/image28.jpeg"/></Relationships>
</file>

<file path=xl/drawings/_rels/drawing64.xml.rels><?xml version="1.0" encoding="UTF-8" standalone="yes"?>
<Relationships xmlns="http://schemas.openxmlformats.org/package/2006/relationships"><Relationship Id="rId1" Type="http://schemas.openxmlformats.org/officeDocument/2006/relationships/image" Target="../media/image29.jpeg"/></Relationships>
</file>

<file path=xl/drawings/_rels/drawing65.xml.rels><?xml version="1.0" encoding="UTF-8" standalone="yes"?>
<Relationships xmlns="http://schemas.openxmlformats.org/package/2006/relationships"><Relationship Id="rId1" Type="http://schemas.openxmlformats.org/officeDocument/2006/relationships/image" Target="../media/image30.jpeg"/></Relationships>
</file>

<file path=xl/drawings/_rels/drawing66.xml.rels><?xml version="1.0" encoding="UTF-8" standalone="yes"?>
<Relationships xmlns="http://schemas.openxmlformats.org/package/2006/relationships"><Relationship Id="rId1" Type="http://schemas.openxmlformats.org/officeDocument/2006/relationships/image" Target="../media/image27.jpeg"/></Relationships>
</file>

<file path=xl/drawings/_rels/drawing67.xml.rels><?xml version="1.0" encoding="UTF-8" standalone="yes"?>
<Relationships xmlns="http://schemas.openxmlformats.org/package/2006/relationships"><Relationship Id="rId1" Type="http://schemas.openxmlformats.org/officeDocument/2006/relationships/image" Target="../media/image28.jpeg"/></Relationships>
</file>

<file path=xl/drawings/_rels/drawing68.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 Id="rId4" Type="http://schemas.openxmlformats.org/officeDocument/2006/relationships/image" Target="../media/image11.jpeg"/></Relationships>
</file>

<file path=xl/drawings/_rels/drawing69.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42.xml"/></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1.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72.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73.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4" Type="http://schemas.openxmlformats.org/officeDocument/2006/relationships/image" Target="../media/image11.jpeg"/></Relationships>
</file>

<file path=xl/drawings/_rels/drawing74.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7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7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77.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chart" Target="../charts/chart46.xml"/><Relationship Id="rId4" Type="http://schemas.openxmlformats.org/officeDocument/2006/relationships/image" Target="../media/image32.jpeg"/></Relationships>
</file>

<file path=xl/drawings/_rels/drawing7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79.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0.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1.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2.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3.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4.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5.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49.xml"/></Relationships>
</file>

<file path=xl/drawings/_rels/drawing8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9.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50.xml"/></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1.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51.xml"/></Relationships>
</file>

<file path=xl/drawings/_rels/drawing93.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52.xml"/></Relationships>
</file>

<file path=xl/drawings/_rels/drawing95.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53.xml"/></Relationships>
</file>

<file path=xl/drawings/_rels/drawing97.xml.rels><?xml version="1.0" encoding="UTF-8" standalone="yes"?>
<Relationships xmlns="http://schemas.openxmlformats.org/package/2006/relationships"><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19214</xdr:colOff>
      <xdr:row>46</xdr:row>
      <xdr:rowOff>154213</xdr:rowOff>
    </xdr:to>
    <xdr:pic>
      <xdr:nvPicPr>
        <xdr:cNvPr id="2" name="Imagen 1">
          <a:extLst>
            <a:ext uri="{FF2B5EF4-FFF2-40B4-BE49-F238E27FC236}">
              <a16:creationId xmlns:a16="http://schemas.microsoft.com/office/drawing/2014/main" id="{251980B8-F023-02C3-507A-9A82EE7F6AA7}"/>
            </a:ext>
          </a:extLst>
        </xdr:cNvPr>
        <xdr:cNvPicPr>
          <a:picLocks noChangeAspect="1"/>
        </xdr:cNvPicPr>
      </xdr:nvPicPr>
      <xdr:blipFill>
        <a:blip xmlns:r="http://schemas.openxmlformats.org/officeDocument/2006/relationships" r:embed="rId1"/>
        <a:stretch>
          <a:fillRect/>
        </a:stretch>
      </xdr:blipFill>
      <xdr:spPr>
        <a:xfrm>
          <a:off x="0" y="0"/>
          <a:ext cx="10687214" cy="7456713"/>
        </a:xfrm>
        <a:prstGeom prst="rect">
          <a:avLst/>
        </a:prstGeom>
      </xdr:spPr>
    </xdr:pic>
    <xdr:clientData/>
  </xdr:twoCellAnchor>
  <xdr:twoCellAnchor>
    <xdr:from>
      <xdr:col>8</xdr:col>
      <xdr:colOff>323850</xdr:colOff>
      <xdr:row>24</xdr:row>
      <xdr:rowOff>38100</xdr:rowOff>
    </xdr:from>
    <xdr:to>
      <xdr:col>13</xdr:col>
      <xdr:colOff>721179</xdr:colOff>
      <xdr:row>36</xdr:row>
      <xdr:rowOff>76200</xdr:rowOff>
    </xdr:to>
    <xdr:sp macro="" textlink="">
      <xdr:nvSpPr>
        <xdr:cNvPr id="3" name="Cuadro de texto 2">
          <a:extLst>
            <a:ext uri="{FF2B5EF4-FFF2-40B4-BE49-F238E27FC236}">
              <a16:creationId xmlns:a16="http://schemas.microsoft.com/office/drawing/2014/main" id="{8C0ACF78-2F9D-5CA4-C9DC-CB69A5B83AB3}"/>
            </a:ext>
          </a:extLst>
        </xdr:cNvPr>
        <xdr:cNvSpPr txBox="1"/>
      </xdr:nvSpPr>
      <xdr:spPr>
        <a:xfrm>
          <a:off x="6419850" y="3956957"/>
          <a:ext cx="4207329" cy="1997529"/>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lnSpc>
              <a:spcPct val="107000"/>
            </a:lnSpc>
            <a:spcAft>
              <a:spcPts val="800"/>
            </a:spcAft>
          </a:pPr>
          <a:r>
            <a:rPr lang="es-ES" sz="2600" b="1" kern="1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INFORMACIÓN ESTADÍSTICA DEL SISTEMA PARA LA AUTONOMÍA Y ATENCIÓN A LA DEPENDENCIA</a:t>
          </a:r>
        </a:p>
      </xdr:txBody>
    </xdr:sp>
    <xdr:clientData/>
  </xdr:twoCellAnchor>
  <xdr:twoCellAnchor editAs="oneCell">
    <xdr:from>
      <xdr:col>8</xdr:col>
      <xdr:colOff>381000</xdr:colOff>
      <xdr:row>35</xdr:row>
      <xdr:rowOff>38100</xdr:rowOff>
    </xdr:from>
    <xdr:to>
      <xdr:col>13</xdr:col>
      <xdr:colOff>344805</xdr:colOff>
      <xdr:row>35</xdr:row>
      <xdr:rowOff>95885</xdr:rowOff>
    </xdr:to>
    <xdr:pic>
      <xdr:nvPicPr>
        <xdr:cNvPr id="4" name="Imagen 3">
          <a:extLst>
            <a:ext uri="{FF2B5EF4-FFF2-40B4-BE49-F238E27FC236}">
              <a16:creationId xmlns:a16="http://schemas.microsoft.com/office/drawing/2014/main" id="{28194E66-B6A4-DA91-1929-65954FD3305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77000" y="5705475"/>
          <a:ext cx="3773805" cy="57785"/>
        </a:xfrm>
        <a:prstGeom prst="rect">
          <a:avLst/>
        </a:prstGeom>
      </xdr:spPr>
    </xdr:pic>
    <xdr:clientData/>
  </xdr:twoCellAnchor>
  <xdr:twoCellAnchor>
    <xdr:from>
      <xdr:col>8</xdr:col>
      <xdr:colOff>333375</xdr:colOff>
      <xdr:row>36</xdr:row>
      <xdr:rowOff>47625</xdr:rowOff>
    </xdr:from>
    <xdr:to>
      <xdr:col>13</xdr:col>
      <xdr:colOff>526415</xdr:colOff>
      <xdr:row>38</xdr:row>
      <xdr:rowOff>42545</xdr:rowOff>
    </xdr:to>
    <xdr:sp macro="" textlink="">
      <xdr:nvSpPr>
        <xdr:cNvPr id="5" name="Cuadro de texto 2">
          <a:extLst>
            <a:ext uri="{FF2B5EF4-FFF2-40B4-BE49-F238E27FC236}">
              <a16:creationId xmlns:a16="http://schemas.microsoft.com/office/drawing/2014/main" id="{433206A2-C09C-F8CB-AEAC-449C57426DE4}"/>
            </a:ext>
          </a:extLst>
        </xdr:cNvPr>
        <xdr:cNvSpPr txBox="1"/>
      </xdr:nvSpPr>
      <xdr:spPr>
        <a:xfrm>
          <a:off x="6429375" y="5876925"/>
          <a:ext cx="4003040" cy="31877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r>
            <a:rPr lang="es-ES" sz="1500" b="1" kern="1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29 de febrero del 2024</a:t>
          </a:r>
        </a:p>
      </xdr:txBody>
    </xdr:sp>
    <xdr:clientData/>
  </xdr:twoCellAnchor>
  <xdr:oneCellAnchor>
    <xdr:from>
      <xdr:col>6</xdr:col>
      <xdr:colOff>0</xdr:colOff>
      <xdr:row>39</xdr:row>
      <xdr:rowOff>142875</xdr:rowOff>
    </xdr:from>
    <xdr:ext cx="6193106" cy="264560"/>
    <xdr:sp macro="" textlink="">
      <xdr:nvSpPr>
        <xdr:cNvPr id="6" name="CuadroTexto 5">
          <a:extLst>
            <a:ext uri="{FF2B5EF4-FFF2-40B4-BE49-F238E27FC236}">
              <a16:creationId xmlns:a16="http://schemas.microsoft.com/office/drawing/2014/main" id="{289C3850-FD34-BB45-F47A-DE76384CD593}"/>
            </a:ext>
          </a:extLst>
        </xdr:cNvPr>
        <xdr:cNvSpPr txBox="1"/>
      </xdr:nvSpPr>
      <xdr:spPr>
        <a:xfrm>
          <a:off x="4572000" y="6457950"/>
          <a:ext cx="619310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ES" sz="1100">
              <a:solidFill>
                <a:schemeClr val="bg1"/>
              </a:solidFill>
            </a:rPr>
            <a:t>Debido a la revisión permanente de los datos presentados, estos tienen siempre un carácter provisional. </a:t>
          </a:r>
        </a:p>
      </xdr:txBody>
    </xdr:sp>
    <xdr:clientData/>
  </xdr:oneCellAnchor>
  <xdr:oneCellAnchor>
    <xdr:from>
      <xdr:col>4</xdr:col>
      <xdr:colOff>400050</xdr:colOff>
      <xdr:row>44</xdr:row>
      <xdr:rowOff>0</xdr:rowOff>
    </xdr:from>
    <xdr:ext cx="6762750" cy="447675"/>
    <xdr:sp macro="" textlink="">
      <xdr:nvSpPr>
        <xdr:cNvPr id="7" name="CuadroTexto 6">
          <a:extLst>
            <a:ext uri="{FF2B5EF4-FFF2-40B4-BE49-F238E27FC236}">
              <a16:creationId xmlns:a16="http://schemas.microsoft.com/office/drawing/2014/main" id="{08ABA8E3-39D9-8F3E-1CC5-43F326C8136B}"/>
            </a:ext>
          </a:extLst>
        </xdr:cNvPr>
        <xdr:cNvSpPr txBox="1"/>
      </xdr:nvSpPr>
      <xdr:spPr>
        <a:xfrm>
          <a:off x="3448050" y="7124700"/>
          <a:ext cx="6762750" cy="447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ES" sz="1000" i="1">
              <a:solidFill>
                <a:schemeClr val="bg1"/>
              </a:solidFill>
            </a:rPr>
            <a:t>Debido a los trabajos de implantación de la aplicación informática del sistema que gestiona la dependencia llevados  a cabo </a:t>
          </a:r>
        </a:p>
        <a:p>
          <a:r>
            <a:rPr lang="es-ES" sz="1000" i="1">
              <a:solidFill>
                <a:schemeClr val="bg1"/>
              </a:solidFill>
            </a:rPr>
            <a:t>durante el mes de febrero de 2024 en la Comunidad Autónoma de Canarias, sus datos de gestión pueden verse afectados.</a:t>
          </a:r>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409575</xdr:colOff>
      <xdr:row>2</xdr:row>
      <xdr:rowOff>32996</xdr:rowOff>
    </xdr:to>
    <xdr:pic>
      <xdr:nvPicPr>
        <xdr:cNvPr id="2" name="Imagen 1">
          <a:extLst>
            <a:ext uri="{FF2B5EF4-FFF2-40B4-BE49-F238E27FC236}">
              <a16:creationId xmlns:a16="http://schemas.microsoft.com/office/drawing/2014/main" id="{F9480355-CCCD-4587-95ED-A89872D3C99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84667</xdr:colOff>
      <xdr:row>1</xdr:row>
      <xdr:rowOff>652121</xdr:rowOff>
    </xdr:to>
    <xdr:pic>
      <xdr:nvPicPr>
        <xdr:cNvPr id="3" name="Imagen 2">
          <a:extLst>
            <a:ext uri="{FF2B5EF4-FFF2-40B4-BE49-F238E27FC236}">
              <a16:creationId xmlns:a16="http://schemas.microsoft.com/office/drawing/2014/main" id="{E832303D-9427-44A1-AF46-25A1497FC8A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0</xdr:colOff>
      <xdr:row>5</xdr:row>
      <xdr:rowOff>133350</xdr:rowOff>
    </xdr:from>
    <xdr:to>
      <xdr:col>13</xdr:col>
      <xdr:colOff>0</xdr:colOff>
      <xdr:row>30</xdr:row>
      <xdr:rowOff>0</xdr:rowOff>
    </xdr:to>
    <xdr:graphicFrame macro="">
      <xdr:nvGraphicFramePr>
        <xdr:cNvPr id="4166" name="Chart 3">
          <a:extLst>
            <a:ext uri="{FF2B5EF4-FFF2-40B4-BE49-F238E27FC236}">
              <a16:creationId xmlns:a16="http://schemas.microsoft.com/office/drawing/2014/main" id="{00000000-0008-0000-1900-00004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6</xdr:row>
      <xdr:rowOff>114300</xdr:rowOff>
    </xdr:from>
    <xdr:to>
      <xdr:col>15</xdr:col>
      <xdr:colOff>466725</xdr:colOff>
      <xdr:row>29</xdr:row>
      <xdr:rowOff>28575</xdr:rowOff>
    </xdr:to>
    <xdr:graphicFrame macro="">
      <xdr:nvGraphicFramePr>
        <xdr:cNvPr id="4168" name="Gráfico 1">
          <a:extLst>
            <a:ext uri="{FF2B5EF4-FFF2-40B4-BE49-F238E27FC236}">
              <a16:creationId xmlns:a16="http://schemas.microsoft.com/office/drawing/2014/main" id="{00000000-0008-0000-1900-000048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4</xdr:col>
      <xdr:colOff>607219</xdr:colOff>
      <xdr:row>2</xdr:row>
      <xdr:rowOff>461621</xdr:rowOff>
    </xdr:to>
    <xdr:pic>
      <xdr:nvPicPr>
        <xdr:cNvPr id="3" name="Imagen 2">
          <a:extLst>
            <a:ext uri="{FF2B5EF4-FFF2-40B4-BE49-F238E27FC236}">
              <a16:creationId xmlns:a16="http://schemas.microsoft.com/office/drawing/2014/main" id="{667B55C2-8BF3-4C48-83FF-64DA8DBA840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57150</xdr:colOff>
      <xdr:row>6</xdr:row>
      <xdr:rowOff>114300</xdr:rowOff>
    </xdr:from>
    <xdr:to>
      <xdr:col>20</xdr:col>
      <xdr:colOff>1085850</xdr:colOff>
      <xdr:row>30</xdr:row>
      <xdr:rowOff>38100</xdr:rowOff>
    </xdr:to>
    <xdr:graphicFrame macro="">
      <xdr:nvGraphicFramePr>
        <xdr:cNvPr id="2" name="Chart 16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264583</xdr:colOff>
      <xdr:row>1</xdr:row>
      <xdr:rowOff>652121</xdr:rowOff>
    </xdr:to>
    <xdr:pic>
      <xdr:nvPicPr>
        <xdr:cNvPr id="4" name="Imagen 3">
          <a:extLst>
            <a:ext uri="{FF2B5EF4-FFF2-40B4-BE49-F238E27FC236}">
              <a16:creationId xmlns:a16="http://schemas.microsoft.com/office/drawing/2014/main" id="{48ACFE8F-D5A1-4BA0-ABEB-8A8C35F9E62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74083" y="0"/>
          <a:ext cx="3619500" cy="84262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301625</xdr:colOff>
      <xdr:row>1</xdr:row>
      <xdr:rowOff>652121</xdr:rowOff>
    </xdr:to>
    <xdr:pic>
      <xdr:nvPicPr>
        <xdr:cNvPr id="3" name="Imagen 2">
          <a:extLst>
            <a:ext uri="{FF2B5EF4-FFF2-40B4-BE49-F238E27FC236}">
              <a16:creationId xmlns:a16="http://schemas.microsoft.com/office/drawing/2014/main" id="{B87A04B7-E281-4B64-8A92-57529A2E0A7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9375" y="0"/>
          <a:ext cx="3619500" cy="8426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514350</xdr:colOff>
      <xdr:row>1</xdr:row>
      <xdr:rowOff>652121</xdr:rowOff>
    </xdr:to>
    <xdr:pic>
      <xdr:nvPicPr>
        <xdr:cNvPr id="3" name="Imagen 2">
          <a:extLst>
            <a:ext uri="{FF2B5EF4-FFF2-40B4-BE49-F238E27FC236}">
              <a16:creationId xmlns:a16="http://schemas.microsoft.com/office/drawing/2014/main" id="{929D86E9-CAAE-4614-A46D-1546E8DFB32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5168" name="Imagen 1">
          <a:extLst>
            <a:ext uri="{FF2B5EF4-FFF2-40B4-BE49-F238E27FC236}">
              <a16:creationId xmlns:a16="http://schemas.microsoft.com/office/drawing/2014/main" id="{00000000-0008-0000-1D00-0000301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5</xdr:row>
      <xdr:rowOff>66675</xdr:rowOff>
    </xdr:from>
    <xdr:to>
      <xdr:col>12</xdr:col>
      <xdr:colOff>152400</xdr:colOff>
      <xdr:row>23</xdr:row>
      <xdr:rowOff>0</xdr:rowOff>
    </xdr:to>
    <xdr:graphicFrame macro="">
      <xdr:nvGraphicFramePr>
        <xdr:cNvPr id="2" name="Chart 16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19050</xdr:colOff>
      <xdr:row>5</xdr:row>
      <xdr:rowOff>28575</xdr:rowOff>
    </xdr:from>
    <xdr:to>
      <xdr:col>25</xdr:col>
      <xdr:colOff>400051</xdr:colOff>
      <xdr:row>23</xdr:row>
      <xdr:rowOff>9525</xdr:rowOff>
    </xdr:to>
    <xdr:graphicFrame macro="">
      <xdr:nvGraphicFramePr>
        <xdr:cNvPr id="4" name="Chart 161">
          <a:extLst>
            <a:ext uri="{FF2B5EF4-FFF2-40B4-BE49-F238E27FC236}">
              <a16:creationId xmlns:a16="http://schemas.microsoft.com/office/drawing/2014/main" id="{00000000-0008-0000-1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57150</xdr:colOff>
      <xdr:row>22</xdr:row>
      <xdr:rowOff>180975</xdr:rowOff>
    </xdr:from>
    <xdr:to>
      <xdr:col>12</xdr:col>
      <xdr:colOff>200024</xdr:colOff>
      <xdr:row>45</xdr:row>
      <xdr:rowOff>57150</xdr:rowOff>
    </xdr:to>
    <xdr:graphicFrame macro="">
      <xdr:nvGraphicFramePr>
        <xdr:cNvPr id="5" name="Chart 161">
          <a:extLst>
            <a:ext uri="{FF2B5EF4-FFF2-40B4-BE49-F238E27FC236}">
              <a16:creationId xmlns:a16="http://schemas.microsoft.com/office/drawing/2014/main" id="{00000000-0008-0000-1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34925</xdr:colOff>
      <xdr:row>22</xdr:row>
      <xdr:rowOff>142875</xdr:rowOff>
    </xdr:from>
    <xdr:to>
      <xdr:col>25</xdr:col>
      <xdr:colOff>434974</xdr:colOff>
      <xdr:row>45</xdr:row>
      <xdr:rowOff>104775</xdr:rowOff>
    </xdr:to>
    <xdr:graphicFrame macro="">
      <xdr:nvGraphicFramePr>
        <xdr:cNvPr id="6" name="Chart 161">
          <a:extLst>
            <a:ext uri="{FF2B5EF4-FFF2-40B4-BE49-F238E27FC236}">
              <a16:creationId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6</xdr:col>
      <xdr:colOff>257175</xdr:colOff>
      <xdr:row>1</xdr:row>
      <xdr:rowOff>652121</xdr:rowOff>
    </xdr:to>
    <xdr:pic>
      <xdr:nvPicPr>
        <xdr:cNvPr id="7" name="Imagen 6">
          <a:extLst>
            <a:ext uri="{FF2B5EF4-FFF2-40B4-BE49-F238E27FC236}">
              <a16:creationId xmlns:a16="http://schemas.microsoft.com/office/drawing/2014/main" id="{96E49622-B09C-4403-B624-5BFC5062E8AA}"/>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1066800</xdr:colOff>
      <xdr:row>33</xdr:row>
      <xdr:rowOff>139700</xdr:rowOff>
    </xdr:from>
    <xdr:to>
      <xdr:col>9</xdr:col>
      <xdr:colOff>317500</xdr:colOff>
      <xdr:row>48</xdr:row>
      <xdr:rowOff>59904</xdr:rowOff>
    </xdr:to>
    <xdr:graphicFrame macro="">
      <xdr:nvGraphicFramePr>
        <xdr:cNvPr id="3" name="Gráfico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400050</xdr:colOff>
      <xdr:row>3</xdr:row>
      <xdr:rowOff>61571</xdr:rowOff>
    </xdr:to>
    <xdr:pic>
      <xdr:nvPicPr>
        <xdr:cNvPr id="2" name="Imagen 1">
          <a:extLst>
            <a:ext uri="{FF2B5EF4-FFF2-40B4-BE49-F238E27FC236}">
              <a16:creationId xmlns:a16="http://schemas.microsoft.com/office/drawing/2014/main" id="{EB94EA35-34C5-45CF-A225-CDE2D63547D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171450</xdr:colOff>
      <xdr:row>15</xdr:row>
      <xdr:rowOff>38100</xdr:rowOff>
    </xdr:from>
    <xdr:to>
      <xdr:col>29</xdr:col>
      <xdr:colOff>285750</xdr:colOff>
      <xdr:row>36</xdr:row>
      <xdr:rowOff>9525</xdr:rowOff>
    </xdr:to>
    <xdr:graphicFrame macro="">
      <xdr:nvGraphicFramePr>
        <xdr:cNvPr id="2" name="Chart 5">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15</xdr:row>
      <xdr:rowOff>47625</xdr:rowOff>
    </xdr:from>
    <xdr:to>
      <xdr:col>11</xdr:col>
      <xdr:colOff>247650</xdr:colOff>
      <xdr:row>34</xdr:row>
      <xdr:rowOff>133350</xdr:rowOff>
    </xdr:to>
    <xdr:graphicFrame macro="">
      <xdr:nvGraphicFramePr>
        <xdr:cNvPr id="3" name="Chart 23">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11</xdr:col>
      <xdr:colOff>381000</xdr:colOff>
      <xdr:row>3</xdr:row>
      <xdr:rowOff>59454</xdr:rowOff>
    </xdr:to>
    <xdr:pic>
      <xdr:nvPicPr>
        <xdr:cNvPr id="5" name="Imagen 4">
          <a:extLst>
            <a:ext uri="{FF2B5EF4-FFF2-40B4-BE49-F238E27FC236}">
              <a16:creationId xmlns:a16="http://schemas.microsoft.com/office/drawing/2014/main" id="{6CB6B402-DF3E-44CA-96F1-1B0B1FCE426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8" name="Picture 1" descr="Sistema para la Autonomía y Atención a la Dependencia (SAAD)">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9" name="Picture 1" descr="Sistema para la Autonomía y Atención a la Dependencia (SAAD)">
          <a:extLst>
            <a:ext uri="{FF2B5EF4-FFF2-40B4-BE49-F238E27FC236}">
              <a16:creationId xmlns:a16="http://schemas.microsoft.com/office/drawing/2014/main" id="{00000000-0008-0000-0F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10" name="Picture 1" descr="Sistema para la Autonomía y Atención a la Dependencia (SAAD)">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8</xdr:col>
      <xdr:colOff>342900</xdr:colOff>
      <xdr:row>1</xdr:row>
      <xdr:rowOff>671171</xdr:rowOff>
    </xdr:to>
    <xdr:pic>
      <xdr:nvPicPr>
        <xdr:cNvPr id="5" name="Imagen 4">
          <a:extLst>
            <a:ext uri="{FF2B5EF4-FFF2-40B4-BE49-F238E27FC236}">
              <a16:creationId xmlns:a16="http://schemas.microsoft.com/office/drawing/2014/main" id="{F554528B-740B-4305-80AA-B23AEFBC323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433917</xdr:colOff>
      <xdr:row>3</xdr:row>
      <xdr:rowOff>48871</xdr:rowOff>
    </xdr:to>
    <xdr:pic>
      <xdr:nvPicPr>
        <xdr:cNvPr id="3" name="Imagen 2">
          <a:extLst>
            <a:ext uri="{FF2B5EF4-FFF2-40B4-BE49-F238E27FC236}">
              <a16:creationId xmlns:a16="http://schemas.microsoft.com/office/drawing/2014/main" id="{B8AE84F3-ABE6-4B9D-8E8E-644C0133394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63500" y="0"/>
          <a:ext cx="3619500" cy="84262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47625</xdr:colOff>
      <xdr:row>4</xdr:row>
      <xdr:rowOff>57150</xdr:rowOff>
    </xdr:from>
    <xdr:to>
      <xdr:col>21</xdr:col>
      <xdr:colOff>527050</xdr:colOff>
      <xdr:row>31</xdr:row>
      <xdr:rowOff>47625</xdr:rowOff>
    </xdr:to>
    <xdr:graphicFrame macro="">
      <xdr:nvGraphicFramePr>
        <xdr:cNvPr id="3" name="Gráfico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47625</xdr:colOff>
      <xdr:row>1</xdr:row>
      <xdr:rowOff>615233</xdr:rowOff>
    </xdr:to>
    <xdr:pic>
      <xdr:nvPicPr>
        <xdr:cNvPr id="4" name="Imagen 3">
          <a:extLst>
            <a:ext uri="{FF2B5EF4-FFF2-40B4-BE49-F238E27FC236}">
              <a16:creationId xmlns:a16="http://schemas.microsoft.com/office/drawing/2014/main" id="{720544D7-7A70-4906-A6B2-2F095C9E8DA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5</xdr:row>
      <xdr:rowOff>28575</xdr:rowOff>
    </xdr:from>
    <xdr:to>
      <xdr:col>21</xdr:col>
      <xdr:colOff>479425</xdr:colOff>
      <xdr:row>31</xdr:row>
      <xdr:rowOff>85725</xdr:rowOff>
    </xdr:to>
    <xdr:graphicFrame macro="">
      <xdr:nvGraphicFramePr>
        <xdr:cNvPr id="3" name="Gráfico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47625</xdr:colOff>
      <xdr:row>1</xdr:row>
      <xdr:rowOff>615233</xdr:rowOff>
    </xdr:to>
    <xdr:pic>
      <xdr:nvPicPr>
        <xdr:cNvPr id="4" name="Imagen 3">
          <a:extLst>
            <a:ext uri="{FF2B5EF4-FFF2-40B4-BE49-F238E27FC236}">
              <a16:creationId xmlns:a16="http://schemas.microsoft.com/office/drawing/2014/main" id="{EFBED90E-2D3C-4434-B4F5-9EADFB602D1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12</xdr:col>
      <xdr:colOff>57150</xdr:colOff>
      <xdr:row>7</xdr:row>
      <xdr:rowOff>47625</xdr:rowOff>
    </xdr:from>
    <xdr:to>
      <xdr:col>18</xdr:col>
      <xdr:colOff>257175</xdr:colOff>
      <xdr:row>31</xdr:row>
      <xdr:rowOff>9525</xdr:rowOff>
    </xdr:to>
    <xdr:graphicFrame macro="">
      <xdr:nvGraphicFramePr>
        <xdr:cNvPr id="8239" name="Chart 113">
          <a:extLst>
            <a:ext uri="{FF2B5EF4-FFF2-40B4-BE49-F238E27FC236}">
              <a16:creationId xmlns:a16="http://schemas.microsoft.com/office/drawing/2014/main" id="{00000000-0008-0000-2400-00002F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9525</xdr:colOff>
      <xdr:row>0</xdr:row>
      <xdr:rowOff>0</xdr:rowOff>
    </xdr:from>
    <xdr:to>
      <xdr:col>6</xdr:col>
      <xdr:colOff>276225</xdr:colOff>
      <xdr:row>3</xdr:row>
      <xdr:rowOff>13946</xdr:rowOff>
    </xdr:to>
    <xdr:pic>
      <xdr:nvPicPr>
        <xdr:cNvPr id="3" name="Imagen 2">
          <a:extLst>
            <a:ext uri="{FF2B5EF4-FFF2-40B4-BE49-F238E27FC236}">
              <a16:creationId xmlns:a16="http://schemas.microsoft.com/office/drawing/2014/main" id="{F204D2B8-9494-4161-A76F-2E6C2EB329A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9525" y="0"/>
          <a:ext cx="3619500" cy="84262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304800</xdr:colOff>
      <xdr:row>1</xdr:row>
      <xdr:rowOff>652121</xdr:rowOff>
    </xdr:to>
    <xdr:pic>
      <xdr:nvPicPr>
        <xdr:cNvPr id="4" name="Imagen 3">
          <a:extLst>
            <a:ext uri="{FF2B5EF4-FFF2-40B4-BE49-F238E27FC236}">
              <a16:creationId xmlns:a16="http://schemas.microsoft.com/office/drawing/2014/main" id="{A4104DDB-761D-4532-9B69-076985004BB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304800</xdr:colOff>
      <xdr:row>1</xdr:row>
      <xdr:rowOff>652121</xdr:rowOff>
    </xdr:to>
    <xdr:pic>
      <xdr:nvPicPr>
        <xdr:cNvPr id="3" name="Imagen 2">
          <a:extLst>
            <a:ext uri="{FF2B5EF4-FFF2-40B4-BE49-F238E27FC236}">
              <a16:creationId xmlns:a16="http://schemas.microsoft.com/office/drawing/2014/main" id="{2DA9FC8E-DC24-441C-B3B9-96671CF24DA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304800</xdr:colOff>
      <xdr:row>1</xdr:row>
      <xdr:rowOff>652121</xdr:rowOff>
    </xdr:to>
    <xdr:pic>
      <xdr:nvPicPr>
        <xdr:cNvPr id="3" name="Imagen 2">
          <a:extLst>
            <a:ext uri="{FF2B5EF4-FFF2-40B4-BE49-F238E27FC236}">
              <a16:creationId xmlns:a16="http://schemas.microsoft.com/office/drawing/2014/main" id="{02100D47-7A35-4781-8886-B9579FCFAD2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304800</xdr:colOff>
      <xdr:row>1</xdr:row>
      <xdr:rowOff>652121</xdr:rowOff>
    </xdr:to>
    <xdr:pic>
      <xdr:nvPicPr>
        <xdr:cNvPr id="3" name="Imagen 2">
          <a:extLst>
            <a:ext uri="{FF2B5EF4-FFF2-40B4-BE49-F238E27FC236}">
              <a16:creationId xmlns:a16="http://schemas.microsoft.com/office/drawing/2014/main" id="{4B814F53-D0C1-4B5F-86CD-6A094486853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304800</xdr:colOff>
      <xdr:row>1</xdr:row>
      <xdr:rowOff>652121</xdr:rowOff>
    </xdr:to>
    <xdr:pic>
      <xdr:nvPicPr>
        <xdr:cNvPr id="3" name="Imagen 2">
          <a:extLst>
            <a:ext uri="{FF2B5EF4-FFF2-40B4-BE49-F238E27FC236}">
              <a16:creationId xmlns:a16="http://schemas.microsoft.com/office/drawing/2014/main" id="{B15C72A1-23EE-4E6D-AA11-A489AF278CA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9525</xdr:colOff>
      <xdr:row>1</xdr:row>
      <xdr:rowOff>652121</xdr:rowOff>
    </xdr:to>
    <xdr:pic>
      <xdr:nvPicPr>
        <xdr:cNvPr id="3" name="Imagen 2">
          <a:extLst>
            <a:ext uri="{FF2B5EF4-FFF2-40B4-BE49-F238E27FC236}">
              <a16:creationId xmlns:a16="http://schemas.microsoft.com/office/drawing/2014/main" id="{3BF7D98A-E90A-48C1-B14B-C0937DF338F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8</xdr:col>
      <xdr:colOff>342900</xdr:colOff>
      <xdr:row>1</xdr:row>
      <xdr:rowOff>671171</xdr:rowOff>
    </xdr:to>
    <xdr:pic>
      <xdr:nvPicPr>
        <xdr:cNvPr id="5" name="Imagen 4">
          <a:extLst>
            <a:ext uri="{FF2B5EF4-FFF2-40B4-BE49-F238E27FC236}">
              <a16:creationId xmlns:a16="http://schemas.microsoft.com/office/drawing/2014/main" id="{F7D4F109-7672-4400-85A8-1BBF58858D2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2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5</xdr:row>
      <xdr:rowOff>9525</xdr:rowOff>
    </xdr:from>
    <xdr:to>
      <xdr:col>12</xdr:col>
      <xdr:colOff>152400</xdr:colOff>
      <xdr:row>24</xdr:row>
      <xdr:rowOff>9525</xdr:rowOff>
    </xdr:to>
    <xdr:graphicFrame macro="">
      <xdr:nvGraphicFramePr>
        <xdr:cNvPr id="2" name="Chart 161">
          <a:extLst>
            <a:ext uri="{FF2B5EF4-FFF2-40B4-BE49-F238E27FC236}">
              <a16:creationId xmlns:a16="http://schemas.microsoft.com/office/drawing/2014/main" id="{00000000-0008-0000-2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28574</xdr:colOff>
      <xdr:row>5</xdr:row>
      <xdr:rowOff>0</xdr:rowOff>
    </xdr:from>
    <xdr:to>
      <xdr:col>25</xdr:col>
      <xdr:colOff>441325</xdr:colOff>
      <xdr:row>24</xdr:row>
      <xdr:rowOff>38100</xdr:rowOff>
    </xdr:to>
    <xdr:graphicFrame macro="">
      <xdr:nvGraphicFramePr>
        <xdr:cNvPr id="4" name="Chart 161">
          <a:extLst>
            <a:ext uri="{FF2B5EF4-FFF2-40B4-BE49-F238E27FC236}">
              <a16:creationId xmlns:a16="http://schemas.microsoft.com/office/drawing/2014/main" id="{00000000-0008-0000-2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171450</xdr:rowOff>
    </xdr:from>
    <xdr:to>
      <xdr:col>12</xdr:col>
      <xdr:colOff>123825</xdr:colOff>
      <xdr:row>45</xdr:row>
      <xdr:rowOff>79375</xdr:rowOff>
    </xdr:to>
    <xdr:graphicFrame macro="">
      <xdr:nvGraphicFramePr>
        <xdr:cNvPr id="5" name="Chart 161">
          <a:extLst>
            <a:ext uri="{FF2B5EF4-FFF2-40B4-BE49-F238E27FC236}">
              <a16:creationId xmlns:a16="http://schemas.microsoft.com/office/drawing/2014/main" id="{00000000-0008-0000-2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38100</xdr:colOff>
      <xdr:row>23</xdr:row>
      <xdr:rowOff>177800</xdr:rowOff>
    </xdr:from>
    <xdr:to>
      <xdr:col>25</xdr:col>
      <xdr:colOff>457200</xdr:colOff>
      <xdr:row>45</xdr:row>
      <xdr:rowOff>53975</xdr:rowOff>
    </xdr:to>
    <xdr:graphicFrame macro="">
      <xdr:nvGraphicFramePr>
        <xdr:cNvPr id="6" name="Chart 161">
          <a:extLst>
            <a:ext uri="{FF2B5EF4-FFF2-40B4-BE49-F238E27FC236}">
              <a16:creationId xmlns:a16="http://schemas.microsoft.com/office/drawing/2014/main" id="{00000000-0008-0000-2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6</xdr:col>
      <xdr:colOff>333375</xdr:colOff>
      <xdr:row>1</xdr:row>
      <xdr:rowOff>652121</xdr:rowOff>
    </xdr:to>
    <xdr:pic>
      <xdr:nvPicPr>
        <xdr:cNvPr id="7" name="Imagen 6">
          <a:extLst>
            <a:ext uri="{FF2B5EF4-FFF2-40B4-BE49-F238E27FC236}">
              <a16:creationId xmlns:a16="http://schemas.microsoft.com/office/drawing/2014/main" id="{ED5FC412-2EFC-4279-A45B-F85C7298BFE7}"/>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1</xdr:col>
      <xdr:colOff>1438276</xdr:colOff>
      <xdr:row>34</xdr:row>
      <xdr:rowOff>15874</xdr:rowOff>
    </xdr:from>
    <xdr:to>
      <xdr:col>9</xdr:col>
      <xdr:colOff>323851</xdr:colOff>
      <xdr:row>48</xdr:row>
      <xdr:rowOff>158749</xdr:rowOff>
    </xdr:to>
    <xdr:graphicFrame macro="">
      <xdr:nvGraphicFramePr>
        <xdr:cNvPr id="3" name="Gráfico 2">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5</xdr:col>
      <xdr:colOff>217714</xdr:colOff>
      <xdr:row>2</xdr:row>
      <xdr:rowOff>462558</xdr:rowOff>
    </xdr:to>
    <xdr:pic>
      <xdr:nvPicPr>
        <xdr:cNvPr id="2" name="Imagen 1">
          <a:extLst>
            <a:ext uri="{FF2B5EF4-FFF2-40B4-BE49-F238E27FC236}">
              <a16:creationId xmlns:a16="http://schemas.microsoft.com/office/drawing/2014/main" id="{9CB5E360-2A33-4C88-96EF-47341C4884F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231321" y="1"/>
          <a:ext cx="3565072" cy="82995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11</xdr:col>
      <xdr:colOff>171450</xdr:colOff>
      <xdr:row>23</xdr:row>
      <xdr:rowOff>38100</xdr:rowOff>
    </xdr:from>
    <xdr:to>
      <xdr:col>29</xdr:col>
      <xdr:colOff>304800</xdr:colOff>
      <xdr:row>38</xdr:row>
      <xdr:rowOff>66675</xdr:rowOff>
    </xdr:to>
    <xdr:graphicFrame macro="">
      <xdr:nvGraphicFramePr>
        <xdr:cNvPr id="2" name="Chart 5">
          <a:extLst>
            <a:ext uri="{FF2B5EF4-FFF2-40B4-BE49-F238E27FC236}">
              <a16:creationId xmlns:a16="http://schemas.microsoft.com/office/drawing/2014/main" id="{00000000-0008-0000-2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24</xdr:row>
      <xdr:rowOff>28575</xdr:rowOff>
    </xdr:from>
    <xdr:to>
      <xdr:col>8</xdr:col>
      <xdr:colOff>371476</xdr:colOff>
      <xdr:row>35</xdr:row>
      <xdr:rowOff>180975</xdr:rowOff>
    </xdr:to>
    <xdr:graphicFrame macro="">
      <xdr:nvGraphicFramePr>
        <xdr:cNvPr id="5" name="Chart 23">
          <a:extLst>
            <a:ext uri="{FF2B5EF4-FFF2-40B4-BE49-F238E27FC236}">
              <a16:creationId xmlns:a16="http://schemas.microsoft.com/office/drawing/2014/main" id="{00000000-0008-0000-2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10</xdr:col>
      <xdr:colOff>350921</xdr:colOff>
      <xdr:row>4</xdr:row>
      <xdr:rowOff>1153</xdr:rowOff>
    </xdr:to>
    <xdr:pic>
      <xdr:nvPicPr>
        <xdr:cNvPr id="4" name="Imagen 3">
          <a:extLst>
            <a:ext uri="{FF2B5EF4-FFF2-40B4-BE49-F238E27FC236}">
              <a16:creationId xmlns:a16="http://schemas.microsoft.com/office/drawing/2014/main" id="{355180C2-993B-4A5C-98AD-0E458BA0D0C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80211" y="0"/>
          <a:ext cx="3479131" cy="809943"/>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xdr:from>
      <xdr:col>3</xdr:col>
      <xdr:colOff>276225</xdr:colOff>
      <xdr:row>7</xdr:row>
      <xdr:rowOff>60325</xdr:rowOff>
    </xdr:from>
    <xdr:to>
      <xdr:col>27</xdr:col>
      <xdr:colOff>57150</xdr:colOff>
      <xdr:row>17</xdr:row>
      <xdr:rowOff>171450</xdr:rowOff>
    </xdr:to>
    <xdr:graphicFrame macro="">
      <xdr:nvGraphicFramePr>
        <xdr:cNvPr id="2" name="Chart 5">
          <a:extLst>
            <a:ext uri="{FF2B5EF4-FFF2-40B4-BE49-F238E27FC236}">
              <a16:creationId xmlns:a16="http://schemas.microsoft.com/office/drawing/2014/main" id="{00000000-0008-0000-2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266700</xdr:colOff>
      <xdr:row>17</xdr:row>
      <xdr:rowOff>257175</xdr:rowOff>
    </xdr:from>
    <xdr:to>
      <xdr:col>27</xdr:col>
      <xdr:colOff>57150</xdr:colOff>
      <xdr:row>32</xdr:row>
      <xdr:rowOff>28575</xdr:rowOff>
    </xdr:to>
    <xdr:graphicFrame macro="">
      <xdr:nvGraphicFramePr>
        <xdr:cNvPr id="5" name="Chart 5">
          <a:extLst>
            <a:ext uri="{FF2B5EF4-FFF2-40B4-BE49-F238E27FC236}">
              <a16:creationId xmlns:a16="http://schemas.microsoft.com/office/drawing/2014/main" id="{00000000-0008-0000-2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12</xdr:col>
      <xdr:colOff>183481</xdr:colOff>
      <xdr:row>4</xdr:row>
      <xdr:rowOff>318</xdr:rowOff>
    </xdr:to>
    <xdr:pic>
      <xdr:nvPicPr>
        <xdr:cNvPr id="4" name="Imagen 3">
          <a:extLst>
            <a:ext uri="{FF2B5EF4-FFF2-40B4-BE49-F238E27FC236}">
              <a16:creationId xmlns:a16="http://schemas.microsoft.com/office/drawing/2014/main" id="{6B141886-CF76-494A-8E6F-7032F36ACC0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76200" y="0"/>
          <a:ext cx="3479131" cy="809943"/>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3</xdr:col>
      <xdr:colOff>295275</xdr:colOff>
      <xdr:row>7</xdr:row>
      <xdr:rowOff>60325</xdr:rowOff>
    </xdr:from>
    <xdr:to>
      <xdr:col>27</xdr:col>
      <xdr:colOff>76200</xdr:colOff>
      <xdr:row>17</xdr:row>
      <xdr:rowOff>76200</xdr:rowOff>
    </xdr:to>
    <xdr:graphicFrame macro="">
      <xdr:nvGraphicFramePr>
        <xdr:cNvPr id="2" name="Chart 5">
          <a:extLst>
            <a:ext uri="{FF2B5EF4-FFF2-40B4-BE49-F238E27FC236}">
              <a16:creationId xmlns:a16="http://schemas.microsoft.com/office/drawing/2014/main" id="{00000000-0008-0000-3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295275</xdr:colOff>
      <xdr:row>17</xdr:row>
      <xdr:rowOff>95250</xdr:rowOff>
    </xdr:from>
    <xdr:to>
      <xdr:col>27</xdr:col>
      <xdr:colOff>85725</xdr:colOff>
      <xdr:row>30</xdr:row>
      <xdr:rowOff>152400</xdr:rowOff>
    </xdr:to>
    <xdr:graphicFrame macro="">
      <xdr:nvGraphicFramePr>
        <xdr:cNvPr id="4" name="Chart 5">
          <a:extLst>
            <a:ext uri="{FF2B5EF4-FFF2-40B4-BE49-F238E27FC236}">
              <a16:creationId xmlns:a16="http://schemas.microsoft.com/office/drawing/2014/main" id="{00000000-0008-0000-3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xdr:colOff>
      <xdr:row>0</xdr:row>
      <xdr:rowOff>0</xdr:rowOff>
    </xdr:from>
    <xdr:to>
      <xdr:col>11</xdr:col>
      <xdr:colOff>19051</xdr:colOff>
      <xdr:row>3</xdr:row>
      <xdr:rowOff>2658</xdr:rowOff>
    </xdr:to>
    <xdr:pic>
      <xdr:nvPicPr>
        <xdr:cNvPr id="5" name="Imagen 4">
          <a:extLst>
            <a:ext uri="{FF2B5EF4-FFF2-40B4-BE49-F238E27FC236}">
              <a16:creationId xmlns:a16="http://schemas.microsoft.com/office/drawing/2014/main" id="{641D931B-87E5-4140-B471-11EA868578E5}"/>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1" y="0"/>
          <a:ext cx="3352800" cy="780533"/>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7</xdr:col>
      <xdr:colOff>152400</xdr:colOff>
      <xdr:row>1</xdr:row>
      <xdr:rowOff>615233</xdr:rowOff>
    </xdr:to>
    <xdr:pic>
      <xdr:nvPicPr>
        <xdr:cNvPr id="3" name="Imagen 2">
          <a:extLst>
            <a:ext uri="{FF2B5EF4-FFF2-40B4-BE49-F238E27FC236}">
              <a16:creationId xmlns:a16="http://schemas.microsoft.com/office/drawing/2014/main" id="{51DB7DC5-CADE-4637-9D8D-B300FE8C89C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xdr:from>
      <xdr:col>1</xdr:col>
      <xdr:colOff>180975</xdr:colOff>
      <xdr:row>4</xdr:row>
      <xdr:rowOff>57150</xdr:rowOff>
    </xdr:from>
    <xdr:to>
      <xdr:col>22</xdr:col>
      <xdr:colOff>88900</xdr:colOff>
      <xdr:row>31</xdr:row>
      <xdr:rowOff>200025</xdr:rowOff>
    </xdr:to>
    <xdr:graphicFrame macro="">
      <xdr:nvGraphicFramePr>
        <xdr:cNvPr id="3" name="Gráfico 2">
          <a:extLst>
            <a:ext uri="{FF2B5EF4-FFF2-40B4-BE49-F238E27FC236}">
              <a16:creationId xmlns:a16="http://schemas.microsoft.com/office/drawing/2014/main" id="{00000000-0008-0000-3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105261</xdr:colOff>
      <xdr:row>2</xdr:row>
      <xdr:rowOff>1</xdr:rowOff>
    </xdr:to>
    <xdr:pic>
      <xdr:nvPicPr>
        <xdr:cNvPr id="4" name="Imagen 3">
          <a:extLst>
            <a:ext uri="{FF2B5EF4-FFF2-40B4-BE49-F238E27FC236}">
              <a16:creationId xmlns:a16="http://schemas.microsoft.com/office/drawing/2014/main" id="{4B5FFB35-E946-404F-BC22-7C8F7FE7ACC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91361" cy="74295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7</xdr:col>
      <xdr:colOff>80581</xdr:colOff>
      <xdr:row>1</xdr:row>
      <xdr:rowOff>609601</xdr:rowOff>
    </xdr:to>
    <xdr:pic>
      <xdr:nvPicPr>
        <xdr:cNvPr id="3" name="Imagen 2">
          <a:extLst>
            <a:ext uri="{FF2B5EF4-FFF2-40B4-BE49-F238E27FC236}">
              <a16:creationId xmlns:a16="http://schemas.microsoft.com/office/drawing/2014/main" id="{EEB9E603-2E73-4D7F-A268-62D0D438916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1"/>
          <a:ext cx="3109531" cy="72390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xdr:from>
      <xdr:col>1</xdr:col>
      <xdr:colOff>85725</xdr:colOff>
      <xdr:row>4</xdr:row>
      <xdr:rowOff>57150</xdr:rowOff>
    </xdr:from>
    <xdr:to>
      <xdr:col>21</xdr:col>
      <xdr:colOff>565150</xdr:colOff>
      <xdr:row>31</xdr:row>
      <xdr:rowOff>200025</xdr:rowOff>
    </xdr:to>
    <xdr:graphicFrame macro="">
      <xdr:nvGraphicFramePr>
        <xdr:cNvPr id="3" name="Gráfico 2">
          <a:extLst>
            <a:ext uri="{FF2B5EF4-FFF2-40B4-BE49-F238E27FC236}">
              <a16:creationId xmlns:a16="http://schemas.microsoft.com/office/drawing/2014/main" id="{00000000-0008-0000-3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1</xdr:rowOff>
    </xdr:from>
    <xdr:to>
      <xdr:col>7</xdr:col>
      <xdr:colOff>76200</xdr:colOff>
      <xdr:row>2</xdr:row>
      <xdr:rowOff>4323</xdr:rowOff>
    </xdr:to>
    <xdr:pic>
      <xdr:nvPicPr>
        <xdr:cNvPr id="4" name="Imagen 3">
          <a:extLst>
            <a:ext uri="{FF2B5EF4-FFF2-40B4-BE49-F238E27FC236}">
              <a16:creationId xmlns:a16="http://schemas.microsoft.com/office/drawing/2014/main" id="{11A16023-F7D7-42CB-87C2-DCADA47D339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1"/>
          <a:ext cx="3209925" cy="7472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552450</xdr:colOff>
      <xdr:row>2</xdr:row>
      <xdr:rowOff>32996</xdr:rowOff>
    </xdr:to>
    <xdr:pic>
      <xdr:nvPicPr>
        <xdr:cNvPr id="2" name="Imagen 1">
          <a:extLst>
            <a:ext uri="{FF2B5EF4-FFF2-40B4-BE49-F238E27FC236}">
              <a16:creationId xmlns:a16="http://schemas.microsoft.com/office/drawing/2014/main" id="{4E8BBC57-6F5B-4067-B104-23AFD43CEB4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95250</xdr:colOff>
      <xdr:row>1</xdr:row>
      <xdr:rowOff>613015</xdr:rowOff>
    </xdr:to>
    <xdr:pic>
      <xdr:nvPicPr>
        <xdr:cNvPr id="3" name="Imagen 2">
          <a:extLst>
            <a:ext uri="{FF2B5EF4-FFF2-40B4-BE49-F238E27FC236}">
              <a16:creationId xmlns:a16="http://schemas.microsoft.com/office/drawing/2014/main" id="{0B82EEC6-B654-4B28-AD67-6700808D5A1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111500" cy="72414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xdr:from>
      <xdr:col>1</xdr:col>
      <xdr:colOff>171450</xdr:colOff>
      <xdr:row>4</xdr:row>
      <xdr:rowOff>19050</xdr:rowOff>
    </xdr:from>
    <xdr:to>
      <xdr:col>22</xdr:col>
      <xdr:colOff>79375</xdr:colOff>
      <xdr:row>31</xdr:row>
      <xdr:rowOff>161925</xdr:rowOff>
    </xdr:to>
    <xdr:graphicFrame macro="">
      <xdr:nvGraphicFramePr>
        <xdr:cNvPr id="3" name="Gráfico 2">
          <a:extLst>
            <a:ext uri="{FF2B5EF4-FFF2-40B4-BE49-F238E27FC236}">
              <a16:creationId xmlns:a16="http://schemas.microsoft.com/office/drawing/2014/main" id="{00000000-0008-0000-3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xdr:colOff>
      <xdr:row>0</xdr:row>
      <xdr:rowOff>0</xdr:rowOff>
    </xdr:from>
    <xdr:to>
      <xdr:col>7</xdr:col>
      <xdr:colOff>28576</xdr:colOff>
      <xdr:row>1</xdr:row>
      <xdr:rowOff>621885</xdr:rowOff>
    </xdr:to>
    <xdr:pic>
      <xdr:nvPicPr>
        <xdr:cNvPr id="4" name="Imagen 3">
          <a:extLst>
            <a:ext uri="{FF2B5EF4-FFF2-40B4-BE49-F238E27FC236}">
              <a16:creationId xmlns:a16="http://schemas.microsoft.com/office/drawing/2014/main" id="{094F1DAC-CFE6-4740-8DB5-01832810844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 y="0"/>
          <a:ext cx="3162300" cy="736185"/>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7</xdr:col>
      <xdr:colOff>180976</xdr:colOff>
      <xdr:row>1</xdr:row>
      <xdr:rowOff>621885</xdr:rowOff>
    </xdr:to>
    <xdr:pic>
      <xdr:nvPicPr>
        <xdr:cNvPr id="3" name="Imagen 2">
          <a:extLst>
            <a:ext uri="{FF2B5EF4-FFF2-40B4-BE49-F238E27FC236}">
              <a16:creationId xmlns:a16="http://schemas.microsoft.com/office/drawing/2014/main" id="{08565FC8-D551-46BB-848C-8B6E8AEEAB9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47626" y="0"/>
          <a:ext cx="3162300" cy="736185"/>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xdr:from>
      <xdr:col>1</xdr:col>
      <xdr:colOff>114300</xdr:colOff>
      <xdr:row>4</xdr:row>
      <xdr:rowOff>38100</xdr:rowOff>
    </xdr:from>
    <xdr:to>
      <xdr:col>22</xdr:col>
      <xdr:colOff>22225</xdr:colOff>
      <xdr:row>31</xdr:row>
      <xdr:rowOff>180975</xdr:rowOff>
    </xdr:to>
    <xdr:graphicFrame macro="">
      <xdr:nvGraphicFramePr>
        <xdr:cNvPr id="3" name="Gráfico 2">
          <a:extLst>
            <a:ext uri="{FF2B5EF4-FFF2-40B4-BE49-F238E27FC236}">
              <a16:creationId xmlns:a16="http://schemas.microsoft.com/office/drawing/2014/main" id="{00000000-0008-0000-3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xdr:colOff>
      <xdr:row>0</xdr:row>
      <xdr:rowOff>0</xdr:rowOff>
    </xdr:from>
    <xdr:to>
      <xdr:col>6</xdr:col>
      <xdr:colOff>361951</xdr:colOff>
      <xdr:row>1</xdr:row>
      <xdr:rowOff>613015</xdr:rowOff>
    </xdr:to>
    <xdr:pic>
      <xdr:nvPicPr>
        <xdr:cNvPr id="4" name="Imagen 3">
          <a:extLst>
            <a:ext uri="{FF2B5EF4-FFF2-40B4-BE49-F238E27FC236}">
              <a16:creationId xmlns:a16="http://schemas.microsoft.com/office/drawing/2014/main" id="{E74A332B-953A-441C-9E7B-1919F5BD4B7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 y="0"/>
          <a:ext cx="3124200" cy="727315"/>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xdr:from>
      <xdr:col>11</xdr:col>
      <xdr:colOff>19050</xdr:colOff>
      <xdr:row>7</xdr:row>
      <xdr:rowOff>47625</xdr:rowOff>
    </xdr:from>
    <xdr:to>
      <xdr:col>17</xdr:col>
      <xdr:colOff>219075</xdr:colOff>
      <xdr:row>31</xdr:row>
      <xdr:rowOff>9525</xdr:rowOff>
    </xdr:to>
    <xdr:graphicFrame macro="">
      <xdr:nvGraphicFramePr>
        <xdr:cNvPr id="12335" name="Chart 113">
          <a:extLst>
            <a:ext uri="{FF2B5EF4-FFF2-40B4-BE49-F238E27FC236}">
              <a16:creationId xmlns:a16="http://schemas.microsoft.com/office/drawing/2014/main" id="{00000000-0008-0000-3900-00002F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2506</xdr:colOff>
      <xdr:row>2</xdr:row>
      <xdr:rowOff>66993</xdr:rowOff>
    </xdr:to>
    <xdr:pic>
      <xdr:nvPicPr>
        <xdr:cNvPr id="3" name="Imagen 2">
          <a:extLst>
            <a:ext uri="{FF2B5EF4-FFF2-40B4-BE49-F238E27FC236}">
              <a16:creationId xmlns:a16="http://schemas.microsoft.com/office/drawing/2014/main" id="{85436745-544D-4FEB-9FF0-7DFBFE24723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88231</xdr:colOff>
      <xdr:row>1</xdr:row>
      <xdr:rowOff>619443</xdr:rowOff>
    </xdr:to>
    <xdr:pic>
      <xdr:nvPicPr>
        <xdr:cNvPr id="3" name="Imagen 2">
          <a:extLst>
            <a:ext uri="{FF2B5EF4-FFF2-40B4-BE49-F238E27FC236}">
              <a16:creationId xmlns:a16="http://schemas.microsoft.com/office/drawing/2014/main" id="{068B11A0-DEA1-4A92-8824-FDC214D9976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88685</xdr:colOff>
      <xdr:row>1</xdr:row>
      <xdr:rowOff>617175</xdr:rowOff>
    </xdr:to>
    <xdr:pic>
      <xdr:nvPicPr>
        <xdr:cNvPr id="3" name="Imagen 2">
          <a:extLst>
            <a:ext uri="{FF2B5EF4-FFF2-40B4-BE49-F238E27FC236}">
              <a16:creationId xmlns:a16="http://schemas.microsoft.com/office/drawing/2014/main" id="{99AF442C-3222-4BE1-9A5C-750A630C200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88231</xdr:colOff>
      <xdr:row>1</xdr:row>
      <xdr:rowOff>619443</xdr:rowOff>
    </xdr:to>
    <xdr:pic>
      <xdr:nvPicPr>
        <xdr:cNvPr id="3" name="Imagen 2">
          <a:extLst>
            <a:ext uri="{FF2B5EF4-FFF2-40B4-BE49-F238E27FC236}">
              <a16:creationId xmlns:a16="http://schemas.microsoft.com/office/drawing/2014/main" id="{D1B38D82-24B9-421A-8C39-F9A2C9575C5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88231</xdr:colOff>
      <xdr:row>1</xdr:row>
      <xdr:rowOff>619443</xdr:rowOff>
    </xdr:to>
    <xdr:pic>
      <xdr:nvPicPr>
        <xdr:cNvPr id="3" name="Imagen 2">
          <a:extLst>
            <a:ext uri="{FF2B5EF4-FFF2-40B4-BE49-F238E27FC236}">
              <a16:creationId xmlns:a16="http://schemas.microsoft.com/office/drawing/2014/main" id="{7354A1D8-CCD8-4EC8-B88F-F32BDAB5018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368927</xdr:colOff>
      <xdr:row>1</xdr:row>
      <xdr:rowOff>615555</xdr:rowOff>
    </xdr:to>
    <xdr:pic>
      <xdr:nvPicPr>
        <xdr:cNvPr id="3" name="Imagen 2">
          <a:extLst>
            <a:ext uri="{FF2B5EF4-FFF2-40B4-BE49-F238E27FC236}">
              <a16:creationId xmlns:a16="http://schemas.microsoft.com/office/drawing/2014/main" id="{BEBD67F1-496C-4FA3-8CB8-82E252337EE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409575</xdr:colOff>
      <xdr:row>2</xdr:row>
      <xdr:rowOff>32996</xdr:rowOff>
    </xdr:to>
    <xdr:pic>
      <xdr:nvPicPr>
        <xdr:cNvPr id="2" name="Imagen 1">
          <a:extLst>
            <a:ext uri="{FF2B5EF4-FFF2-40B4-BE49-F238E27FC236}">
              <a16:creationId xmlns:a16="http://schemas.microsoft.com/office/drawing/2014/main" id="{E269CC4F-59D9-497E-BDCF-50317D46A91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xdr:from>
      <xdr:col>0</xdr:col>
      <xdr:colOff>0</xdr:colOff>
      <xdr:row>5</xdr:row>
      <xdr:rowOff>28575</xdr:rowOff>
    </xdr:from>
    <xdr:to>
      <xdr:col>12</xdr:col>
      <xdr:colOff>47625</xdr:colOff>
      <xdr:row>24</xdr:row>
      <xdr:rowOff>19050</xdr:rowOff>
    </xdr:to>
    <xdr:graphicFrame macro="">
      <xdr:nvGraphicFramePr>
        <xdr:cNvPr id="2" name="Chart 161">
          <a:extLst>
            <a:ext uri="{FF2B5EF4-FFF2-40B4-BE49-F238E27FC236}">
              <a16:creationId xmlns:a16="http://schemas.microsoft.com/office/drawing/2014/main" id="{00000000-0008-0000-3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323850</xdr:colOff>
      <xdr:row>4</xdr:row>
      <xdr:rowOff>200026</xdr:rowOff>
    </xdr:from>
    <xdr:to>
      <xdr:col>25</xdr:col>
      <xdr:colOff>314325</xdr:colOff>
      <xdr:row>24</xdr:row>
      <xdr:rowOff>38100</xdr:rowOff>
    </xdr:to>
    <xdr:graphicFrame macro="">
      <xdr:nvGraphicFramePr>
        <xdr:cNvPr id="4" name="Chart 161">
          <a:extLst>
            <a:ext uri="{FF2B5EF4-FFF2-40B4-BE49-F238E27FC236}">
              <a16:creationId xmlns:a16="http://schemas.microsoft.com/office/drawing/2014/main" id="{00000000-0008-0000-3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190500</xdr:rowOff>
    </xdr:from>
    <xdr:to>
      <xdr:col>12</xdr:col>
      <xdr:colOff>114300</xdr:colOff>
      <xdr:row>47</xdr:row>
      <xdr:rowOff>85725</xdr:rowOff>
    </xdr:to>
    <xdr:graphicFrame macro="">
      <xdr:nvGraphicFramePr>
        <xdr:cNvPr id="5" name="Chart 161">
          <a:extLst>
            <a:ext uri="{FF2B5EF4-FFF2-40B4-BE49-F238E27FC236}">
              <a16:creationId xmlns:a16="http://schemas.microsoft.com/office/drawing/2014/main" id="{00000000-0008-0000-3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406400</xdr:colOff>
      <xdr:row>23</xdr:row>
      <xdr:rowOff>206375</xdr:rowOff>
    </xdr:from>
    <xdr:to>
      <xdr:col>25</xdr:col>
      <xdr:colOff>460375</xdr:colOff>
      <xdr:row>47</xdr:row>
      <xdr:rowOff>63500</xdr:rowOff>
    </xdr:to>
    <xdr:graphicFrame macro="">
      <xdr:nvGraphicFramePr>
        <xdr:cNvPr id="6" name="Chart 161">
          <a:extLst>
            <a:ext uri="{FF2B5EF4-FFF2-40B4-BE49-F238E27FC236}">
              <a16:creationId xmlns:a16="http://schemas.microsoft.com/office/drawing/2014/main" id="{00000000-0008-0000-3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6</xdr:col>
      <xdr:colOff>190738</xdr:colOff>
      <xdr:row>3</xdr:row>
      <xdr:rowOff>4854</xdr:rowOff>
    </xdr:to>
    <xdr:pic>
      <xdr:nvPicPr>
        <xdr:cNvPr id="7" name="Imagen 6">
          <a:extLst>
            <a:ext uri="{FF2B5EF4-FFF2-40B4-BE49-F238E27FC236}">
              <a16:creationId xmlns:a16="http://schemas.microsoft.com/office/drawing/2014/main" id="{E67EAE85-050A-4A3F-B512-9E89CDB897B6}"/>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79375" y="0"/>
          <a:ext cx="3479131" cy="809943"/>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xdr:from>
      <xdr:col>1</xdr:col>
      <xdr:colOff>1619250</xdr:colOff>
      <xdr:row>34</xdr:row>
      <xdr:rowOff>6350</xdr:rowOff>
    </xdr:from>
    <xdr:to>
      <xdr:col>9</xdr:col>
      <xdr:colOff>571500</xdr:colOff>
      <xdr:row>48</xdr:row>
      <xdr:rowOff>184150</xdr:rowOff>
    </xdr:to>
    <xdr:graphicFrame macro="">
      <xdr:nvGraphicFramePr>
        <xdr:cNvPr id="3" name="Gráfico 2">
          <a:extLst>
            <a:ext uri="{FF2B5EF4-FFF2-40B4-BE49-F238E27FC236}">
              <a16:creationId xmlns:a16="http://schemas.microsoft.com/office/drawing/2014/main" id="{00000000-0008-0000-4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xdr:colOff>
      <xdr:row>0</xdr:row>
      <xdr:rowOff>1</xdr:rowOff>
    </xdr:from>
    <xdr:to>
      <xdr:col>3</xdr:col>
      <xdr:colOff>1047751</xdr:colOff>
      <xdr:row>3</xdr:row>
      <xdr:rowOff>19139</xdr:rowOff>
    </xdr:to>
    <xdr:pic>
      <xdr:nvPicPr>
        <xdr:cNvPr id="2" name="Imagen 1">
          <a:extLst>
            <a:ext uri="{FF2B5EF4-FFF2-40B4-BE49-F238E27FC236}">
              <a16:creationId xmlns:a16="http://schemas.microsoft.com/office/drawing/2014/main" id="{AF63E54F-A713-488D-8755-5568F3BF136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272144" y="1"/>
          <a:ext cx="3238500" cy="753924"/>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xdr:from>
      <xdr:col>11</xdr:col>
      <xdr:colOff>171450</xdr:colOff>
      <xdr:row>21</xdr:row>
      <xdr:rowOff>38100</xdr:rowOff>
    </xdr:from>
    <xdr:to>
      <xdr:col>29</xdr:col>
      <xdr:colOff>304800</xdr:colOff>
      <xdr:row>36</xdr:row>
      <xdr:rowOff>66675</xdr:rowOff>
    </xdr:to>
    <xdr:graphicFrame macro="">
      <xdr:nvGraphicFramePr>
        <xdr:cNvPr id="2" name="Chart 5">
          <a:extLst>
            <a:ext uri="{FF2B5EF4-FFF2-40B4-BE49-F238E27FC236}">
              <a16:creationId xmlns:a16="http://schemas.microsoft.com/office/drawing/2014/main"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22</xdr:row>
      <xdr:rowOff>28575</xdr:rowOff>
    </xdr:from>
    <xdr:to>
      <xdr:col>8</xdr:col>
      <xdr:colOff>371476</xdr:colOff>
      <xdr:row>33</xdr:row>
      <xdr:rowOff>180975</xdr:rowOff>
    </xdr:to>
    <xdr:graphicFrame macro="">
      <xdr:nvGraphicFramePr>
        <xdr:cNvPr id="4" name="Chart 23">
          <a:extLst>
            <a:ext uri="{FF2B5EF4-FFF2-40B4-BE49-F238E27FC236}">
              <a16:creationId xmlns:a16="http://schemas.microsoft.com/office/drawing/2014/main" id="{00000000-0008-0000-4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10</xdr:col>
      <xdr:colOff>278731</xdr:colOff>
      <xdr:row>4</xdr:row>
      <xdr:rowOff>318</xdr:rowOff>
    </xdr:to>
    <xdr:pic>
      <xdr:nvPicPr>
        <xdr:cNvPr id="5" name="Imagen 4">
          <a:extLst>
            <a:ext uri="{FF2B5EF4-FFF2-40B4-BE49-F238E27FC236}">
              <a16:creationId xmlns:a16="http://schemas.microsoft.com/office/drawing/2014/main" id="{B8D6CE56-17B6-4113-80F4-4D5DD54FE5F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4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xdr:from>
      <xdr:col>3</xdr:col>
      <xdr:colOff>285749</xdr:colOff>
      <xdr:row>7</xdr:row>
      <xdr:rowOff>9525</xdr:rowOff>
    </xdr:from>
    <xdr:to>
      <xdr:col>26</xdr:col>
      <xdr:colOff>333374</xdr:colOff>
      <xdr:row>17</xdr:row>
      <xdr:rowOff>9525</xdr:rowOff>
    </xdr:to>
    <xdr:graphicFrame macro="">
      <xdr:nvGraphicFramePr>
        <xdr:cNvPr id="2" name="Chart 5">
          <a:extLst>
            <a:ext uri="{FF2B5EF4-FFF2-40B4-BE49-F238E27FC236}">
              <a16:creationId xmlns:a16="http://schemas.microsoft.com/office/drawing/2014/main" id="{00000000-0008-0000-4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285749</xdr:colOff>
      <xdr:row>17</xdr:row>
      <xdr:rowOff>104776</xdr:rowOff>
    </xdr:from>
    <xdr:to>
      <xdr:col>26</xdr:col>
      <xdr:colOff>342900</xdr:colOff>
      <xdr:row>31</xdr:row>
      <xdr:rowOff>180976</xdr:rowOff>
    </xdr:to>
    <xdr:graphicFrame macro="">
      <xdr:nvGraphicFramePr>
        <xdr:cNvPr id="4" name="Chart 5">
          <a:extLst>
            <a:ext uri="{FF2B5EF4-FFF2-40B4-BE49-F238E27FC236}">
              <a16:creationId xmlns:a16="http://schemas.microsoft.com/office/drawing/2014/main" id="{00000000-0008-0000-4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12</xdr:col>
      <xdr:colOff>9525</xdr:colOff>
      <xdr:row>3</xdr:row>
      <xdr:rowOff>6135</xdr:rowOff>
    </xdr:to>
    <xdr:pic>
      <xdr:nvPicPr>
        <xdr:cNvPr id="5" name="Imagen 4">
          <a:extLst>
            <a:ext uri="{FF2B5EF4-FFF2-40B4-BE49-F238E27FC236}">
              <a16:creationId xmlns:a16="http://schemas.microsoft.com/office/drawing/2014/main" id="{2E3FFD83-3319-42DA-B6DF-59BF7003E78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381375" cy="787185"/>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466725</xdr:colOff>
      <xdr:row>1</xdr:row>
      <xdr:rowOff>627882</xdr:rowOff>
    </xdr:to>
    <xdr:pic>
      <xdr:nvPicPr>
        <xdr:cNvPr id="3" name="Imagen 2">
          <a:extLst>
            <a:ext uri="{FF2B5EF4-FFF2-40B4-BE49-F238E27FC236}">
              <a16:creationId xmlns:a16="http://schemas.microsoft.com/office/drawing/2014/main" id="{C15D364A-58BE-447C-918F-66C0B4B4A25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228975" cy="751707"/>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4</xdr:col>
      <xdr:colOff>38100</xdr:colOff>
      <xdr:row>2</xdr:row>
      <xdr:rowOff>25842</xdr:rowOff>
    </xdr:to>
    <xdr:pic>
      <xdr:nvPicPr>
        <xdr:cNvPr id="3" name="Imagen 2">
          <a:extLst>
            <a:ext uri="{FF2B5EF4-FFF2-40B4-BE49-F238E27FC236}">
              <a16:creationId xmlns:a16="http://schemas.microsoft.com/office/drawing/2014/main" id="{BBF16610-A31C-4D3D-8FE1-428A15950E2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1"/>
          <a:ext cx="3343275" cy="778316"/>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3</xdr:col>
      <xdr:colOff>438151</xdr:colOff>
      <xdr:row>1</xdr:row>
      <xdr:rowOff>621230</xdr:rowOff>
    </xdr:to>
    <xdr:pic>
      <xdr:nvPicPr>
        <xdr:cNvPr id="3" name="Imagen 2">
          <a:extLst>
            <a:ext uri="{FF2B5EF4-FFF2-40B4-BE49-F238E27FC236}">
              <a16:creationId xmlns:a16="http://schemas.microsoft.com/office/drawing/2014/main" id="{50B92C11-5C32-4F99-8324-4BAD2567013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3</xdr:col>
      <xdr:colOff>438151</xdr:colOff>
      <xdr:row>1</xdr:row>
      <xdr:rowOff>621230</xdr:rowOff>
    </xdr:to>
    <xdr:pic>
      <xdr:nvPicPr>
        <xdr:cNvPr id="3" name="Imagen 2">
          <a:extLst>
            <a:ext uri="{FF2B5EF4-FFF2-40B4-BE49-F238E27FC236}">
              <a16:creationId xmlns:a16="http://schemas.microsoft.com/office/drawing/2014/main" id="{9770068C-D26D-4C52-898E-5B10ADF7BF1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3</xdr:col>
      <xdr:colOff>495301</xdr:colOff>
      <xdr:row>2</xdr:row>
      <xdr:rowOff>5884</xdr:rowOff>
    </xdr:to>
    <xdr:pic>
      <xdr:nvPicPr>
        <xdr:cNvPr id="3" name="Imagen 2">
          <a:extLst>
            <a:ext uri="{FF2B5EF4-FFF2-40B4-BE49-F238E27FC236}">
              <a16:creationId xmlns:a16="http://schemas.microsoft.com/office/drawing/2014/main" id="{355E5B71-AB1A-4F51-BCBA-D00EABE6A9A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57550" cy="7583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326232</xdr:colOff>
      <xdr:row>2</xdr:row>
      <xdr:rowOff>32996</xdr:rowOff>
    </xdr:to>
    <xdr:pic>
      <xdr:nvPicPr>
        <xdr:cNvPr id="2" name="Imagen 1">
          <a:extLst>
            <a:ext uri="{FF2B5EF4-FFF2-40B4-BE49-F238E27FC236}">
              <a16:creationId xmlns:a16="http://schemas.microsoft.com/office/drawing/2014/main" id="{3DF36147-2B11-440C-B984-9B8B9AF1BD2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19050</xdr:colOff>
      <xdr:row>2</xdr:row>
      <xdr:rowOff>21406</xdr:rowOff>
    </xdr:to>
    <xdr:pic>
      <xdr:nvPicPr>
        <xdr:cNvPr id="3" name="Imagen 2">
          <a:extLst>
            <a:ext uri="{FF2B5EF4-FFF2-40B4-BE49-F238E27FC236}">
              <a16:creationId xmlns:a16="http://schemas.microsoft.com/office/drawing/2014/main" id="{3746503C-B49D-4FFF-9C37-9153F26F98F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324225" cy="773881"/>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3</xdr:col>
      <xdr:colOff>533401</xdr:colOff>
      <xdr:row>2</xdr:row>
      <xdr:rowOff>14754</xdr:rowOff>
    </xdr:to>
    <xdr:pic>
      <xdr:nvPicPr>
        <xdr:cNvPr id="3" name="Imagen 2">
          <a:extLst>
            <a:ext uri="{FF2B5EF4-FFF2-40B4-BE49-F238E27FC236}">
              <a16:creationId xmlns:a16="http://schemas.microsoft.com/office/drawing/2014/main" id="{9C101895-DC12-4574-81DC-96D5EBA9ED9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95650" cy="767229"/>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3</xdr:col>
      <xdr:colOff>438151</xdr:colOff>
      <xdr:row>1</xdr:row>
      <xdr:rowOff>621230</xdr:rowOff>
    </xdr:to>
    <xdr:pic>
      <xdr:nvPicPr>
        <xdr:cNvPr id="3" name="Imagen 2">
          <a:extLst>
            <a:ext uri="{FF2B5EF4-FFF2-40B4-BE49-F238E27FC236}">
              <a16:creationId xmlns:a16="http://schemas.microsoft.com/office/drawing/2014/main" id="{2A7887EE-AE0B-4060-A9D3-A6C819B9E16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3</xdr:col>
      <xdr:colOff>514351</xdr:colOff>
      <xdr:row>2</xdr:row>
      <xdr:rowOff>10320</xdr:rowOff>
    </xdr:to>
    <xdr:pic>
      <xdr:nvPicPr>
        <xdr:cNvPr id="3" name="Imagen 2">
          <a:extLst>
            <a:ext uri="{FF2B5EF4-FFF2-40B4-BE49-F238E27FC236}">
              <a16:creationId xmlns:a16="http://schemas.microsoft.com/office/drawing/2014/main" id="{7974B24A-51E0-4190-BB35-C10A387D5BE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76600" cy="762794"/>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24085</xdr:colOff>
      <xdr:row>2</xdr:row>
      <xdr:rowOff>19050</xdr:rowOff>
    </xdr:to>
    <xdr:pic>
      <xdr:nvPicPr>
        <xdr:cNvPr id="3" name="Imagen 2">
          <a:extLst>
            <a:ext uri="{FF2B5EF4-FFF2-40B4-BE49-F238E27FC236}">
              <a16:creationId xmlns:a16="http://schemas.microsoft.com/office/drawing/2014/main" id="{D1EE4D5F-DFE7-4C3C-802B-498DCE5A7A7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395935" cy="790575"/>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533401</xdr:colOff>
      <xdr:row>2</xdr:row>
      <xdr:rowOff>4574</xdr:rowOff>
    </xdr:to>
    <xdr:pic>
      <xdr:nvPicPr>
        <xdr:cNvPr id="3" name="Imagen 2">
          <a:extLst>
            <a:ext uri="{FF2B5EF4-FFF2-40B4-BE49-F238E27FC236}">
              <a16:creationId xmlns:a16="http://schemas.microsoft.com/office/drawing/2014/main" id="{2A0BC9DC-E463-49B8-A297-D7C408EDD25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333750" cy="776098"/>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495301</xdr:colOff>
      <xdr:row>1</xdr:row>
      <xdr:rowOff>605304</xdr:rowOff>
    </xdr:to>
    <xdr:pic>
      <xdr:nvPicPr>
        <xdr:cNvPr id="3" name="Imagen 2">
          <a:extLst>
            <a:ext uri="{FF2B5EF4-FFF2-40B4-BE49-F238E27FC236}">
              <a16:creationId xmlns:a16="http://schemas.microsoft.com/office/drawing/2014/main" id="{7A7AA380-4236-4A40-AE09-8B359A7A3FF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95650" cy="767229"/>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476251</xdr:colOff>
      <xdr:row>1</xdr:row>
      <xdr:rowOff>600870</xdr:rowOff>
    </xdr:to>
    <xdr:pic>
      <xdr:nvPicPr>
        <xdr:cNvPr id="3" name="Imagen 2">
          <a:extLst>
            <a:ext uri="{FF2B5EF4-FFF2-40B4-BE49-F238E27FC236}">
              <a16:creationId xmlns:a16="http://schemas.microsoft.com/office/drawing/2014/main" id="{C127589B-D427-4693-A50C-54FACB15964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76600" cy="762794"/>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xdr:from>
      <xdr:col>1</xdr:col>
      <xdr:colOff>38100</xdr:colOff>
      <xdr:row>6</xdr:row>
      <xdr:rowOff>9524</xdr:rowOff>
    </xdr:from>
    <xdr:to>
      <xdr:col>6</xdr:col>
      <xdr:colOff>9525</xdr:colOff>
      <xdr:row>20</xdr:row>
      <xdr:rowOff>171449</xdr:rowOff>
    </xdr:to>
    <xdr:graphicFrame macro="">
      <xdr:nvGraphicFramePr>
        <xdr:cNvPr id="2" name="Gráfico 1">
          <a:extLst>
            <a:ext uri="{FF2B5EF4-FFF2-40B4-BE49-F238E27FC236}">
              <a16:creationId xmlns:a16="http://schemas.microsoft.com/office/drawing/2014/main" id="{00000000-0008-0000-5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638175</xdr:colOff>
      <xdr:row>6</xdr:row>
      <xdr:rowOff>47625</xdr:rowOff>
    </xdr:from>
    <xdr:to>
      <xdr:col>11</xdr:col>
      <xdr:colOff>638175</xdr:colOff>
      <xdr:row>19</xdr:row>
      <xdr:rowOff>38099</xdr:rowOff>
    </xdr:to>
    <xdr:graphicFrame macro="">
      <xdr:nvGraphicFramePr>
        <xdr:cNvPr id="4" name="Gráfico 3">
          <a:extLst>
            <a:ext uri="{FF2B5EF4-FFF2-40B4-BE49-F238E27FC236}">
              <a16:creationId xmlns:a16="http://schemas.microsoft.com/office/drawing/2014/main" id="{00000000-0008-0000-5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762000</xdr:colOff>
      <xdr:row>20</xdr:row>
      <xdr:rowOff>114301</xdr:rowOff>
    </xdr:from>
    <xdr:to>
      <xdr:col>4</xdr:col>
      <xdr:colOff>676275</xdr:colOff>
      <xdr:row>34</xdr:row>
      <xdr:rowOff>57151</xdr:rowOff>
    </xdr:to>
    <xdr:graphicFrame macro="">
      <xdr:nvGraphicFramePr>
        <xdr:cNvPr id="5" name="Chart 23">
          <a:extLst>
            <a:ext uri="{FF2B5EF4-FFF2-40B4-BE49-F238E27FC236}">
              <a16:creationId xmlns:a16="http://schemas.microsoft.com/office/drawing/2014/main" id="{00000000-0008-0000-5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4</xdr:col>
      <xdr:colOff>202531</xdr:colOff>
      <xdr:row>3</xdr:row>
      <xdr:rowOff>9843</xdr:rowOff>
    </xdr:to>
    <xdr:pic>
      <xdr:nvPicPr>
        <xdr:cNvPr id="6" name="Imagen 5">
          <a:extLst>
            <a:ext uri="{FF2B5EF4-FFF2-40B4-BE49-F238E27FC236}">
              <a16:creationId xmlns:a16="http://schemas.microsoft.com/office/drawing/2014/main" id="{E54C830A-6D97-44E3-95DF-E643B4E2BF6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xdr:from>
      <xdr:col>0</xdr:col>
      <xdr:colOff>114300</xdr:colOff>
      <xdr:row>8</xdr:row>
      <xdr:rowOff>28575</xdr:rowOff>
    </xdr:from>
    <xdr:to>
      <xdr:col>13</xdr:col>
      <xdr:colOff>555625</xdr:colOff>
      <xdr:row>42</xdr:row>
      <xdr:rowOff>95250</xdr:rowOff>
    </xdr:to>
    <xdr:graphicFrame macro="">
      <xdr:nvGraphicFramePr>
        <xdr:cNvPr id="3" name="Gráfico 2">
          <a:extLst>
            <a:ext uri="{FF2B5EF4-FFF2-40B4-BE49-F238E27FC236}">
              <a16:creationId xmlns:a16="http://schemas.microsoft.com/office/drawing/2014/main" id="{00000000-0008-0000-5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288256</xdr:colOff>
      <xdr:row>4</xdr:row>
      <xdr:rowOff>162243</xdr:rowOff>
    </xdr:to>
    <xdr:pic>
      <xdr:nvPicPr>
        <xdr:cNvPr id="4" name="Imagen 3">
          <a:extLst>
            <a:ext uri="{FF2B5EF4-FFF2-40B4-BE49-F238E27FC236}">
              <a16:creationId xmlns:a16="http://schemas.microsoft.com/office/drawing/2014/main" id="{58CEBD58-138E-45F2-8782-4441A42F4B9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409575</xdr:colOff>
      <xdr:row>2</xdr:row>
      <xdr:rowOff>32996</xdr:rowOff>
    </xdr:to>
    <xdr:pic>
      <xdr:nvPicPr>
        <xdr:cNvPr id="2" name="Imagen 1">
          <a:extLst>
            <a:ext uri="{FF2B5EF4-FFF2-40B4-BE49-F238E27FC236}">
              <a16:creationId xmlns:a16="http://schemas.microsoft.com/office/drawing/2014/main" id="{08E7B501-914A-4091-AFEB-7C7458B31CD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70.xml><?xml version="1.0" encoding="utf-8"?>
<c:userShapes xmlns:c="http://schemas.openxmlformats.org/drawingml/2006/chart">
  <cdr:relSizeAnchor xmlns:cdr="http://schemas.openxmlformats.org/drawingml/2006/chartDrawing">
    <cdr:from>
      <cdr:x>0.90568</cdr:x>
      <cdr:y>0.51558</cdr:y>
    </cdr:from>
    <cdr:to>
      <cdr:x>0.99602</cdr:x>
      <cdr:y>0.6215</cdr:y>
    </cdr:to>
    <cdr:sp macro="" textlink="">
      <cdr:nvSpPr>
        <cdr:cNvPr id="2" name="CuadroTexto 1"/>
        <cdr:cNvSpPr txBox="1"/>
      </cdr:nvSpPr>
      <cdr:spPr>
        <a:xfrm xmlns:a="http://schemas.openxmlformats.org/drawingml/2006/main">
          <a:off x="8963025" y="3152775"/>
          <a:ext cx="894061" cy="647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b="1">
              <a:solidFill>
                <a:schemeClr val="accent1"/>
              </a:solidFill>
            </a:rPr>
            <a:t>TOTAL</a:t>
          </a:r>
        </a:p>
        <a:p xmlns:a="http://schemas.openxmlformats.org/drawingml/2006/main">
          <a:r>
            <a:rPr lang="es-ES" sz="900">
              <a:solidFill>
                <a:schemeClr val="accent1"/>
              </a:solidFill>
            </a:rPr>
            <a:t>Hombre:</a:t>
          </a:r>
        </a:p>
        <a:p xmlns:a="http://schemas.openxmlformats.org/drawingml/2006/main">
          <a:r>
            <a:rPr lang="es-ES" sz="900">
              <a:solidFill>
                <a:schemeClr val="accent1"/>
              </a:solidFill>
            </a:rPr>
            <a:t>Mujer:</a:t>
          </a:r>
        </a:p>
      </cdr:txBody>
    </cdr:sp>
  </cdr:relSizeAnchor>
  <cdr:relSizeAnchor xmlns:cdr="http://schemas.openxmlformats.org/drawingml/2006/chartDrawing">
    <cdr:from>
      <cdr:x>0.94946</cdr:x>
      <cdr:y>0.53894</cdr:y>
    </cdr:from>
    <cdr:to>
      <cdr:x>0.99779</cdr:x>
      <cdr:y>0.57788</cdr:y>
    </cdr:to>
    <cdr:sp macro="" textlink="'61aperfcuidadorCCAA'!$G$32">
      <cdr:nvSpPr>
        <cdr:cNvPr id="3" name="CuadroTexto 2"/>
        <cdr:cNvSpPr txBox="1"/>
      </cdr:nvSpPr>
      <cdr:spPr>
        <a:xfrm xmlns:a="http://schemas.openxmlformats.org/drawingml/2006/main">
          <a:off x="9544051" y="3295650"/>
          <a:ext cx="48577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A9F41B8F-CC7A-4639-9ADE-B4476DD7AB6C}" type="TxLink">
            <a:rPr lang="en-US" sz="900" b="1" i="0" u="none" strike="noStrike">
              <a:solidFill>
                <a:srgbClr val="006600"/>
              </a:solidFill>
              <a:latin typeface="+mn-lt"/>
              <a:cs typeface="Arial"/>
            </a:rPr>
            <a:pPr/>
            <a:t>26,8%</a:t>
          </a:fld>
          <a:endParaRPr lang="es-ES" sz="900">
            <a:solidFill>
              <a:srgbClr val="006600"/>
            </a:solidFill>
            <a:latin typeface="+mn-lt"/>
          </a:endParaRPr>
        </a:p>
      </cdr:txBody>
    </cdr:sp>
  </cdr:relSizeAnchor>
  <cdr:relSizeAnchor xmlns:cdr="http://schemas.openxmlformats.org/drawingml/2006/chartDrawing">
    <cdr:from>
      <cdr:x>0.94094</cdr:x>
      <cdr:y>0.56282</cdr:y>
    </cdr:from>
    <cdr:to>
      <cdr:x>0.98863</cdr:x>
      <cdr:y>0.60177</cdr:y>
    </cdr:to>
    <cdr:sp macro="" textlink="'61aperfcuidadorCCAA'!$H$32">
      <cdr:nvSpPr>
        <cdr:cNvPr id="4" name="CuadroTexto 1"/>
        <cdr:cNvSpPr txBox="1"/>
      </cdr:nvSpPr>
      <cdr:spPr>
        <a:xfrm xmlns:a="http://schemas.openxmlformats.org/drawingml/2006/main">
          <a:off x="9458326" y="3441700"/>
          <a:ext cx="479424"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FEB691C6-3594-4BDE-AE50-6FC41503F95E}" type="TxLink">
            <a:rPr lang="en-US" sz="900" b="1" i="0" u="none" strike="noStrike">
              <a:solidFill>
                <a:srgbClr val="006600"/>
              </a:solidFill>
              <a:latin typeface="+mn-lt"/>
              <a:cs typeface="Arial"/>
            </a:rPr>
            <a:pPr/>
            <a:t>73,2%</a:t>
          </a:fld>
          <a:endParaRPr lang="es-ES" sz="900">
            <a:solidFill>
              <a:srgbClr val="006600"/>
            </a:solidFill>
            <a:latin typeface="+mn-lt"/>
          </a:endParaRPr>
        </a:p>
      </cdr:txBody>
    </cdr:sp>
  </cdr:relSizeAnchor>
</c:userShapes>
</file>

<file path=xl/drawings/drawing7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583531</xdr:colOff>
      <xdr:row>2</xdr:row>
      <xdr:rowOff>57468</xdr:rowOff>
    </xdr:to>
    <xdr:pic>
      <xdr:nvPicPr>
        <xdr:cNvPr id="3" name="Imagen 2">
          <a:extLst>
            <a:ext uri="{FF2B5EF4-FFF2-40B4-BE49-F238E27FC236}">
              <a16:creationId xmlns:a16="http://schemas.microsoft.com/office/drawing/2014/main" id="{2FC1A749-4D99-495B-94F9-D07233FD178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583531</xdr:colOff>
      <xdr:row>2</xdr:row>
      <xdr:rowOff>57468</xdr:rowOff>
    </xdr:to>
    <xdr:pic>
      <xdr:nvPicPr>
        <xdr:cNvPr id="3" name="Imagen 2">
          <a:extLst>
            <a:ext uri="{FF2B5EF4-FFF2-40B4-BE49-F238E27FC236}">
              <a16:creationId xmlns:a16="http://schemas.microsoft.com/office/drawing/2014/main" id="{3EA5EDC4-E6EF-4008-AC18-52CBDC2F1CF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xdr:from>
      <xdr:col>1</xdr:col>
      <xdr:colOff>0</xdr:colOff>
      <xdr:row>20</xdr:row>
      <xdr:rowOff>0</xdr:rowOff>
    </xdr:from>
    <xdr:to>
      <xdr:col>7</xdr:col>
      <xdr:colOff>57150</xdr:colOff>
      <xdr:row>35</xdr:row>
      <xdr:rowOff>57150</xdr:rowOff>
    </xdr:to>
    <xdr:graphicFrame macro="">
      <xdr:nvGraphicFramePr>
        <xdr:cNvPr id="266253" name="Gráfico 1">
          <a:extLst>
            <a:ext uri="{FF2B5EF4-FFF2-40B4-BE49-F238E27FC236}">
              <a16:creationId xmlns:a16="http://schemas.microsoft.com/office/drawing/2014/main" id="{00000000-0008-0000-5500-00000D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19050</xdr:colOff>
      <xdr:row>20</xdr:row>
      <xdr:rowOff>57150</xdr:rowOff>
    </xdr:from>
    <xdr:to>
      <xdr:col>12</xdr:col>
      <xdr:colOff>95250</xdr:colOff>
      <xdr:row>38</xdr:row>
      <xdr:rowOff>9525</xdr:rowOff>
    </xdr:to>
    <xdr:graphicFrame macro="">
      <xdr:nvGraphicFramePr>
        <xdr:cNvPr id="266254" name="Gráfico 2">
          <a:extLst>
            <a:ext uri="{FF2B5EF4-FFF2-40B4-BE49-F238E27FC236}">
              <a16:creationId xmlns:a16="http://schemas.microsoft.com/office/drawing/2014/main" id="{00000000-0008-0000-5500-00000E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104775</xdr:colOff>
      <xdr:row>20</xdr:row>
      <xdr:rowOff>19050</xdr:rowOff>
    </xdr:from>
    <xdr:to>
      <xdr:col>18</xdr:col>
      <xdr:colOff>171450</xdr:colOff>
      <xdr:row>35</xdr:row>
      <xdr:rowOff>76200</xdr:rowOff>
    </xdr:to>
    <xdr:graphicFrame macro="">
      <xdr:nvGraphicFramePr>
        <xdr:cNvPr id="266255" name="Gráfico 3">
          <a:extLst>
            <a:ext uri="{FF2B5EF4-FFF2-40B4-BE49-F238E27FC236}">
              <a16:creationId xmlns:a16="http://schemas.microsoft.com/office/drawing/2014/main" id="{00000000-0008-0000-5500-00000F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6</xdr:col>
      <xdr:colOff>154906</xdr:colOff>
      <xdr:row>2</xdr:row>
      <xdr:rowOff>457518</xdr:rowOff>
    </xdr:to>
    <xdr:pic>
      <xdr:nvPicPr>
        <xdr:cNvPr id="3" name="Imagen 2">
          <a:extLst>
            <a:ext uri="{FF2B5EF4-FFF2-40B4-BE49-F238E27FC236}">
              <a16:creationId xmlns:a16="http://schemas.microsoft.com/office/drawing/2014/main" id="{43015B1D-0EA3-4472-8922-E546F2C6D18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440656</xdr:colOff>
      <xdr:row>4</xdr:row>
      <xdr:rowOff>162243</xdr:rowOff>
    </xdr:to>
    <xdr:pic>
      <xdr:nvPicPr>
        <xdr:cNvPr id="3" name="Imagen 2">
          <a:extLst>
            <a:ext uri="{FF2B5EF4-FFF2-40B4-BE49-F238E27FC236}">
              <a16:creationId xmlns:a16="http://schemas.microsoft.com/office/drawing/2014/main" id="{43E12CC9-789C-4C08-8AF7-0CD6F2B6CA8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440656</xdr:colOff>
      <xdr:row>4</xdr:row>
      <xdr:rowOff>162243</xdr:rowOff>
    </xdr:to>
    <xdr:pic>
      <xdr:nvPicPr>
        <xdr:cNvPr id="3" name="Imagen 2">
          <a:extLst>
            <a:ext uri="{FF2B5EF4-FFF2-40B4-BE49-F238E27FC236}">
              <a16:creationId xmlns:a16="http://schemas.microsoft.com/office/drawing/2014/main" id="{51228529-E6AE-4C21-A919-D9C21E2135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440656</xdr:colOff>
      <xdr:row>4</xdr:row>
      <xdr:rowOff>162243</xdr:rowOff>
    </xdr:to>
    <xdr:pic>
      <xdr:nvPicPr>
        <xdr:cNvPr id="3" name="Imagen 2">
          <a:extLst>
            <a:ext uri="{FF2B5EF4-FFF2-40B4-BE49-F238E27FC236}">
              <a16:creationId xmlns:a16="http://schemas.microsoft.com/office/drawing/2014/main" id="{412A63B5-4009-47DA-A726-3138954D2D4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xdr:from>
      <xdr:col>13</xdr:col>
      <xdr:colOff>158480</xdr:colOff>
      <xdr:row>4</xdr:row>
      <xdr:rowOff>190500</xdr:rowOff>
    </xdr:from>
    <xdr:to>
      <xdr:col>21</xdr:col>
      <xdr:colOff>190500</xdr:colOff>
      <xdr:row>15</xdr:row>
      <xdr:rowOff>179294</xdr:rowOff>
    </xdr:to>
    <xdr:graphicFrame macro="">
      <xdr:nvGraphicFramePr>
        <xdr:cNvPr id="2" name="Gráfico 1">
          <a:extLst>
            <a:ext uri="{FF2B5EF4-FFF2-40B4-BE49-F238E27FC236}">
              <a16:creationId xmlns:a16="http://schemas.microsoft.com/office/drawing/2014/main" id="{00000000-0008-0000-5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198343</xdr:colOff>
      <xdr:row>15</xdr:row>
      <xdr:rowOff>118780</xdr:rowOff>
    </xdr:from>
    <xdr:to>
      <xdr:col>22</xdr:col>
      <xdr:colOff>336176</xdr:colOff>
      <xdr:row>28</xdr:row>
      <xdr:rowOff>44823</xdr:rowOff>
    </xdr:to>
    <xdr:graphicFrame macro="">
      <xdr:nvGraphicFramePr>
        <xdr:cNvPr id="3" name="Gráfico 2">
          <a:extLst>
            <a:ext uri="{FF2B5EF4-FFF2-40B4-BE49-F238E27FC236}">
              <a16:creationId xmlns:a16="http://schemas.microsoft.com/office/drawing/2014/main" id="{00000000-0008-0000-5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151278</xdr:colOff>
      <xdr:row>26</xdr:row>
      <xdr:rowOff>168088</xdr:rowOff>
    </xdr:from>
    <xdr:to>
      <xdr:col>21</xdr:col>
      <xdr:colOff>201706</xdr:colOff>
      <xdr:row>38</xdr:row>
      <xdr:rowOff>78438</xdr:rowOff>
    </xdr:to>
    <xdr:graphicFrame macro="">
      <xdr:nvGraphicFramePr>
        <xdr:cNvPr id="4" name="Gráfico 3">
          <a:extLst>
            <a:ext uri="{FF2B5EF4-FFF2-40B4-BE49-F238E27FC236}">
              <a16:creationId xmlns:a16="http://schemas.microsoft.com/office/drawing/2014/main" id="{00000000-0008-0000-5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7</xdr:col>
      <xdr:colOff>201706</xdr:colOff>
      <xdr:row>3</xdr:row>
      <xdr:rowOff>29038</xdr:rowOff>
    </xdr:to>
    <xdr:pic>
      <xdr:nvPicPr>
        <xdr:cNvPr id="6" name="Imagen 5">
          <a:extLst>
            <a:ext uri="{FF2B5EF4-FFF2-40B4-BE49-F238E27FC236}">
              <a16:creationId xmlns:a16="http://schemas.microsoft.com/office/drawing/2014/main" id="{808BCFBC-87B8-4CB3-B749-734E339B8F2D}"/>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686735" cy="858273"/>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440656</xdr:colOff>
      <xdr:row>4</xdr:row>
      <xdr:rowOff>162243</xdr:rowOff>
    </xdr:to>
    <xdr:pic>
      <xdr:nvPicPr>
        <xdr:cNvPr id="3" name="Imagen 2">
          <a:extLst>
            <a:ext uri="{FF2B5EF4-FFF2-40B4-BE49-F238E27FC236}">
              <a16:creationId xmlns:a16="http://schemas.microsoft.com/office/drawing/2014/main" id="{7BEE0910-F980-48EF-ABBB-81B30839B1D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440656</xdr:colOff>
      <xdr:row>4</xdr:row>
      <xdr:rowOff>162243</xdr:rowOff>
    </xdr:to>
    <xdr:pic>
      <xdr:nvPicPr>
        <xdr:cNvPr id="3" name="Imagen 2">
          <a:extLst>
            <a:ext uri="{FF2B5EF4-FFF2-40B4-BE49-F238E27FC236}">
              <a16:creationId xmlns:a16="http://schemas.microsoft.com/office/drawing/2014/main" id="{1837285F-76C5-4DDC-8B0E-04F535B1845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409575</xdr:colOff>
      <xdr:row>2</xdr:row>
      <xdr:rowOff>32996</xdr:rowOff>
    </xdr:to>
    <xdr:pic>
      <xdr:nvPicPr>
        <xdr:cNvPr id="2" name="Imagen 1">
          <a:extLst>
            <a:ext uri="{FF2B5EF4-FFF2-40B4-BE49-F238E27FC236}">
              <a16:creationId xmlns:a16="http://schemas.microsoft.com/office/drawing/2014/main" id="{24DB6A22-576E-493C-9CE0-D99EF22D771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440656</xdr:colOff>
      <xdr:row>4</xdr:row>
      <xdr:rowOff>162243</xdr:rowOff>
    </xdr:to>
    <xdr:pic>
      <xdr:nvPicPr>
        <xdr:cNvPr id="3" name="Imagen 2">
          <a:extLst>
            <a:ext uri="{FF2B5EF4-FFF2-40B4-BE49-F238E27FC236}">
              <a16:creationId xmlns:a16="http://schemas.microsoft.com/office/drawing/2014/main" id="{7AE59979-9519-4CA9-908D-A841577B363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440656</xdr:colOff>
      <xdr:row>4</xdr:row>
      <xdr:rowOff>162243</xdr:rowOff>
    </xdr:to>
    <xdr:pic>
      <xdr:nvPicPr>
        <xdr:cNvPr id="3" name="Imagen 2">
          <a:extLst>
            <a:ext uri="{FF2B5EF4-FFF2-40B4-BE49-F238E27FC236}">
              <a16:creationId xmlns:a16="http://schemas.microsoft.com/office/drawing/2014/main" id="{BE75291C-8DAE-4BC2-89A3-A878131D11F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440656</xdr:colOff>
      <xdr:row>4</xdr:row>
      <xdr:rowOff>162243</xdr:rowOff>
    </xdr:to>
    <xdr:pic>
      <xdr:nvPicPr>
        <xdr:cNvPr id="3" name="Imagen 2">
          <a:extLst>
            <a:ext uri="{FF2B5EF4-FFF2-40B4-BE49-F238E27FC236}">
              <a16:creationId xmlns:a16="http://schemas.microsoft.com/office/drawing/2014/main" id="{22D3FF23-8F77-454B-A74F-9B3160C1465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440656</xdr:colOff>
      <xdr:row>4</xdr:row>
      <xdr:rowOff>162243</xdr:rowOff>
    </xdr:to>
    <xdr:pic>
      <xdr:nvPicPr>
        <xdr:cNvPr id="3" name="Imagen 2">
          <a:extLst>
            <a:ext uri="{FF2B5EF4-FFF2-40B4-BE49-F238E27FC236}">
              <a16:creationId xmlns:a16="http://schemas.microsoft.com/office/drawing/2014/main" id="{07EDC6CD-72B6-4FC8-BA9B-12FB297CE67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440656</xdr:colOff>
      <xdr:row>4</xdr:row>
      <xdr:rowOff>162243</xdr:rowOff>
    </xdr:to>
    <xdr:pic>
      <xdr:nvPicPr>
        <xdr:cNvPr id="3" name="Imagen 2">
          <a:extLst>
            <a:ext uri="{FF2B5EF4-FFF2-40B4-BE49-F238E27FC236}">
              <a16:creationId xmlns:a16="http://schemas.microsoft.com/office/drawing/2014/main" id="{5E6A59FB-EA69-4801-A0A8-BE2E9CAF205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twoCellAnchor>
    <xdr:from>
      <xdr:col>10</xdr:col>
      <xdr:colOff>57150</xdr:colOff>
      <xdr:row>9</xdr:row>
      <xdr:rowOff>157162</xdr:rowOff>
    </xdr:from>
    <xdr:to>
      <xdr:col>16</xdr:col>
      <xdr:colOff>257175</xdr:colOff>
      <xdr:row>34</xdr:row>
      <xdr:rowOff>214312</xdr:rowOff>
    </xdr:to>
    <xdr:graphicFrame macro="">
      <xdr:nvGraphicFramePr>
        <xdr:cNvPr id="2" name="Chart 113">
          <a:extLst>
            <a:ext uri="{FF2B5EF4-FFF2-40B4-BE49-F238E27FC236}">
              <a16:creationId xmlns:a16="http://schemas.microsoft.com/office/drawing/2014/main" id="{00000000-0008-0000-6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5</xdr:col>
      <xdr:colOff>50131</xdr:colOff>
      <xdr:row>2</xdr:row>
      <xdr:rowOff>59849</xdr:rowOff>
    </xdr:to>
    <xdr:pic>
      <xdr:nvPicPr>
        <xdr:cNvPr id="4" name="Imagen 3">
          <a:extLst>
            <a:ext uri="{FF2B5EF4-FFF2-40B4-BE49-F238E27FC236}">
              <a16:creationId xmlns:a16="http://schemas.microsoft.com/office/drawing/2014/main" id="{AFD9EE0D-6654-4CFD-9271-FD57C2528AF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0"/>
          <a:ext cx="3479131" cy="809943"/>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250156</xdr:colOff>
      <xdr:row>4</xdr:row>
      <xdr:rowOff>162243</xdr:rowOff>
    </xdr:to>
    <xdr:pic>
      <xdr:nvPicPr>
        <xdr:cNvPr id="3" name="Imagen 2">
          <a:extLst>
            <a:ext uri="{FF2B5EF4-FFF2-40B4-BE49-F238E27FC236}">
              <a16:creationId xmlns:a16="http://schemas.microsoft.com/office/drawing/2014/main" id="{9076BBC6-D4D4-48E7-AFE4-68A0ECB555C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250156</xdr:colOff>
      <xdr:row>4</xdr:row>
      <xdr:rowOff>162243</xdr:rowOff>
    </xdr:to>
    <xdr:pic>
      <xdr:nvPicPr>
        <xdr:cNvPr id="3" name="Imagen 2">
          <a:extLst>
            <a:ext uri="{FF2B5EF4-FFF2-40B4-BE49-F238E27FC236}">
              <a16:creationId xmlns:a16="http://schemas.microsoft.com/office/drawing/2014/main" id="{7B5C9CA9-45F4-4E0B-BB54-FC9177ABD47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545431</xdr:colOff>
      <xdr:row>4</xdr:row>
      <xdr:rowOff>162243</xdr:rowOff>
    </xdr:to>
    <xdr:pic>
      <xdr:nvPicPr>
        <xdr:cNvPr id="3" name="Imagen 2">
          <a:extLst>
            <a:ext uri="{FF2B5EF4-FFF2-40B4-BE49-F238E27FC236}">
              <a16:creationId xmlns:a16="http://schemas.microsoft.com/office/drawing/2014/main" id="{EAC7DB41-7EFD-4739-951B-3B8348D60E9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xdr:from>
      <xdr:col>1</xdr:col>
      <xdr:colOff>400050</xdr:colOff>
      <xdr:row>8</xdr:row>
      <xdr:rowOff>38100</xdr:rowOff>
    </xdr:from>
    <xdr:to>
      <xdr:col>13</xdr:col>
      <xdr:colOff>393700</xdr:colOff>
      <xdr:row>42</xdr:row>
      <xdr:rowOff>104775</xdr:rowOff>
    </xdr:to>
    <xdr:graphicFrame macro="">
      <xdr:nvGraphicFramePr>
        <xdr:cNvPr id="3" name="Gráfico 2">
          <a:extLst>
            <a:ext uri="{FF2B5EF4-FFF2-40B4-BE49-F238E27FC236}">
              <a16:creationId xmlns:a16="http://schemas.microsoft.com/office/drawing/2014/main" id="{00000000-0008-0000-6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621631</xdr:colOff>
      <xdr:row>4</xdr:row>
      <xdr:rowOff>162243</xdr:rowOff>
    </xdr:to>
    <xdr:pic>
      <xdr:nvPicPr>
        <xdr:cNvPr id="2" name="Imagen 1">
          <a:extLst>
            <a:ext uri="{FF2B5EF4-FFF2-40B4-BE49-F238E27FC236}">
              <a16:creationId xmlns:a16="http://schemas.microsoft.com/office/drawing/2014/main" id="{4EEF560E-5BE0-4265-B629-307FB174850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409575</xdr:colOff>
      <xdr:row>2</xdr:row>
      <xdr:rowOff>32996</xdr:rowOff>
    </xdr:to>
    <xdr:pic>
      <xdr:nvPicPr>
        <xdr:cNvPr id="2" name="Imagen 1">
          <a:extLst>
            <a:ext uri="{FF2B5EF4-FFF2-40B4-BE49-F238E27FC236}">
              <a16:creationId xmlns:a16="http://schemas.microsoft.com/office/drawing/2014/main" id="{1A2A3E85-DC34-4B74-9CFA-793CC576510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90.xml><?xml version="1.0" encoding="utf-8"?>
<c:userShapes xmlns:c="http://schemas.openxmlformats.org/drawingml/2006/chart">
  <cdr:relSizeAnchor xmlns:cdr="http://schemas.openxmlformats.org/drawingml/2006/chartDrawing">
    <cdr:from>
      <cdr:x>0</cdr:x>
      <cdr:y>0.94237</cdr:y>
    </cdr:from>
    <cdr:to>
      <cdr:x>0.98087</cdr:x>
      <cdr:y>0.99221</cdr:y>
    </cdr:to>
    <cdr:sp macro="" textlink="">
      <cdr:nvSpPr>
        <cdr:cNvPr id="2" name="CuadroTexto 1"/>
        <cdr:cNvSpPr txBox="1"/>
      </cdr:nvSpPr>
      <cdr:spPr>
        <a:xfrm xmlns:a="http://schemas.openxmlformats.org/drawingml/2006/main">
          <a:off x="0" y="5762651"/>
          <a:ext cx="8953504" cy="3047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1.xml><?xml version="1.0" encoding="utf-8"?>
<xdr:wsDr xmlns:xdr="http://schemas.openxmlformats.org/drawingml/2006/spreadsheetDrawing" xmlns:a="http://schemas.openxmlformats.org/drawingml/2006/main">
  <xdr:twoCellAnchor>
    <xdr:from>
      <xdr:col>1</xdr:col>
      <xdr:colOff>304800</xdr:colOff>
      <xdr:row>8</xdr:row>
      <xdr:rowOff>0</xdr:rowOff>
    </xdr:from>
    <xdr:to>
      <xdr:col>13</xdr:col>
      <xdr:colOff>298450</xdr:colOff>
      <xdr:row>42</xdr:row>
      <xdr:rowOff>66675</xdr:rowOff>
    </xdr:to>
    <xdr:graphicFrame macro="">
      <xdr:nvGraphicFramePr>
        <xdr:cNvPr id="3" name="Gráfico 2">
          <a:extLst>
            <a:ext uri="{FF2B5EF4-FFF2-40B4-BE49-F238E27FC236}">
              <a16:creationId xmlns:a16="http://schemas.microsoft.com/office/drawing/2014/main" id="{00000000-0008-0000-6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621631</xdr:colOff>
      <xdr:row>4</xdr:row>
      <xdr:rowOff>162243</xdr:rowOff>
    </xdr:to>
    <xdr:pic>
      <xdr:nvPicPr>
        <xdr:cNvPr id="4" name="Imagen 3">
          <a:extLst>
            <a:ext uri="{FF2B5EF4-FFF2-40B4-BE49-F238E27FC236}">
              <a16:creationId xmlns:a16="http://schemas.microsoft.com/office/drawing/2014/main" id="{0DFB2852-0690-403E-B237-0F6710FDFB1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2.xml><?xml version="1.0" encoding="utf-8"?>
<c:userShapes xmlns:c="http://schemas.openxmlformats.org/drawingml/2006/chart">
  <cdr:relSizeAnchor xmlns:cdr="http://schemas.openxmlformats.org/drawingml/2006/chartDrawing">
    <cdr:from>
      <cdr:x>0</cdr:x>
      <cdr:y>0.94704</cdr:y>
    </cdr:from>
    <cdr:to>
      <cdr:x>0.98087</cdr:x>
      <cdr:y>1</cdr:y>
    </cdr:to>
    <cdr:sp macro="" textlink="">
      <cdr:nvSpPr>
        <cdr:cNvPr id="2" name="CuadroTexto 1"/>
        <cdr:cNvSpPr txBox="1"/>
      </cdr:nvSpPr>
      <cdr:spPr>
        <a:xfrm xmlns:a="http://schemas.openxmlformats.org/drawingml/2006/main">
          <a:off x="0" y="5791200"/>
          <a:ext cx="8953504" cy="323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3.xml><?xml version="1.0" encoding="utf-8"?>
<xdr:wsDr xmlns:xdr="http://schemas.openxmlformats.org/drawingml/2006/spreadsheetDrawing" xmlns:a="http://schemas.openxmlformats.org/drawingml/2006/main">
  <xdr:twoCellAnchor>
    <xdr:from>
      <xdr:col>1</xdr:col>
      <xdr:colOff>412750</xdr:colOff>
      <xdr:row>8</xdr:row>
      <xdr:rowOff>19050</xdr:rowOff>
    </xdr:from>
    <xdr:to>
      <xdr:col>13</xdr:col>
      <xdr:colOff>406400</xdr:colOff>
      <xdr:row>42</xdr:row>
      <xdr:rowOff>85725</xdr:rowOff>
    </xdr:to>
    <xdr:graphicFrame macro="">
      <xdr:nvGraphicFramePr>
        <xdr:cNvPr id="3" name="Gráfico 2">
          <a:extLst>
            <a:ext uri="{FF2B5EF4-FFF2-40B4-BE49-F238E27FC236}">
              <a16:creationId xmlns:a16="http://schemas.microsoft.com/office/drawing/2014/main" id="{00000000-0008-0000-6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621631</xdr:colOff>
      <xdr:row>4</xdr:row>
      <xdr:rowOff>162243</xdr:rowOff>
    </xdr:to>
    <xdr:pic>
      <xdr:nvPicPr>
        <xdr:cNvPr id="4" name="Imagen 3">
          <a:extLst>
            <a:ext uri="{FF2B5EF4-FFF2-40B4-BE49-F238E27FC236}">
              <a16:creationId xmlns:a16="http://schemas.microsoft.com/office/drawing/2014/main" id="{D84A30CA-9100-4D3D-8BEC-8717D0C4D93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4.xml><?xml version="1.0" encoding="utf-8"?>
<c:userShapes xmlns:c="http://schemas.openxmlformats.org/drawingml/2006/chart">
  <cdr:relSizeAnchor xmlns:cdr="http://schemas.openxmlformats.org/drawingml/2006/chartDrawing">
    <cdr:from>
      <cdr:x>0.01913</cdr:x>
      <cdr:y>0.94237</cdr:y>
    </cdr:from>
    <cdr:to>
      <cdr:x>1</cdr:x>
      <cdr:y>0.99377</cdr:y>
    </cdr:to>
    <cdr:sp macro="" textlink="">
      <cdr:nvSpPr>
        <cdr:cNvPr id="2" name="CuadroTexto 1"/>
        <cdr:cNvSpPr txBox="1"/>
      </cdr:nvSpPr>
      <cdr:spPr>
        <a:xfrm xmlns:a="http://schemas.openxmlformats.org/drawingml/2006/main">
          <a:off x="174621" y="5762636"/>
          <a:ext cx="8953504" cy="3143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5.xml><?xml version="1.0" encoding="utf-8"?>
<xdr:wsDr xmlns:xdr="http://schemas.openxmlformats.org/drawingml/2006/spreadsheetDrawing" xmlns:a="http://schemas.openxmlformats.org/drawingml/2006/main">
  <xdr:twoCellAnchor>
    <xdr:from>
      <xdr:col>1</xdr:col>
      <xdr:colOff>333375</xdr:colOff>
      <xdr:row>8</xdr:row>
      <xdr:rowOff>9525</xdr:rowOff>
    </xdr:from>
    <xdr:to>
      <xdr:col>13</xdr:col>
      <xdr:colOff>327025</xdr:colOff>
      <xdr:row>42</xdr:row>
      <xdr:rowOff>76200</xdr:rowOff>
    </xdr:to>
    <xdr:graphicFrame macro="">
      <xdr:nvGraphicFramePr>
        <xdr:cNvPr id="3" name="Gráfico 2">
          <a:extLst>
            <a:ext uri="{FF2B5EF4-FFF2-40B4-BE49-F238E27FC236}">
              <a16:creationId xmlns:a16="http://schemas.microsoft.com/office/drawing/2014/main" id="{00000000-0008-0000-6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621631</xdr:colOff>
      <xdr:row>4</xdr:row>
      <xdr:rowOff>162243</xdr:rowOff>
    </xdr:to>
    <xdr:pic>
      <xdr:nvPicPr>
        <xdr:cNvPr id="4" name="Imagen 3">
          <a:extLst>
            <a:ext uri="{FF2B5EF4-FFF2-40B4-BE49-F238E27FC236}">
              <a16:creationId xmlns:a16="http://schemas.microsoft.com/office/drawing/2014/main" id="{4E273285-0ECE-4620-8F53-0DFBF43C42D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6.xml><?xml version="1.0" encoding="utf-8"?>
<c:userShapes xmlns:c="http://schemas.openxmlformats.org/drawingml/2006/chart">
  <cdr:relSizeAnchor xmlns:cdr="http://schemas.openxmlformats.org/drawingml/2006/chartDrawing">
    <cdr:from>
      <cdr:x>0</cdr:x>
      <cdr:y>0.95016</cdr:y>
    </cdr:from>
    <cdr:to>
      <cdr:x>0.98087</cdr:x>
      <cdr:y>1</cdr:y>
    </cdr:to>
    <cdr:sp macro="" textlink="">
      <cdr:nvSpPr>
        <cdr:cNvPr id="2" name="CuadroTexto 1"/>
        <cdr:cNvSpPr txBox="1"/>
      </cdr:nvSpPr>
      <cdr:spPr>
        <a:xfrm xmlns:a="http://schemas.openxmlformats.org/drawingml/2006/main">
          <a:off x="0" y="5810250"/>
          <a:ext cx="8953504" cy="304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300162</xdr:colOff>
      <xdr:row>2</xdr:row>
      <xdr:rowOff>452755</xdr:rowOff>
    </xdr:to>
    <xdr:pic>
      <xdr:nvPicPr>
        <xdr:cNvPr id="3" name="Imagen 2">
          <a:extLst>
            <a:ext uri="{FF2B5EF4-FFF2-40B4-BE49-F238E27FC236}">
              <a16:creationId xmlns:a16="http://schemas.microsoft.com/office/drawing/2014/main" id="{FC3FB447-7C8B-4F45-BDB9-99D6ACF2C94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AREA%20DE%20ESTAD&#205;STICA\ESTAD&#205;STICA\Estadistica\PLANTILLAS\tva_plantilla.xlsm" TargetMode="External"/><Relationship Id="rId1" Type="http://schemas.openxmlformats.org/officeDocument/2006/relationships/externalLinkPath" Target="/AREA%20DE%20ESTAD&#205;STICA/ESTAD&#205;STICA/Estadistica/PLANTILLAS/tva_plantill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benef_prest"/>
      <sheetName val="resol"/>
      <sheetName val="listaespera"/>
      <sheetName val="prest"/>
      <sheetName val="datos"/>
      <sheetName val="PIAefectivo"/>
      <sheetName val="tiempos"/>
      <sheetName val="td"/>
      <sheetName val="graf1"/>
      <sheetName val="graf1_covid"/>
      <sheetName val="graf1 (CCAA)"/>
      <sheetName val="graf2"/>
      <sheetName val="graf2_covid"/>
      <sheetName val="graf2 (CCAA)"/>
      <sheetName val="graf3"/>
      <sheetName val="graf4"/>
      <sheetName val="graf5"/>
      <sheetName val="graf6"/>
      <sheetName val="graf6_covid"/>
      <sheetName val="CuadroTiempos"/>
      <sheetName val="grafTiempos"/>
      <sheetName val="grafTiempos (CCAA)"/>
      <sheetName val="CuadroEvolución"/>
      <sheetName val="graf_corr"/>
      <sheetName val="Cuadro2"/>
      <sheetName val="Cuadro2 LE"/>
      <sheetName val="Cuadro2 LE (CCAA)"/>
      <sheetName val="Cuadro2_covid"/>
      <sheetName val="Cuadro2_ene"/>
      <sheetName val="Cuadro2_ampl"/>
      <sheetName val="Cuadro_CCAA2"/>
      <sheetName val="Cuadro_CCAA2_covid"/>
      <sheetName val="Cuadro_CCAA2_ene"/>
      <sheetName val="CuadroResCCAA"/>
      <sheetName val="Cuadro_CCAA_completo"/>
      <sheetName val="Graf_benef"/>
      <sheetName val="Tipo_prest"/>
      <sheetName val="benef_CCAA"/>
      <sheetName val="benef_contrib_anual_CCAA"/>
      <sheetName val="benef_contrib_mensual_CCAA"/>
      <sheetName val="ListaEspera_gradoIIIygradoII"/>
      <sheetName val="ListaEspera_gradoI"/>
      <sheetName val="ListaEspera_gradoII"/>
      <sheetName val="ListaEspera_gradoIII"/>
      <sheetName val="graf_listaesperaTotal"/>
      <sheetName val="graficosTotales"/>
      <sheetName val="AltasBajas"/>
      <sheetName val="CuantasIntensidades"/>
      <sheetName val="SolSinGrabar"/>
      <sheetName val="ref"/>
      <sheetName val="Graficos nuevos Plan de Choque"/>
      <sheetName val="LISTA ESPERA EFECTIV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5">
          <cell r="V5">
            <v>3.6105905049782283E-2</v>
          </cell>
          <cell r="W5">
            <v>72147</v>
          </cell>
        </row>
        <row r="6">
          <cell r="V6">
            <v>4.5315064045885256E-2</v>
          </cell>
          <cell r="W6">
            <v>84307</v>
          </cell>
        </row>
        <row r="7">
          <cell r="V7">
            <v>4.9503494135735737E-2</v>
          </cell>
          <cell r="W7">
            <v>17837</v>
          </cell>
        </row>
        <row r="8">
          <cell r="V8">
            <v>4.4309050125154625E-2</v>
          </cell>
          <cell r="W8">
            <v>66470</v>
          </cell>
        </row>
        <row r="9">
          <cell r="V9">
            <v>5.4019680546536719E-2</v>
          </cell>
          <cell r="W9">
            <v>28118</v>
          </cell>
        </row>
        <row r="10">
          <cell r="V10">
            <v>4.8615700831908359E-2</v>
          </cell>
          <cell r="W10">
            <v>27437</v>
          </cell>
        </row>
        <row r="11">
          <cell r="V11">
            <v>2.6284357496159094E-2</v>
          </cell>
          <cell r="W11">
            <v>10915</v>
          </cell>
        </row>
        <row r="12">
          <cell r="V12">
            <v>7.1024708200697395E-2</v>
          </cell>
          <cell r="W12">
            <v>93710</v>
          </cell>
        </row>
        <row r="13">
          <cell r="V13">
            <v>0.10376954100977387</v>
          </cell>
          <cell r="W13">
            <v>43817</v>
          </cell>
        </row>
        <row r="14">
          <cell r="V14">
            <v>6.714530584259748E-2</v>
          </cell>
          <cell r="W14">
            <v>34276</v>
          </cell>
        </row>
        <row r="15">
          <cell r="V15">
            <v>4.0388236024330615E-2</v>
          </cell>
          <cell r="W15">
            <v>15617</v>
          </cell>
        </row>
        <row r="16">
          <cell r="V16">
            <v>-0.15070956319676898</v>
          </cell>
          <cell r="W16">
            <v>-27240</v>
          </cell>
        </row>
        <row r="17">
          <cell r="V17">
            <v>-0.15976837198888671</v>
          </cell>
          <cell r="W17">
            <v>-15699</v>
          </cell>
        </row>
        <row r="18">
          <cell r="V18">
            <v>-0.12690666171831511</v>
          </cell>
          <cell r="W18">
            <v>-6839</v>
          </cell>
        </row>
        <row r="19">
          <cell r="V19">
            <v>-0.16444009232706158</v>
          </cell>
          <cell r="W19">
            <v>-4702</v>
          </cell>
        </row>
        <row r="24">
          <cell r="V24">
            <v>0.21537236415693295</v>
          </cell>
          <cell r="W24">
            <v>377016</v>
          </cell>
        </row>
        <row r="25">
          <cell r="V25">
            <v>5.6510870388607026E-2</v>
          </cell>
          <cell r="W25">
            <v>3730</v>
          </cell>
        </row>
        <row r="26">
          <cell r="V26">
            <v>0.19763382838148513</v>
          </cell>
          <cell r="W26">
            <v>72299</v>
          </cell>
        </row>
        <row r="27">
          <cell r="V27">
            <v>5.3998243207840746E-2</v>
          </cell>
          <cell r="W27">
            <v>17520</v>
          </cell>
        </row>
        <row r="28">
          <cell r="V28">
            <v>7.3017329255861352E-2</v>
          </cell>
          <cell r="W28">
            <v>7163</v>
          </cell>
        </row>
        <row r="29">
          <cell r="V29">
            <v>2.0446654621453675E-2</v>
          </cell>
          <cell r="W29">
            <v>3610</v>
          </cell>
        </row>
        <row r="30">
          <cell r="V30">
            <v>0.10976939114605933</v>
          </cell>
          <cell r="W30">
            <v>20744</v>
          </cell>
        </row>
        <row r="31">
          <cell r="V31">
            <v>0.11950032609240968</v>
          </cell>
          <cell r="W31">
            <v>2382</v>
          </cell>
        </row>
        <row r="32">
          <cell r="V32">
            <v>8.8082901554404236E-2</v>
          </cell>
          <cell r="W32">
            <v>17</v>
          </cell>
        </row>
        <row r="33">
          <cell r="V33">
            <v>8.2237739786499731E-2</v>
          </cell>
          <cell r="W33">
            <v>5123</v>
          </cell>
        </row>
        <row r="34">
          <cell r="V34">
            <v>0.21240378271387739</v>
          </cell>
          <cell r="W34">
            <v>4829</v>
          </cell>
        </row>
        <row r="35">
          <cell r="V35">
            <v>0.10012884445610948</v>
          </cell>
          <cell r="W35">
            <v>8393</v>
          </cell>
        </row>
        <row r="36">
          <cell r="V36" t="str">
            <v>-</v>
          </cell>
          <cell r="W36">
            <v>0</v>
          </cell>
        </row>
        <row r="37">
          <cell r="V37">
            <v>7.9069098440826213E-2</v>
          </cell>
          <cell r="W37">
            <v>41229</v>
          </cell>
        </row>
        <row r="38">
          <cell r="V38">
            <v>0.10878797778503757</v>
          </cell>
          <cell r="W38">
            <v>999</v>
          </cell>
        </row>
        <row r="39">
          <cell r="O39">
            <v>4.2153238716406971E-3</v>
          </cell>
          <cell r="V39">
            <v>2.5884813187215583E-2</v>
          </cell>
        </row>
      </sheetData>
      <sheetData sheetId="31">
        <row r="5">
          <cell r="N5">
            <v>-2.3631368572472944E-2</v>
          </cell>
          <cell r="O5">
            <v>-10021</v>
          </cell>
        </row>
        <row r="6">
          <cell r="N6">
            <v>6.1328391690236961E-2</v>
          </cell>
          <cell r="O6">
            <v>3144</v>
          </cell>
        </row>
        <row r="7">
          <cell r="N7">
            <v>4.8626029359112088E-2</v>
          </cell>
          <cell r="O7">
            <v>2173</v>
          </cell>
        </row>
        <row r="8">
          <cell r="N8">
            <v>8.663937476739858E-2</v>
          </cell>
          <cell r="O8">
            <v>3492</v>
          </cell>
        </row>
        <row r="9">
          <cell r="N9">
            <v>0.10768619044326111</v>
          </cell>
          <cell r="O9">
            <v>6229</v>
          </cell>
        </row>
        <row r="10">
          <cell r="N10">
            <v>1.1342316220364967E-2</v>
          </cell>
          <cell r="O10">
            <v>266</v>
          </cell>
        </row>
        <row r="11">
          <cell r="N11">
            <v>6.5427052983705547E-2</v>
          </cell>
          <cell r="O11">
            <v>9701</v>
          </cell>
        </row>
        <row r="12">
          <cell r="N12">
            <v>4.5485189856900421E-2</v>
          </cell>
          <cell r="O12">
            <v>4183</v>
          </cell>
        </row>
        <row r="13">
          <cell r="N13">
            <v>-4.8153601638892818E-3</v>
          </cell>
          <cell r="O13">
            <v>-1730</v>
          </cell>
        </row>
        <row r="14">
          <cell r="N14">
            <v>9.0120892581349477E-2</v>
          </cell>
          <cell r="O14">
            <v>16922</v>
          </cell>
        </row>
        <row r="15">
          <cell r="N15">
            <v>2.9164103014854614E-2</v>
          </cell>
          <cell r="O15">
            <v>1659</v>
          </cell>
        </row>
        <row r="16">
          <cell r="N16">
            <v>3.2519617474786378E-2</v>
          </cell>
          <cell r="O16">
            <v>2615</v>
          </cell>
        </row>
        <row r="17">
          <cell r="N17">
            <v>8.8232812409793082E-2</v>
          </cell>
          <cell r="O17">
            <v>19868</v>
          </cell>
        </row>
        <row r="18">
          <cell r="N18">
            <v>0.13951212568724092</v>
          </cell>
          <cell r="O18">
            <v>7841</v>
          </cell>
        </row>
        <row r="19">
          <cell r="N19">
            <v>2.9557571789355475E-2</v>
          </cell>
          <cell r="O19">
            <v>632</v>
          </cell>
        </row>
        <row r="20">
          <cell r="N20">
            <v>3.9191265375139839E-2</v>
          </cell>
          <cell r="O20">
            <v>4311</v>
          </cell>
        </row>
        <row r="21">
          <cell r="N21">
            <v>3.438375350140066E-2</v>
          </cell>
          <cell r="O21">
            <v>491</v>
          </cell>
        </row>
        <row r="22">
          <cell r="O22">
            <v>149</v>
          </cell>
        </row>
        <row r="23">
          <cell r="O23">
            <v>222</v>
          </cell>
        </row>
        <row r="24">
          <cell r="N24">
            <v>3.6105905049782283E-2</v>
          </cell>
          <cell r="O24">
            <v>72147</v>
          </cell>
          <cell r="P24">
            <v>7.4438202247190999E-2</v>
          </cell>
        </row>
        <row r="30">
          <cell r="N30">
            <v>2.5898629772515669E-2</v>
          </cell>
          <cell r="O30">
            <v>9734</v>
          </cell>
        </row>
        <row r="31">
          <cell r="N31">
            <v>2.5039754054913654E-2</v>
          </cell>
          <cell r="O31">
            <v>1181</v>
          </cell>
        </row>
        <row r="32">
          <cell r="N32">
            <v>9.8170459616242489E-3</v>
          </cell>
          <cell r="O32">
            <v>396</v>
          </cell>
        </row>
        <row r="33">
          <cell r="N33">
            <v>0.11815821833583828</v>
          </cell>
          <cell r="O33">
            <v>4324</v>
          </cell>
        </row>
        <row r="34">
          <cell r="N34">
            <v>9.6229436599213791E-2</v>
          </cell>
          <cell r="O34">
            <v>4627</v>
          </cell>
        </row>
        <row r="35">
          <cell r="N35">
            <v>9.5674793880340392E-3</v>
          </cell>
          <cell r="O35">
            <v>217</v>
          </cell>
        </row>
        <row r="36">
          <cell r="N36">
            <v>7.1116869433983654E-2</v>
          </cell>
          <cell r="O36">
            <v>9990</v>
          </cell>
        </row>
        <row r="37">
          <cell r="N37">
            <v>5.2100801989573009E-2</v>
          </cell>
          <cell r="O37">
            <v>4567</v>
          </cell>
        </row>
        <row r="38">
          <cell r="N38">
            <v>-5.5041651915261891E-3</v>
          </cell>
          <cell r="O38">
            <v>-1819</v>
          </cell>
        </row>
        <row r="39">
          <cell r="N39">
            <v>0.10261865318103869</v>
          </cell>
          <cell r="O39">
            <v>17654</v>
          </cell>
        </row>
        <row r="40">
          <cell r="N40">
            <v>3.9317823709333677E-2</v>
          </cell>
          <cell r="O40">
            <v>2121</v>
          </cell>
        </row>
        <row r="41">
          <cell r="N41">
            <v>3.5811116131947651E-2</v>
          </cell>
          <cell r="O41">
            <v>2853</v>
          </cell>
        </row>
        <row r="42">
          <cell r="N42">
            <v>8.5479542142120835E-2</v>
          </cell>
          <cell r="O42">
            <v>19237</v>
          </cell>
        </row>
        <row r="43">
          <cell r="N43">
            <v>6.388264521471676E-2</v>
          </cell>
          <cell r="O43">
            <v>3240</v>
          </cell>
        </row>
        <row r="44">
          <cell r="N44">
            <v>2.8803302528498387E-2</v>
          </cell>
          <cell r="O44">
            <v>614</v>
          </cell>
        </row>
        <row r="45">
          <cell r="N45">
            <v>4.0623886406622622E-2</v>
          </cell>
          <cell r="O45">
            <v>4446</v>
          </cell>
        </row>
        <row r="46">
          <cell r="N46">
            <v>3.9377289377289459E-2</v>
          </cell>
          <cell r="O46">
            <v>559</v>
          </cell>
        </row>
        <row r="47">
          <cell r="H47">
            <v>2273</v>
          </cell>
        </row>
        <row r="48">
          <cell r="H48">
            <v>2867</v>
          </cell>
        </row>
        <row r="49">
          <cell r="N49">
            <v>4.5315064045885256E-2</v>
          </cell>
          <cell r="P49">
            <v>7.6665270213657211E-2</v>
          </cell>
        </row>
        <row r="55">
          <cell r="N55">
            <v>2.4346234479356577E-2</v>
          </cell>
          <cell r="O55">
            <v>7502</v>
          </cell>
        </row>
        <row r="56">
          <cell r="N56">
            <v>2.4428023666235088E-2</v>
          </cell>
          <cell r="O56">
            <v>962</v>
          </cell>
        </row>
        <row r="57">
          <cell r="N57">
            <v>6.680257174219939E-3</v>
          </cell>
          <cell r="O57">
            <v>213</v>
          </cell>
        </row>
        <row r="58">
          <cell r="N58">
            <v>0.11521644804913045</v>
          </cell>
          <cell r="O58">
            <v>3452</v>
          </cell>
        </row>
        <row r="59">
          <cell r="N59">
            <v>9.6497041420118279E-2</v>
          </cell>
          <cell r="O59">
            <v>4077</v>
          </cell>
        </row>
        <row r="60">
          <cell r="N60">
            <v>-7.4435043375816745E-3</v>
          </cell>
          <cell r="O60">
            <v>-139</v>
          </cell>
        </row>
        <row r="61">
          <cell r="N61">
            <v>6.7171337464029257E-2</v>
          </cell>
          <cell r="O61">
            <v>7773</v>
          </cell>
        </row>
        <row r="62">
          <cell r="N62">
            <v>5.9901477832512207E-2</v>
          </cell>
          <cell r="O62">
            <v>4256</v>
          </cell>
        </row>
        <row r="63">
          <cell r="N63">
            <v>-2.6223205964585272E-2</v>
          </cell>
          <cell r="O63">
            <v>-6753</v>
          </cell>
        </row>
        <row r="64">
          <cell r="N64">
            <v>0.10472101836291769</v>
          </cell>
          <cell r="O64">
            <v>15392</v>
          </cell>
        </row>
        <row r="65">
          <cell r="N65">
            <v>4.2511730468449471E-2</v>
          </cell>
          <cell r="O65">
            <v>1658</v>
          </cell>
        </row>
        <row r="66">
          <cell r="N66">
            <v>3.8426919615038413E-2</v>
          </cell>
          <cell r="O66">
            <v>2775</v>
          </cell>
        </row>
        <row r="67">
          <cell r="N67">
            <v>0.10681806356125745</v>
          </cell>
          <cell r="O67">
            <v>18476</v>
          </cell>
        </row>
        <row r="68">
          <cell r="N68">
            <v>5.9040178571428514E-2</v>
          </cell>
          <cell r="O68">
            <v>2645</v>
          </cell>
        </row>
        <row r="69">
          <cell r="N69">
            <v>5.0765210899589297E-2</v>
          </cell>
          <cell r="O69">
            <v>816</v>
          </cell>
        </row>
        <row r="70">
          <cell r="N70">
            <v>3.3755274261603407E-2</v>
          </cell>
          <cell r="O70">
            <v>2688</v>
          </cell>
        </row>
        <row r="71">
          <cell r="N71">
            <v>3.6006546644844484E-2</v>
          </cell>
          <cell r="O71">
            <v>374</v>
          </cell>
        </row>
        <row r="72">
          <cell r="O72">
            <v>95</v>
          </cell>
        </row>
        <row r="73">
          <cell r="O73">
            <v>208</v>
          </cell>
        </row>
        <row r="74">
          <cell r="N74">
            <v>4.4309050125154625E-2</v>
          </cell>
          <cell r="P74">
            <v>8.632478632478624E-2</v>
          </cell>
        </row>
        <row r="80">
          <cell r="N80">
            <v>5.9612132604617285E-2</v>
          </cell>
          <cell r="O80">
            <v>16110</v>
          </cell>
        </row>
        <row r="81">
          <cell r="N81">
            <v>6.8808802423855786E-2</v>
          </cell>
          <cell r="O81">
            <v>2589</v>
          </cell>
        </row>
        <row r="82">
          <cell r="N82">
            <v>8.6873192319754766E-2</v>
          </cell>
          <cell r="O82">
            <v>2493</v>
          </cell>
        </row>
        <row r="83">
          <cell r="N83">
            <v>8.7519593938941487E-2</v>
          </cell>
          <cell r="O83">
            <v>2345</v>
          </cell>
        </row>
        <row r="84">
          <cell r="N84">
            <v>0.13113012358105469</v>
          </cell>
          <cell r="O84">
            <v>4690</v>
          </cell>
        </row>
        <row r="85">
          <cell r="N85">
            <v>-5.0252383623107133E-2</v>
          </cell>
          <cell r="O85">
            <v>-896</v>
          </cell>
        </row>
        <row r="86">
          <cell r="N86">
            <v>6.7306527270524219E-2</v>
          </cell>
          <cell r="O86">
            <v>7777</v>
          </cell>
        </row>
        <row r="87">
          <cell r="N87">
            <v>6.8923067795856108E-2</v>
          </cell>
          <cell r="O87">
            <v>4647</v>
          </cell>
        </row>
        <row r="88">
          <cell r="N88">
            <v>8.2585479195088629E-2</v>
          </cell>
          <cell r="O88">
            <v>15497</v>
          </cell>
        </row>
        <row r="89">
          <cell r="N89">
            <v>7.9639686989021241E-2</v>
          </cell>
          <cell r="O89">
            <v>10910</v>
          </cell>
        </row>
        <row r="90">
          <cell r="N90">
            <v>5.634709072525057E-2</v>
          </cell>
          <cell r="O90">
            <v>1839</v>
          </cell>
        </row>
        <row r="91">
          <cell r="N91">
            <v>6.085131026494861E-2</v>
          </cell>
          <cell r="O91">
            <v>4203</v>
          </cell>
        </row>
        <row r="92">
          <cell r="N92">
            <v>8.6467389634726999E-2</v>
          </cell>
          <cell r="O92">
            <v>14073</v>
          </cell>
        </row>
        <row r="93">
          <cell r="N93">
            <v>8.69507815800592E-2</v>
          </cell>
          <cell r="O93">
            <v>3293</v>
          </cell>
        </row>
        <row r="94">
          <cell r="N94">
            <v>6.1264435310236731E-2</v>
          </cell>
          <cell r="O94">
            <v>939</v>
          </cell>
        </row>
        <row r="95">
          <cell r="N95">
            <v>3.6710022953328147E-2</v>
          </cell>
          <cell r="O95">
            <v>2399</v>
          </cell>
        </row>
        <row r="96">
          <cell r="N96">
            <v>6.1595461387055739E-2</v>
          </cell>
          <cell r="O96">
            <v>532</v>
          </cell>
        </row>
        <row r="97">
          <cell r="O97">
            <v>107</v>
          </cell>
        </row>
        <row r="98">
          <cell r="O98">
            <v>163</v>
          </cell>
        </row>
        <row r="99">
          <cell r="N99">
            <v>7.1024708200697395E-2</v>
          </cell>
          <cell r="P99">
            <v>8.4825636192271459E-2</v>
          </cell>
        </row>
        <row r="105">
          <cell r="N105">
            <v>-0.22717795782639671</v>
          </cell>
          <cell r="O105">
            <v>-8608</v>
          </cell>
        </row>
        <row r="106">
          <cell r="N106">
            <v>-0.92706552706552703</v>
          </cell>
          <cell r="O106">
            <v>-1627</v>
          </cell>
        </row>
        <row r="107">
          <cell r="N107">
            <v>-0.71518193224592219</v>
          </cell>
          <cell r="O107">
            <v>-2280</v>
          </cell>
        </row>
        <row r="108">
          <cell r="N108">
            <v>0.3495421534575307</v>
          </cell>
          <cell r="O108">
            <v>1107</v>
          </cell>
        </row>
        <row r="109">
          <cell r="N109">
            <v>-9.4540407156076478E-2</v>
          </cell>
          <cell r="O109">
            <v>-613</v>
          </cell>
        </row>
        <row r="110">
          <cell r="N110">
            <v>0.89691943127962093</v>
          </cell>
          <cell r="O110">
            <v>757</v>
          </cell>
        </row>
        <row r="111">
          <cell r="N111">
            <v>-2.3121387283236983E-2</v>
          </cell>
          <cell r="O111">
            <v>-4</v>
          </cell>
        </row>
        <row r="112">
          <cell r="N112">
            <v>-0.10780259167355943</v>
          </cell>
          <cell r="O112">
            <v>-391</v>
          </cell>
        </row>
        <row r="113">
          <cell r="N113">
            <v>-0.3184394321044195</v>
          </cell>
          <cell r="O113">
            <v>-22250</v>
          </cell>
        </row>
        <row r="114">
          <cell r="N114">
            <v>0.44869356291921103</v>
          </cell>
          <cell r="O114">
            <v>4482</v>
          </cell>
        </row>
        <row r="115">
          <cell r="N115">
            <v>-2.8441231929604016E-2</v>
          </cell>
          <cell r="O115">
            <v>-181</v>
          </cell>
        </row>
        <row r="116">
          <cell r="N116">
            <v>-0.45405405405405408</v>
          </cell>
          <cell r="O116">
            <v>-1428</v>
          </cell>
        </row>
        <row r="117">
          <cell r="N117">
            <v>0.43115942028985499</v>
          </cell>
          <cell r="O117">
            <v>4403</v>
          </cell>
        </row>
        <row r="118">
          <cell r="N118">
            <v>-9.3533487297921436E-2</v>
          </cell>
          <cell r="O118">
            <v>-648</v>
          </cell>
        </row>
        <row r="119">
          <cell r="N119">
            <v>-0.16465863453815266</v>
          </cell>
          <cell r="O119">
            <v>-123</v>
          </cell>
        </row>
        <row r="120">
          <cell r="N120">
            <v>2.0235261167903751E-2</v>
          </cell>
          <cell r="O120">
            <v>289</v>
          </cell>
        </row>
        <row r="121">
          <cell r="N121">
            <v>-9.0285714285714302E-2</v>
          </cell>
          <cell r="O121">
            <v>-158</v>
          </cell>
        </row>
        <row r="122">
          <cell r="O122">
            <v>-12</v>
          </cell>
        </row>
        <row r="123">
          <cell r="O123">
            <v>45</v>
          </cell>
        </row>
        <row r="124">
          <cell r="N124">
            <v>-0.15070956319676898</v>
          </cell>
          <cell r="O124">
            <v>-27240</v>
          </cell>
          <cell r="P124">
            <v>0.10091743119266061</v>
          </cell>
        </row>
        <row r="144">
          <cell r="W144">
            <v>563.98</v>
          </cell>
        </row>
        <row r="145">
          <cell r="W145">
            <v>199.52</v>
          </cell>
        </row>
        <row r="146">
          <cell r="W146">
            <v>307.75</v>
          </cell>
        </row>
        <row r="147">
          <cell r="W147">
            <v>223.37</v>
          </cell>
        </row>
        <row r="148">
          <cell r="W148">
            <v>627.70000000000005</v>
          </cell>
        </row>
        <row r="149">
          <cell r="W149">
            <v>180.9</v>
          </cell>
        </row>
        <row r="150">
          <cell r="W150">
            <v>128.06</v>
          </cell>
        </row>
        <row r="151">
          <cell r="W151">
            <v>191.28</v>
          </cell>
        </row>
        <row r="152">
          <cell r="W152">
            <v>277.52999999999997</v>
          </cell>
        </row>
        <row r="153">
          <cell r="W153">
            <v>290.83</v>
          </cell>
        </row>
        <row r="154">
          <cell r="W154">
            <v>302.52</v>
          </cell>
        </row>
        <row r="155">
          <cell r="W155">
            <v>368.19</v>
          </cell>
        </row>
        <row r="156">
          <cell r="W156">
            <v>286.82</v>
          </cell>
        </row>
        <row r="157">
          <cell r="W157">
            <v>510.88</v>
          </cell>
        </row>
        <row r="158">
          <cell r="W158">
            <v>181.37</v>
          </cell>
        </row>
        <row r="159">
          <cell r="W159">
            <v>138.47</v>
          </cell>
        </row>
        <row r="160">
          <cell r="W160">
            <v>196.39</v>
          </cell>
        </row>
        <row r="161">
          <cell r="W161">
            <v>64.459999999999994</v>
          </cell>
        </row>
        <row r="162">
          <cell r="W162">
            <v>271.31</v>
          </cell>
        </row>
        <row r="163">
          <cell r="W163">
            <v>327.32</v>
          </cell>
        </row>
        <row r="194">
          <cell r="W194">
            <v>352.58</v>
          </cell>
        </row>
        <row r="195">
          <cell r="W195">
            <v>152.22</v>
          </cell>
        </row>
        <row r="196">
          <cell r="W196">
            <v>192.89</v>
          </cell>
        </row>
        <row r="197">
          <cell r="W197">
            <v>121.56</v>
          </cell>
        </row>
        <row r="198">
          <cell r="W198">
            <v>408.92</v>
          </cell>
        </row>
        <row r="199">
          <cell r="W199">
            <v>134.02000000000001</v>
          </cell>
        </row>
        <row r="200">
          <cell r="W200">
            <v>118.94</v>
          </cell>
        </row>
        <row r="201">
          <cell r="W201">
            <v>127.52</v>
          </cell>
        </row>
        <row r="202">
          <cell r="W202">
            <v>177.66</v>
          </cell>
        </row>
        <row r="203">
          <cell r="W203">
            <v>200.68</v>
          </cell>
        </row>
        <row r="204">
          <cell r="W204">
            <v>135.56</v>
          </cell>
        </row>
        <row r="205">
          <cell r="W205">
            <v>268.22000000000003</v>
          </cell>
        </row>
        <row r="206">
          <cell r="W206">
            <v>167.01</v>
          </cell>
        </row>
        <row r="207">
          <cell r="W207">
            <v>269.94</v>
          </cell>
        </row>
        <row r="208">
          <cell r="W208">
            <v>108.49</v>
          </cell>
        </row>
        <row r="209">
          <cell r="W209">
            <v>80.010000000000005</v>
          </cell>
        </row>
        <row r="210">
          <cell r="W210">
            <v>54.06</v>
          </cell>
        </row>
        <row r="211">
          <cell r="W211">
            <v>34.049999999999997</v>
          </cell>
        </row>
        <row r="212">
          <cell r="W212">
            <v>116.3</v>
          </cell>
        </row>
        <row r="213">
          <cell r="W213">
            <v>198.81</v>
          </cell>
        </row>
        <row r="220">
          <cell r="N220">
            <v>7.9294286226043287E-2</v>
          </cell>
          <cell r="O220">
            <v>30989</v>
          </cell>
          <cell r="W220">
            <v>217.18</v>
          </cell>
        </row>
        <row r="221">
          <cell r="N221">
            <v>0.13968973091707859</v>
          </cell>
          <cell r="O221">
            <v>6105</v>
          </cell>
          <cell r="W221">
            <v>47.33</v>
          </cell>
        </row>
        <row r="222">
          <cell r="N222">
            <v>0.10536784741144412</v>
          </cell>
          <cell r="O222">
            <v>3867</v>
          </cell>
          <cell r="W222">
            <v>127.89</v>
          </cell>
        </row>
        <row r="223">
          <cell r="N223">
            <v>0.10087769817318981</v>
          </cell>
          <cell r="O223">
            <v>4379</v>
          </cell>
          <cell r="W223">
            <v>101.1</v>
          </cell>
        </row>
        <row r="224">
          <cell r="N224">
            <v>0.14921353970051587</v>
          </cell>
          <cell r="O224">
            <v>5929</v>
          </cell>
          <cell r="W224">
            <v>180.65</v>
          </cell>
        </row>
        <row r="225">
          <cell r="N225">
            <v>-6.0889094862928261E-2</v>
          </cell>
          <cell r="O225">
            <v>-1708</v>
          </cell>
          <cell r="W225">
            <v>56.69</v>
          </cell>
        </row>
        <row r="226">
          <cell r="N226">
            <v>8.456425406203838E-2</v>
          </cell>
          <cell r="O226">
            <v>13282</v>
          </cell>
          <cell r="W226">
            <v>0.06</v>
          </cell>
        </row>
        <row r="227">
          <cell r="N227">
            <v>7.4548534605888062E-2</v>
          </cell>
          <cell r="O227">
            <v>6733</v>
          </cell>
          <cell r="W227">
            <v>65.819999999999993</v>
          </cell>
        </row>
        <row r="228">
          <cell r="N228">
            <v>9.215218665832059E-2</v>
          </cell>
          <cell r="O228">
            <v>20905</v>
          </cell>
          <cell r="W228">
            <v>107.58</v>
          </cell>
        </row>
        <row r="229">
          <cell r="N229">
            <v>0.1780109984168099</v>
          </cell>
          <cell r="O229">
            <v>31820</v>
          </cell>
          <cell r="W229">
            <v>89.2</v>
          </cell>
        </row>
        <row r="230">
          <cell r="N230">
            <v>0.10710853628401207</v>
          </cell>
          <cell r="O230">
            <v>3901</v>
          </cell>
          <cell r="W230">
            <v>158.65</v>
          </cell>
        </row>
        <row r="231">
          <cell r="N231">
            <v>7.1859296482412072E-2</v>
          </cell>
          <cell r="O231">
            <v>6006</v>
          </cell>
          <cell r="W231">
            <v>91.44</v>
          </cell>
        </row>
        <row r="232">
          <cell r="N232">
            <v>0.10457281261666496</v>
          </cell>
          <cell r="O232">
            <v>22969</v>
          </cell>
          <cell r="W232">
            <v>53.8</v>
          </cell>
        </row>
        <row r="233">
          <cell r="N233">
            <v>8.9137252425754099E-2</v>
          </cell>
          <cell r="O233">
            <v>4235</v>
          </cell>
          <cell r="W233">
            <v>260.39</v>
          </cell>
        </row>
        <row r="234">
          <cell r="N234">
            <v>9.5284394749635348E-2</v>
          </cell>
          <cell r="O234">
            <v>1960</v>
          </cell>
          <cell r="W234">
            <v>75.86</v>
          </cell>
        </row>
        <row r="235">
          <cell r="N235">
            <v>5.151585743285958E-2</v>
          </cell>
          <cell r="O235">
            <v>4644</v>
          </cell>
          <cell r="W235">
            <v>51.18</v>
          </cell>
        </row>
        <row r="236">
          <cell r="N236">
            <v>7.365417245102579E-2</v>
          </cell>
          <cell r="O236">
            <v>955</v>
          </cell>
          <cell r="W236">
            <v>149.04</v>
          </cell>
        </row>
        <row r="237">
          <cell r="O237">
            <v>95</v>
          </cell>
          <cell r="W237">
            <v>33.53</v>
          </cell>
        </row>
        <row r="238">
          <cell r="O238">
            <v>228</v>
          </cell>
          <cell r="W238">
            <v>144.85</v>
          </cell>
        </row>
        <row r="239">
          <cell r="N239">
            <v>9.5567573496270652E-2</v>
          </cell>
          <cell r="O239">
            <v>167294</v>
          </cell>
          <cell r="P239">
            <v>7.5221238938053103E-2</v>
          </cell>
          <cell r="W239">
            <v>108.62</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theme/theme1.xml><?xml version="1.0" encoding="utf-8"?>
<a:theme xmlns:a="http://schemas.openxmlformats.org/drawingml/2006/main" name="TemaDependencia">
  <a:themeElements>
    <a:clrScheme name="Violeta">
      <a:dk1>
        <a:sysClr val="windowText" lastClr="000000"/>
      </a:dk1>
      <a:lt1>
        <a:sysClr val="window" lastClr="FFFFFF"/>
      </a:lt1>
      <a:dk2>
        <a:srgbClr val="373545"/>
      </a:dk2>
      <a:lt2>
        <a:srgbClr val="DCD8DC"/>
      </a:lt2>
      <a:accent1>
        <a:srgbClr val="AD84C6"/>
      </a:accent1>
      <a:accent2>
        <a:srgbClr val="8784C7"/>
      </a:accent2>
      <a:accent3>
        <a:srgbClr val="5D739A"/>
      </a:accent3>
      <a:accent4>
        <a:srgbClr val="6997AF"/>
      </a:accent4>
      <a:accent5>
        <a:srgbClr val="84ACB6"/>
      </a:accent5>
      <a:accent6>
        <a:srgbClr val="6F8183"/>
      </a:accent6>
      <a:hlink>
        <a:srgbClr val="69A020"/>
      </a:hlink>
      <a:folHlink>
        <a:srgbClr val="8C8C8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9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998A9-4FA2-4841-9A0B-50E707E19C0E}">
  <sheetPr>
    <pageSetUpPr fitToPage="1"/>
  </sheetPr>
  <dimension ref="A1"/>
  <sheetViews>
    <sheetView tabSelected="1" view="pageBreakPreview" topLeftCell="A19" zoomScaleNormal="100" zoomScaleSheetLayoutView="100" workbookViewId="0">
      <selection activeCell="O34" sqref="O34"/>
    </sheetView>
  </sheetViews>
  <sheetFormatPr baseColWidth="10" defaultRowHeight="12.5" x14ac:dyDescent="0.25"/>
  <sheetData/>
  <pageMargins left="0" right="0" top="0" bottom="0" header="0" footer="0"/>
  <pageSetup paperSize="9" scale="99"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113">
    <tabColor theme="0"/>
    <pageSetUpPr fitToPage="1"/>
  </sheetPr>
  <dimension ref="A1:Z26"/>
  <sheetViews>
    <sheetView zoomScaleNormal="100" workbookViewId="0"/>
  </sheetViews>
  <sheetFormatPr baseColWidth="10" defaultColWidth="11.453125" defaultRowHeight="14.5" x14ac:dyDescent="0.35"/>
  <cols>
    <col min="1" max="1" width="1.81640625" style="559" customWidth="1"/>
    <col min="2" max="2" width="24.54296875" style="559" customWidth="1"/>
    <col min="3" max="9" width="10.81640625" style="559" customWidth="1"/>
    <col min="10" max="11" width="7.1796875" style="559" customWidth="1"/>
    <col min="12" max="12" width="7.7265625" style="559" customWidth="1"/>
    <col min="13" max="20" width="8.26953125" style="559" customWidth="1"/>
    <col min="21" max="22" width="7.7265625" style="559" customWidth="1"/>
    <col min="23" max="23" width="11.453125" style="559" customWidth="1"/>
    <col min="24" max="24" width="11.453125" style="559"/>
    <col min="25" max="25" width="11.81640625" style="559" bestFit="1" customWidth="1"/>
    <col min="26" max="16384" width="11.453125" style="559"/>
  </cols>
  <sheetData>
    <row r="1" spans="1:24" x14ac:dyDescent="0.35">
      <c r="A1" s="558"/>
      <c r="B1" s="558"/>
      <c r="I1" s="560"/>
      <c r="J1" s="560"/>
    </row>
    <row r="2" spans="1:24" ht="48.75" customHeight="1" x14ac:dyDescent="0.35">
      <c r="A2" s="558"/>
      <c r="B2" s="558"/>
      <c r="I2" s="560"/>
      <c r="J2" s="560"/>
    </row>
    <row r="3" spans="1:24" ht="24" customHeight="1" x14ac:dyDescent="0.35">
      <c r="A3" s="558"/>
      <c r="B3" s="1285" t="s">
        <v>373</v>
      </c>
      <c r="C3" s="1285"/>
      <c r="D3" s="1285"/>
      <c r="E3" s="1285"/>
      <c r="F3" s="1285"/>
      <c r="G3" s="1285"/>
      <c r="H3" s="1285"/>
      <c r="I3" s="1285"/>
      <c r="J3" s="1285"/>
      <c r="K3" s="1285"/>
      <c r="L3" s="1285"/>
      <c r="M3" s="1285"/>
      <c r="N3" s="1285"/>
      <c r="O3" s="1285"/>
      <c r="P3" s="1285"/>
      <c r="Q3" s="1285"/>
      <c r="R3" s="1285"/>
      <c r="S3" s="1285"/>
      <c r="T3" s="1285"/>
      <c r="U3" s="1285"/>
    </row>
    <row r="5" spans="1:24" x14ac:dyDescent="0.35">
      <c r="B5" s="561"/>
      <c r="C5" s="1286" t="s">
        <v>368</v>
      </c>
      <c r="D5" s="1286"/>
      <c r="E5" s="1286"/>
      <c r="F5" s="1286"/>
      <c r="G5" s="1286"/>
      <c r="H5" s="1286"/>
      <c r="I5" s="1286"/>
      <c r="J5" s="1286"/>
      <c r="K5" s="1286" t="s">
        <v>342</v>
      </c>
      <c r="L5" s="1286"/>
      <c r="M5" s="1286"/>
      <c r="N5" s="1286"/>
      <c r="O5" s="1286"/>
      <c r="P5" s="1286"/>
      <c r="Q5" s="1286"/>
      <c r="R5" s="1286"/>
      <c r="S5" s="1286"/>
      <c r="T5" s="1286"/>
      <c r="U5" s="1286"/>
      <c r="V5" s="1286"/>
    </row>
    <row r="6" spans="1:24" ht="21" customHeight="1" x14ac:dyDescent="0.35">
      <c r="B6" s="561"/>
      <c r="C6" s="1286"/>
      <c r="D6" s="1286"/>
      <c r="E6" s="1286"/>
      <c r="F6" s="1286"/>
      <c r="G6" s="1286"/>
      <c r="H6" s="1286"/>
      <c r="I6" s="1286"/>
      <c r="J6" s="1286"/>
      <c r="K6" s="1286">
        <v>43830</v>
      </c>
      <c r="L6" s="1287"/>
      <c r="M6" s="1288">
        <v>44196</v>
      </c>
      <c r="N6" s="1288"/>
      <c r="O6" s="1288">
        <v>44561</v>
      </c>
      <c r="P6" s="1288"/>
      <c r="Q6" s="1288">
        <v>44926</v>
      </c>
      <c r="R6" s="1288"/>
      <c r="S6" s="1288">
        <v>45291</v>
      </c>
      <c r="T6" s="1288"/>
      <c r="U6" s="1288">
        <f>I7</f>
        <v>45351</v>
      </c>
      <c r="V6" s="1288"/>
    </row>
    <row r="7" spans="1:24" x14ac:dyDescent="0.35">
      <c r="B7" s="668"/>
      <c r="C7" s="620">
        <v>43465</v>
      </c>
      <c r="D7" s="620">
        <v>43830</v>
      </c>
      <c r="E7" s="620">
        <v>44196</v>
      </c>
      <c r="F7" s="620">
        <v>44561</v>
      </c>
      <c r="G7" s="620">
        <v>44926</v>
      </c>
      <c r="H7" s="620">
        <v>45291</v>
      </c>
      <c r="I7" s="672">
        <f>EVO!I7</f>
        <v>45351</v>
      </c>
      <c r="J7" s="617"/>
      <c r="K7" s="617" t="s">
        <v>28</v>
      </c>
      <c r="L7" s="617" t="s">
        <v>343</v>
      </c>
      <c r="M7" s="617" t="s">
        <v>28</v>
      </c>
      <c r="N7" s="617" t="s">
        <v>343</v>
      </c>
      <c r="O7" s="617" t="s">
        <v>28</v>
      </c>
      <c r="P7" s="617" t="s">
        <v>343</v>
      </c>
      <c r="Q7" s="617" t="s">
        <v>28</v>
      </c>
      <c r="R7" s="617" t="s">
        <v>343</v>
      </c>
      <c r="S7" s="617" t="s">
        <v>28</v>
      </c>
      <c r="T7" s="617" t="s">
        <v>343</v>
      </c>
      <c r="U7" s="617" t="s">
        <v>28</v>
      </c>
      <c r="V7" s="617" t="s">
        <v>343</v>
      </c>
    </row>
    <row r="8" spans="1:24" ht="15" customHeight="1" x14ac:dyDescent="0.35">
      <c r="B8" s="1243" t="s">
        <v>8</v>
      </c>
      <c r="C8" s="637">
        <v>279274</v>
      </c>
      <c r="D8" s="637">
        <v>293661</v>
      </c>
      <c r="E8" s="637">
        <v>310424</v>
      </c>
      <c r="F8" s="637">
        <v>359285</v>
      </c>
      <c r="G8" s="637">
        <v>390413</v>
      </c>
      <c r="H8" s="637">
        <v>421261</v>
      </c>
      <c r="I8" s="639">
        <v>421799</v>
      </c>
      <c r="J8" s="669"/>
      <c r="K8" s="647">
        <v>5.1515715748691182E-2</v>
      </c>
      <c r="L8" s="639">
        <v>14387</v>
      </c>
      <c r="M8" s="651">
        <v>5.7082826796884811E-2</v>
      </c>
      <c r="N8" s="639">
        <v>16763</v>
      </c>
      <c r="O8" s="651">
        <v>0.15740084529546694</v>
      </c>
      <c r="P8" s="639">
        <v>48861</v>
      </c>
      <c r="Q8" s="651">
        <v>8.6638740832486683E-2</v>
      </c>
      <c r="R8" s="639">
        <f t="shared" ref="R8:R26" si="0">G8-F8</f>
        <v>31128</v>
      </c>
      <c r="S8" s="651">
        <f>H8/G8-1</f>
        <v>7.9013762349102068E-2</v>
      </c>
      <c r="T8" s="639">
        <f>H8-G8</f>
        <v>30848</v>
      </c>
      <c r="U8" s="651">
        <f>[1]Cuadro_CCAA2!N220</f>
        <v>7.9294286226043287E-2</v>
      </c>
      <c r="V8" s="639">
        <f>[1]Cuadro_CCAA2!O220</f>
        <v>30989</v>
      </c>
    </row>
    <row r="9" spans="1:24" x14ac:dyDescent="0.35">
      <c r="B9" s="1244" t="s">
        <v>7</v>
      </c>
      <c r="C9" s="630">
        <v>34548</v>
      </c>
      <c r="D9" s="630">
        <v>39164</v>
      </c>
      <c r="E9" s="630">
        <v>37313</v>
      </c>
      <c r="F9" s="630">
        <v>41449</v>
      </c>
      <c r="G9" s="630">
        <v>43712</v>
      </c>
      <c r="H9" s="630">
        <v>51888</v>
      </c>
      <c r="I9" s="631">
        <v>49809</v>
      </c>
      <c r="J9" s="669"/>
      <c r="K9" s="648">
        <v>0.13361120759522982</v>
      </c>
      <c r="L9" s="631">
        <v>4616</v>
      </c>
      <c r="M9" s="652">
        <v>-4.726279236033093E-2</v>
      </c>
      <c r="N9" s="631">
        <v>-1851</v>
      </c>
      <c r="O9" s="652">
        <v>0.11084608581459543</v>
      </c>
      <c r="P9" s="631">
        <v>4136</v>
      </c>
      <c r="Q9" s="652">
        <v>5.4597215855629821E-2</v>
      </c>
      <c r="R9" s="631">
        <f t="shared" si="0"/>
        <v>2263</v>
      </c>
      <c r="S9" s="652">
        <f t="shared" ref="S9:S25" si="1">H9/G9-1</f>
        <v>0.18704245973645683</v>
      </c>
      <c r="T9" s="631">
        <f t="shared" ref="T9:T25" si="2">H9-G9</f>
        <v>8176</v>
      </c>
      <c r="U9" s="652">
        <f>[1]Cuadro_CCAA2!N221</f>
        <v>0.13968973091707859</v>
      </c>
      <c r="V9" s="631">
        <f>[1]Cuadro_CCAA2!O221</f>
        <v>6105</v>
      </c>
    </row>
    <row r="10" spans="1:24" x14ac:dyDescent="0.35">
      <c r="B10" s="1244" t="s">
        <v>37</v>
      </c>
      <c r="C10" s="630">
        <v>28413</v>
      </c>
      <c r="D10" s="630">
        <v>27579</v>
      </c>
      <c r="E10" s="630">
        <v>30931</v>
      </c>
      <c r="F10" s="630">
        <v>35120</v>
      </c>
      <c r="G10" s="630">
        <v>36982</v>
      </c>
      <c r="H10" s="630">
        <v>40207</v>
      </c>
      <c r="I10" s="631">
        <v>40567</v>
      </c>
      <c r="J10" s="669"/>
      <c r="K10" s="648">
        <v>-2.9352761060078114E-2</v>
      </c>
      <c r="L10" s="631">
        <v>-834</v>
      </c>
      <c r="M10" s="652">
        <v>0.12154175278291457</v>
      </c>
      <c r="N10" s="631">
        <v>3352</v>
      </c>
      <c r="O10" s="652">
        <v>0.13543047428146515</v>
      </c>
      <c r="P10" s="631">
        <v>4189</v>
      </c>
      <c r="Q10" s="652">
        <v>5.3018223234624129E-2</v>
      </c>
      <c r="R10" s="631">
        <f t="shared" si="0"/>
        <v>1862</v>
      </c>
      <c r="S10" s="652">
        <f t="shared" si="1"/>
        <v>8.7204586014818064E-2</v>
      </c>
      <c r="T10" s="631">
        <f t="shared" si="2"/>
        <v>3225</v>
      </c>
      <c r="U10" s="652">
        <f>[1]Cuadro_CCAA2!N222</f>
        <v>0.10536784741144412</v>
      </c>
      <c r="V10" s="631">
        <f>[1]Cuadro_CCAA2!O222</f>
        <v>3867</v>
      </c>
    </row>
    <row r="11" spans="1:24" x14ac:dyDescent="0.35">
      <c r="B11" s="1244" t="s">
        <v>38</v>
      </c>
      <c r="C11" s="630">
        <v>22115</v>
      </c>
      <c r="D11" s="630">
        <v>28653</v>
      </c>
      <c r="E11" s="630">
        <v>36929</v>
      </c>
      <c r="F11" s="630">
        <v>39491</v>
      </c>
      <c r="G11" s="630">
        <v>42042</v>
      </c>
      <c r="H11" s="630">
        <v>47979</v>
      </c>
      <c r="I11" s="631">
        <v>47788</v>
      </c>
      <c r="J11" s="669"/>
      <c r="K11" s="648">
        <v>0.29563644585123217</v>
      </c>
      <c r="L11" s="631">
        <v>6538</v>
      </c>
      <c r="M11" s="652">
        <v>0.28883537500436263</v>
      </c>
      <c r="N11" s="631">
        <v>8276</v>
      </c>
      <c r="O11" s="652">
        <v>6.9376370873839077E-2</v>
      </c>
      <c r="P11" s="631">
        <v>2562</v>
      </c>
      <c r="Q11" s="652">
        <v>6.4596996784077376E-2</v>
      </c>
      <c r="R11" s="631">
        <f t="shared" si="0"/>
        <v>2551</v>
      </c>
      <c r="S11" s="652">
        <f t="shared" si="1"/>
        <v>0.14121592693021268</v>
      </c>
      <c r="T11" s="631">
        <f t="shared" si="2"/>
        <v>5937</v>
      </c>
      <c r="U11" s="652">
        <f>[1]Cuadro_CCAA2!N223</f>
        <v>0.10087769817318981</v>
      </c>
      <c r="V11" s="631">
        <f>[1]Cuadro_CCAA2!O223</f>
        <v>4379</v>
      </c>
    </row>
    <row r="12" spans="1:24" x14ac:dyDescent="0.35">
      <c r="B12" s="1244" t="s">
        <v>6</v>
      </c>
      <c r="C12" s="630">
        <v>22532</v>
      </c>
      <c r="D12" s="630">
        <v>24418</v>
      </c>
      <c r="E12" s="630">
        <v>26624</v>
      </c>
      <c r="F12" s="630">
        <v>28747</v>
      </c>
      <c r="G12" s="630">
        <v>38665</v>
      </c>
      <c r="H12" s="630">
        <v>45957</v>
      </c>
      <c r="I12" s="631">
        <v>45664</v>
      </c>
      <c r="J12" s="669"/>
      <c r="K12" s="648">
        <v>8.3703177702822762E-2</v>
      </c>
      <c r="L12" s="631">
        <v>1886</v>
      </c>
      <c r="M12" s="652">
        <v>9.0343189450405426E-2</v>
      </c>
      <c r="N12" s="631">
        <v>2206</v>
      </c>
      <c r="O12" s="652">
        <v>7.9740084134615419E-2</v>
      </c>
      <c r="P12" s="631">
        <v>2123</v>
      </c>
      <c r="Q12" s="652">
        <v>0.34500991407799075</v>
      </c>
      <c r="R12" s="631">
        <f t="shared" si="0"/>
        <v>9918</v>
      </c>
      <c r="S12" s="652">
        <f t="shared" si="1"/>
        <v>0.1885943359627571</v>
      </c>
      <c r="T12" s="631">
        <f t="shared" si="2"/>
        <v>7292</v>
      </c>
      <c r="U12" s="652">
        <f>[1]Cuadro_CCAA2!N224</f>
        <v>0.14921353970051587</v>
      </c>
      <c r="V12" s="631">
        <f>[1]Cuadro_CCAA2!O224</f>
        <v>5929</v>
      </c>
      <c r="X12" s="566"/>
    </row>
    <row r="13" spans="1:24" x14ac:dyDescent="0.35">
      <c r="B13" s="1244" t="s">
        <v>5</v>
      </c>
      <c r="C13" s="630">
        <v>18016</v>
      </c>
      <c r="D13" s="630">
        <v>26271</v>
      </c>
      <c r="E13" s="630">
        <v>26136</v>
      </c>
      <c r="F13" s="630">
        <v>26969</v>
      </c>
      <c r="G13" s="630">
        <v>27567</v>
      </c>
      <c r="H13" s="630">
        <v>26847</v>
      </c>
      <c r="I13" s="631">
        <v>26343</v>
      </c>
      <c r="J13" s="669"/>
      <c r="K13" s="648">
        <v>0.45820381882770866</v>
      </c>
      <c r="L13" s="631">
        <v>8255</v>
      </c>
      <c r="M13" s="652">
        <v>-5.1387461459403427E-3</v>
      </c>
      <c r="N13" s="631">
        <v>-135</v>
      </c>
      <c r="O13" s="652">
        <v>3.1871747780838788E-2</v>
      </c>
      <c r="P13" s="631">
        <v>833</v>
      </c>
      <c r="Q13" s="652">
        <v>2.2173606733657092E-2</v>
      </c>
      <c r="R13" s="631">
        <f t="shared" si="0"/>
        <v>598</v>
      </c>
      <c r="S13" s="652">
        <f t="shared" si="1"/>
        <v>-2.611818478615735E-2</v>
      </c>
      <c r="T13" s="631">
        <f t="shared" si="2"/>
        <v>-720</v>
      </c>
      <c r="U13" s="652">
        <f>[1]Cuadro_CCAA2!N225</f>
        <v>-6.0889094862928261E-2</v>
      </c>
      <c r="V13" s="631">
        <f>[1]Cuadro_CCAA2!O225</f>
        <v>-1708</v>
      </c>
      <c r="X13" s="566"/>
    </row>
    <row r="14" spans="1:24" x14ac:dyDescent="0.35">
      <c r="B14" s="1244" t="s">
        <v>4</v>
      </c>
      <c r="C14" s="630">
        <v>125565</v>
      </c>
      <c r="D14" s="630">
        <v>139852</v>
      </c>
      <c r="E14" s="630">
        <v>141310</v>
      </c>
      <c r="F14" s="630">
        <v>148050</v>
      </c>
      <c r="G14" s="630">
        <v>153910</v>
      </c>
      <c r="H14" s="630">
        <v>168591</v>
      </c>
      <c r="I14" s="631">
        <v>170346</v>
      </c>
      <c r="J14" s="669"/>
      <c r="K14" s="648">
        <v>0.11378170668578025</v>
      </c>
      <c r="L14" s="631">
        <v>14287</v>
      </c>
      <c r="M14" s="652">
        <v>1.0425306752853025E-2</v>
      </c>
      <c r="N14" s="631">
        <v>1458</v>
      </c>
      <c r="O14" s="652">
        <v>4.7696553676314535E-2</v>
      </c>
      <c r="P14" s="631">
        <v>6740</v>
      </c>
      <c r="Q14" s="652">
        <v>3.9581222559945894E-2</v>
      </c>
      <c r="R14" s="631">
        <f t="shared" si="0"/>
        <v>5860</v>
      </c>
      <c r="S14" s="652">
        <f t="shared" si="1"/>
        <v>9.5386914430511283E-2</v>
      </c>
      <c r="T14" s="631">
        <f t="shared" si="2"/>
        <v>14681</v>
      </c>
      <c r="U14" s="652">
        <f>[1]Cuadro_CCAA2!N226</f>
        <v>8.456425406203838E-2</v>
      </c>
      <c r="V14" s="631">
        <f>[1]Cuadro_CCAA2!O226</f>
        <v>13282</v>
      </c>
      <c r="X14" s="566"/>
    </row>
    <row r="15" spans="1:24" x14ac:dyDescent="0.35">
      <c r="B15" s="1244" t="s">
        <v>40</v>
      </c>
      <c r="C15" s="630">
        <v>69490</v>
      </c>
      <c r="D15" s="630">
        <v>75685</v>
      </c>
      <c r="E15" s="630">
        <v>73889</v>
      </c>
      <c r="F15" s="630">
        <v>80243</v>
      </c>
      <c r="G15" s="630">
        <v>85666</v>
      </c>
      <c r="H15" s="630">
        <v>97263</v>
      </c>
      <c r="I15" s="631">
        <v>97050</v>
      </c>
      <c r="J15" s="669"/>
      <c r="K15" s="648">
        <v>8.9149517916246923E-2</v>
      </c>
      <c r="L15" s="631">
        <v>6195</v>
      </c>
      <c r="M15" s="652">
        <v>-2.372993327607853E-2</v>
      </c>
      <c r="N15" s="631">
        <v>-1796</v>
      </c>
      <c r="O15" s="652">
        <v>8.5993855648337281E-2</v>
      </c>
      <c r="P15" s="631">
        <v>6354</v>
      </c>
      <c r="Q15" s="652">
        <v>6.7582219009757916E-2</v>
      </c>
      <c r="R15" s="631">
        <f t="shared" si="0"/>
        <v>5423</v>
      </c>
      <c r="S15" s="652">
        <f t="shared" si="1"/>
        <v>0.13537459435481991</v>
      </c>
      <c r="T15" s="631">
        <f t="shared" si="2"/>
        <v>11597</v>
      </c>
      <c r="U15" s="652">
        <f>[1]Cuadro_CCAA2!N227</f>
        <v>7.4548534605888062E-2</v>
      </c>
      <c r="V15" s="631">
        <f>[1]Cuadro_CCAA2!O227</f>
        <v>6733</v>
      </c>
      <c r="X15" s="566"/>
    </row>
    <row r="16" spans="1:24" x14ac:dyDescent="0.35">
      <c r="B16" s="1244" t="s">
        <v>41</v>
      </c>
      <c r="C16" s="630">
        <v>192995</v>
      </c>
      <c r="D16" s="630">
        <v>203003</v>
      </c>
      <c r="E16" s="630">
        <v>193486</v>
      </c>
      <c r="F16" s="630">
        <v>203102</v>
      </c>
      <c r="G16" s="630">
        <v>227045</v>
      </c>
      <c r="H16" s="630">
        <v>245461</v>
      </c>
      <c r="I16" s="631">
        <v>247758</v>
      </c>
      <c r="J16" s="669"/>
      <c r="K16" s="648">
        <v>5.1856265706365479E-2</v>
      </c>
      <c r="L16" s="631">
        <v>10008</v>
      </c>
      <c r="M16" s="652">
        <v>-4.6881080575163936E-2</v>
      </c>
      <c r="N16" s="631">
        <v>-9517</v>
      </c>
      <c r="O16" s="652">
        <v>4.9698686209854959E-2</v>
      </c>
      <c r="P16" s="631">
        <v>9616</v>
      </c>
      <c r="Q16" s="652">
        <v>0.11788657915727074</v>
      </c>
      <c r="R16" s="631">
        <f t="shared" si="0"/>
        <v>23943</v>
      </c>
      <c r="S16" s="652">
        <f t="shared" si="1"/>
        <v>8.1111673897245051E-2</v>
      </c>
      <c r="T16" s="631">
        <f t="shared" si="2"/>
        <v>18416</v>
      </c>
      <c r="U16" s="652">
        <f>[1]Cuadro_CCAA2!N228</f>
        <v>9.215218665832059E-2</v>
      </c>
      <c r="V16" s="631">
        <f>[1]Cuadro_CCAA2!O228</f>
        <v>20905</v>
      </c>
      <c r="X16" s="566"/>
    </row>
    <row r="17" spans="2:26" x14ac:dyDescent="0.35">
      <c r="B17" s="1244" t="s">
        <v>3</v>
      </c>
      <c r="C17" s="630">
        <v>77342</v>
      </c>
      <c r="D17" s="630">
        <v>94194</v>
      </c>
      <c r="E17" s="630">
        <v>109857</v>
      </c>
      <c r="F17" s="630">
        <v>128089</v>
      </c>
      <c r="G17" s="630">
        <v>169532</v>
      </c>
      <c r="H17" s="630">
        <v>200429</v>
      </c>
      <c r="I17" s="631">
        <v>210573</v>
      </c>
      <c r="J17" s="669"/>
      <c r="K17" s="648">
        <v>0.21788937446665457</v>
      </c>
      <c r="L17" s="631">
        <v>16852</v>
      </c>
      <c r="M17" s="652">
        <v>0.1662844767182623</v>
      </c>
      <c r="N17" s="631">
        <v>15663</v>
      </c>
      <c r="O17" s="652">
        <v>0.16596120411079851</v>
      </c>
      <c r="P17" s="631">
        <v>18232</v>
      </c>
      <c r="Q17" s="652">
        <v>0.32354847020431099</v>
      </c>
      <c r="R17" s="631">
        <f t="shared" si="0"/>
        <v>41443</v>
      </c>
      <c r="S17" s="652">
        <f t="shared" si="1"/>
        <v>0.18224877899157677</v>
      </c>
      <c r="T17" s="631">
        <f t="shared" si="2"/>
        <v>30897</v>
      </c>
      <c r="U17" s="652">
        <f>[1]Cuadro_CCAA2!N229</f>
        <v>0.1780109984168099</v>
      </c>
      <c r="V17" s="631">
        <f>[1]Cuadro_CCAA2!O229</f>
        <v>31820</v>
      </c>
      <c r="X17" s="566"/>
    </row>
    <row r="18" spans="2:26" x14ac:dyDescent="0.35">
      <c r="B18" s="1244" t="s">
        <v>2</v>
      </c>
      <c r="C18" s="630">
        <v>31925</v>
      </c>
      <c r="D18" s="630">
        <v>31136</v>
      </c>
      <c r="E18" s="630">
        <v>31717</v>
      </c>
      <c r="F18" s="630">
        <v>33614</v>
      </c>
      <c r="G18" s="630">
        <v>36559</v>
      </c>
      <c r="H18" s="630">
        <v>40743</v>
      </c>
      <c r="I18" s="631">
        <v>40322</v>
      </c>
      <c r="J18" s="669"/>
      <c r="K18" s="648">
        <v>-2.4714173844949117E-2</v>
      </c>
      <c r="L18" s="631">
        <v>-789</v>
      </c>
      <c r="M18" s="652">
        <v>1.8660071942446121E-2</v>
      </c>
      <c r="N18" s="631">
        <v>581</v>
      </c>
      <c r="O18" s="652">
        <v>5.9810196424630258E-2</v>
      </c>
      <c r="P18" s="631">
        <v>1897</v>
      </c>
      <c r="Q18" s="652">
        <v>8.7612304396977425E-2</v>
      </c>
      <c r="R18" s="631">
        <f t="shared" si="0"/>
        <v>2945</v>
      </c>
      <c r="S18" s="652">
        <f t="shared" si="1"/>
        <v>0.11444514346672507</v>
      </c>
      <c r="T18" s="631">
        <f t="shared" si="2"/>
        <v>4184</v>
      </c>
      <c r="U18" s="652">
        <f>[1]Cuadro_CCAA2!N230</f>
        <v>0.10710853628401207</v>
      </c>
      <c r="V18" s="631">
        <f>[1]Cuadro_CCAA2!O230</f>
        <v>3901</v>
      </c>
      <c r="X18" s="566"/>
    </row>
    <row r="19" spans="2:26" x14ac:dyDescent="0.35">
      <c r="B19" s="1244" t="s">
        <v>35</v>
      </c>
      <c r="C19" s="630">
        <v>70220</v>
      </c>
      <c r="D19" s="630">
        <v>72627</v>
      </c>
      <c r="E19" s="630">
        <v>73730</v>
      </c>
      <c r="F19" s="630">
        <v>77158</v>
      </c>
      <c r="G19" s="630">
        <v>82694</v>
      </c>
      <c r="H19" s="630">
        <v>89704</v>
      </c>
      <c r="I19" s="631">
        <v>89586</v>
      </c>
      <c r="J19" s="669"/>
      <c r="K19" s="648">
        <v>3.4277983480489826E-2</v>
      </c>
      <c r="L19" s="631">
        <v>2407</v>
      </c>
      <c r="M19" s="652">
        <v>1.518718933729879E-2</v>
      </c>
      <c r="N19" s="631">
        <v>1103</v>
      </c>
      <c r="O19" s="652">
        <v>4.6493964464939586E-2</v>
      </c>
      <c r="P19" s="631">
        <v>3428</v>
      </c>
      <c r="Q19" s="652">
        <v>7.1748878923766801E-2</v>
      </c>
      <c r="R19" s="631">
        <f t="shared" si="0"/>
        <v>5536</v>
      </c>
      <c r="S19" s="652">
        <f t="shared" si="1"/>
        <v>8.4770358188018369E-2</v>
      </c>
      <c r="T19" s="631">
        <f t="shared" si="2"/>
        <v>7010</v>
      </c>
      <c r="U19" s="652">
        <f>[1]Cuadro_CCAA2!N231</f>
        <v>7.1859296482412072E-2</v>
      </c>
      <c r="V19" s="631">
        <f>[1]Cuadro_CCAA2!O231</f>
        <v>6006</v>
      </c>
      <c r="X19" s="566"/>
    </row>
    <row r="20" spans="2:26" x14ac:dyDescent="0.35">
      <c r="B20" s="1244" t="s">
        <v>42</v>
      </c>
      <c r="C20" s="630">
        <v>187101</v>
      </c>
      <c r="D20" s="630">
        <v>187165</v>
      </c>
      <c r="E20" s="630">
        <v>169910</v>
      </c>
      <c r="F20" s="630">
        <v>198080</v>
      </c>
      <c r="G20" s="630">
        <v>218173</v>
      </c>
      <c r="H20" s="630">
        <v>243836</v>
      </c>
      <c r="I20" s="631">
        <v>242615</v>
      </c>
      <c r="J20" s="669"/>
      <c r="K20" s="648">
        <v>3.4206123965141444E-4</v>
      </c>
      <c r="L20" s="631">
        <v>64</v>
      </c>
      <c r="M20" s="652">
        <v>-9.2191381935725181E-2</v>
      </c>
      <c r="N20" s="631">
        <v>-17255</v>
      </c>
      <c r="O20" s="652">
        <v>0.16579365546465774</v>
      </c>
      <c r="P20" s="631">
        <v>28170</v>
      </c>
      <c r="Q20" s="652">
        <v>0.10143881260096932</v>
      </c>
      <c r="R20" s="631">
        <f t="shared" si="0"/>
        <v>20093</v>
      </c>
      <c r="S20" s="652">
        <f t="shared" si="1"/>
        <v>0.11762683741801228</v>
      </c>
      <c r="T20" s="631">
        <f t="shared" si="2"/>
        <v>25663</v>
      </c>
      <c r="U20" s="652">
        <f>[1]Cuadro_CCAA2!N232</f>
        <v>0.10457281261666496</v>
      </c>
      <c r="V20" s="631">
        <f>[1]Cuadro_CCAA2!O232</f>
        <v>22969</v>
      </c>
      <c r="X20" s="566"/>
    </row>
    <row r="21" spans="2:26" x14ac:dyDescent="0.35">
      <c r="B21" s="1244" t="s">
        <v>43</v>
      </c>
      <c r="C21" s="630">
        <v>43902</v>
      </c>
      <c r="D21" s="630">
        <v>44054</v>
      </c>
      <c r="E21" s="630">
        <v>44045</v>
      </c>
      <c r="F21" s="630">
        <v>46064</v>
      </c>
      <c r="G21" s="630">
        <v>47227</v>
      </c>
      <c r="H21" s="630">
        <v>50551</v>
      </c>
      <c r="I21" s="631">
        <v>51746</v>
      </c>
      <c r="J21" s="669"/>
      <c r="K21" s="648">
        <v>3.4622568447906232E-3</v>
      </c>
      <c r="L21" s="631">
        <v>152</v>
      </c>
      <c r="M21" s="652">
        <v>-2.0429472919603064E-4</v>
      </c>
      <c r="N21" s="631">
        <v>-9</v>
      </c>
      <c r="O21" s="652">
        <v>4.5839482347598937E-2</v>
      </c>
      <c r="P21" s="631">
        <v>2019</v>
      </c>
      <c r="Q21" s="652">
        <v>2.5247481764501645E-2</v>
      </c>
      <c r="R21" s="631">
        <f t="shared" si="0"/>
        <v>1163</v>
      </c>
      <c r="S21" s="652">
        <f t="shared" si="1"/>
        <v>7.0383467084506712E-2</v>
      </c>
      <c r="T21" s="631">
        <f t="shared" si="2"/>
        <v>3324</v>
      </c>
      <c r="U21" s="652">
        <f>[1]Cuadro_CCAA2!N233</f>
        <v>8.9137252425754099E-2</v>
      </c>
      <c r="V21" s="631">
        <f>[1]Cuadro_CCAA2!O233</f>
        <v>4235</v>
      </c>
      <c r="X21" s="566"/>
    </row>
    <row r="22" spans="2:26" x14ac:dyDescent="0.35">
      <c r="B22" s="1244" t="s">
        <v>44</v>
      </c>
      <c r="C22" s="630">
        <v>17706</v>
      </c>
      <c r="D22" s="630">
        <v>17755</v>
      </c>
      <c r="E22" s="630">
        <v>17268</v>
      </c>
      <c r="F22" s="630">
        <v>18123</v>
      </c>
      <c r="G22" s="630">
        <v>20187</v>
      </c>
      <c r="H22" s="630">
        <v>22154</v>
      </c>
      <c r="I22" s="631">
        <v>22530</v>
      </c>
      <c r="J22" s="669"/>
      <c r="K22" s="648">
        <v>2.7674234722692148E-3</v>
      </c>
      <c r="L22" s="631">
        <v>49</v>
      </c>
      <c r="M22" s="652">
        <v>-2.7428893269501597E-2</v>
      </c>
      <c r="N22" s="631">
        <v>-487</v>
      </c>
      <c r="O22" s="652">
        <v>4.9513551077136952E-2</v>
      </c>
      <c r="P22" s="631">
        <v>855</v>
      </c>
      <c r="Q22" s="652">
        <v>0.11388842906803509</v>
      </c>
      <c r="R22" s="631">
        <f t="shared" si="0"/>
        <v>2064</v>
      </c>
      <c r="S22" s="652">
        <f t="shared" si="1"/>
        <v>9.743894585624413E-2</v>
      </c>
      <c r="T22" s="631">
        <f t="shared" si="2"/>
        <v>1967</v>
      </c>
      <c r="U22" s="652">
        <f>[1]Cuadro_CCAA2!N234</f>
        <v>9.5284394749635348E-2</v>
      </c>
      <c r="V22" s="631">
        <f>[1]Cuadro_CCAA2!O234</f>
        <v>1960</v>
      </c>
      <c r="X22" s="566"/>
    </row>
    <row r="23" spans="2:26" x14ac:dyDescent="0.35">
      <c r="B23" s="1244" t="s">
        <v>45</v>
      </c>
      <c r="C23" s="630">
        <v>84144</v>
      </c>
      <c r="D23" s="630">
        <v>89779</v>
      </c>
      <c r="E23" s="630">
        <v>88748</v>
      </c>
      <c r="F23" s="630">
        <v>89865</v>
      </c>
      <c r="G23" s="630">
        <v>89904</v>
      </c>
      <c r="H23" s="630">
        <v>94658</v>
      </c>
      <c r="I23" s="631">
        <v>94791</v>
      </c>
      <c r="J23" s="669"/>
      <c r="K23" s="648">
        <v>6.6968530138809657E-2</v>
      </c>
      <c r="L23" s="631">
        <v>5635</v>
      </c>
      <c r="M23" s="652">
        <v>-1.1483754552846448E-2</v>
      </c>
      <c r="N23" s="631">
        <v>-1031</v>
      </c>
      <c r="O23" s="652">
        <v>1.2586199125614206E-2</v>
      </c>
      <c r="P23" s="631">
        <v>1117</v>
      </c>
      <c r="Q23" s="652">
        <v>4.3398430979801894E-4</v>
      </c>
      <c r="R23" s="631">
        <f t="shared" si="0"/>
        <v>39</v>
      </c>
      <c r="S23" s="652">
        <f t="shared" si="1"/>
        <v>5.2878626090051561E-2</v>
      </c>
      <c r="T23" s="631">
        <f t="shared" si="2"/>
        <v>4754</v>
      </c>
      <c r="U23" s="652">
        <f>[1]Cuadro_CCAA2!N235</f>
        <v>5.151585743285958E-2</v>
      </c>
      <c r="V23" s="631">
        <f>[1]Cuadro_CCAA2!O235</f>
        <v>4644</v>
      </c>
      <c r="X23" s="566"/>
    </row>
    <row r="24" spans="2:26" x14ac:dyDescent="0.35">
      <c r="B24" s="1244" t="s">
        <v>46</v>
      </c>
      <c r="C24" s="630">
        <v>11661</v>
      </c>
      <c r="D24" s="630">
        <v>12152</v>
      </c>
      <c r="E24" s="630">
        <v>11213</v>
      </c>
      <c r="F24" s="630">
        <v>11764</v>
      </c>
      <c r="G24" s="630">
        <v>12841</v>
      </c>
      <c r="H24" s="630">
        <v>13957</v>
      </c>
      <c r="I24" s="631">
        <v>13921</v>
      </c>
      <c r="J24" s="669"/>
      <c r="K24" s="648">
        <v>4.2106165851985233E-2</v>
      </c>
      <c r="L24" s="631">
        <v>491</v>
      </c>
      <c r="M24" s="652">
        <v>-7.7271231073074431E-2</v>
      </c>
      <c r="N24" s="631">
        <v>-939</v>
      </c>
      <c r="O24" s="652">
        <v>4.9139391777401231E-2</v>
      </c>
      <c r="P24" s="631">
        <v>551</v>
      </c>
      <c r="Q24" s="652">
        <v>9.1550493029581848E-2</v>
      </c>
      <c r="R24" s="631">
        <f t="shared" si="0"/>
        <v>1077</v>
      </c>
      <c r="S24" s="652">
        <f t="shared" si="1"/>
        <v>8.6909119227474463E-2</v>
      </c>
      <c r="T24" s="631">
        <f t="shared" si="2"/>
        <v>1116</v>
      </c>
      <c r="U24" s="652">
        <f>[1]Cuadro_CCAA2!N236</f>
        <v>7.365417245102579E-2</v>
      </c>
      <c r="V24" s="631">
        <f>[1]Cuadro_CCAA2!O236</f>
        <v>955</v>
      </c>
      <c r="X24" s="566"/>
    </row>
    <row r="25" spans="2:26" x14ac:dyDescent="0.35">
      <c r="B25" s="1245" t="s">
        <v>1</v>
      </c>
      <c r="C25" s="632">
        <v>3710</v>
      </c>
      <c r="D25" s="632">
        <v>3873</v>
      </c>
      <c r="E25" s="632">
        <v>3677</v>
      </c>
      <c r="F25" s="632">
        <v>3992</v>
      </c>
      <c r="G25" s="632">
        <v>4310</v>
      </c>
      <c r="H25" s="632">
        <v>4565</v>
      </c>
      <c r="I25" s="633">
        <v>4617</v>
      </c>
      <c r="J25" s="670"/>
      <c r="K25" s="650">
        <v>4.3935309973045733E-2</v>
      </c>
      <c r="L25" s="633">
        <v>163</v>
      </c>
      <c r="M25" s="654">
        <v>-5.060676478182291E-2</v>
      </c>
      <c r="N25" s="633">
        <v>-196</v>
      </c>
      <c r="O25" s="654">
        <v>8.5667663856404674E-2</v>
      </c>
      <c r="P25" s="633">
        <v>315</v>
      </c>
      <c r="Q25" s="654">
        <v>7.965931863727449E-2</v>
      </c>
      <c r="R25" s="633">
        <f t="shared" si="0"/>
        <v>318</v>
      </c>
      <c r="S25" s="654">
        <f t="shared" si="1"/>
        <v>5.9164733178654227E-2</v>
      </c>
      <c r="T25" s="633">
        <f t="shared" si="2"/>
        <v>255</v>
      </c>
      <c r="U25" s="654">
        <f>[1]Cuadro_CCAA2!P239</f>
        <v>7.5221238938053103E-2</v>
      </c>
      <c r="V25" s="633">
        <f>[1]Cuadro_CCAA2!O237+[1]Cuadro_CCAA2!O238</f>
        <v>323</v>
      </c>
      <c r="X25" s="566"/>
      <c r="Y25" s="566"/>
      <c r="Z25" s="567"/>
    </row>
    <row r="26" spans="2:26" x14ac:dyDescent="0.35">
      <c r="B26" s="1229" t="s">
        <v>0</v>
      </c>
      <c r="C26" s="622">
        <v>1320659</v>
      </c>
      <c r="D26" s="622">
        <v>1411021</v>
      </c>
      <c r="E26" s="622">
        <v>1427207</v>
      </c>
      <c r="F26" s="622">
        <v>1569205</v>
      </c>
      <c r="G26" s="622">
        <v>1727429</v>
      </c>
      <c r="H26" s="622">
        <v>1906051</v>
      </c>
      <c r="I26" s="622">
        <v>1917825</v>
      </c>
      <c r="J26" s="671"/>
      <c r="K26" s="662">
        <v>6.842190149008931E-2</v>
      </c>
      <c r="L26" s="663">
        <v>90362</v>
      </c>
      <c r="M26" s="665">
        <v>1.1471126227037054E-2</v>
      </c>
      <c r="N26" s="627">
        <v>16186</v>
      </c>
      <c r="O26" s="634">
        <v>9.9493626362538778E-2</v>
      </c>
      <c r="P26" s="618">
        <v>141998</v>
      </c>
      <c r="Q26" s="665">
        <v>0.10083067540569912</v>
      </c>
      <c r="R26" s="627">
        <f t="shared" si="0"/>
        <v>158224</v>
      </c>
      <c r="S26" s="563">
        <f>H26/G26-1</f>
        <v>0.10340338155721596</v>
      </c>
      <c r="T26" s="562">
        <f>H26-G26</f>
        <v>178622</v>
      </c>
      <c r="U26" s="665">
        <f>[1]Cuadro_CCAA2!N239</f>
        <v>9.5567573496270652E-2</v>
      </c>
      <c r="V26" s="627">
        <f>[1]Cuadro_CCAA2!O239</f>
        <v>167294</v>
      </c>
    </row>
  </sheetData>
  <mergeCells count="9">
    <mergeCell ref="B3:U3"/>
    <mergeCell ref="C5:J6"/>
    <mergeCell ref="K5:V5"/>
    <mergeCell ref="K6:L6"/>
    <mergeCell ref="M6:N6"/>
    <mergeCell ref="U6:V6"/>
    <mergeCell ref="O6:P6"/>
    <mergeCell ref="Q6:R6"/>
    <mergeCell ref="S6:T6"/>
  </mergeCells>
  <pageMargins left="0.7" right="0.7" top="0.75" bottom="0.75" header="0.3" footer="0.3"/>
  <pageSetup paperSize="9" scale="65"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700-000007000000}">
          <x14:colorSeries rgb="FF376092"/>
          <x14:colorNegative rgb="FFD00000"/>
          <x14:colorAxis rgb="FF000000"/>
          <x14:colorMarkers rgb="FFD00000"/>
          <x14:colorFirst rgb="FFD00000"/>
          <x14:colorLast rgb="FFD00000"/>
          <x14:colorHigh rgb="FFD00000"/>
          <x14:colorLow rgb="FFD00000"/>
          <x14:sparklines>
            <x14:sparkline>
              <xm:f>EVO_prest!C8:I8</xm:f>
              <xm:sqref>J8</xm:sqref>
            </x14:sparkline>
            <x14:sparkline>
              <xm:f>EVO_prest!C9:I9</xm:f>
              <xm:sqref>J9</xm:sqref>
            </x14:sparkline>
            <x14:sparkline>
              <xm:f>EVO_prest!C10:I10</xm:f>
              <xm:sqref>J10</xm:sqref>
            </x14:sparkline>
            <x14:sparkline>
              <xm:f>EVO_prest!C11:I11</xm:f>
              <xm:sqref>J11</xm:sqref>
            </x14:sparkline>
            <x14:sparkline>
              <xm:f>EVO_prest!C12:I12</xm:f>
              <xm:sqref>J12</xm:sqref>
            </x14:sparkline>
            <x14:sparkline>
              <xm:f>EVO_prest!C13:I13</xm:f>
              <xm:sqref>J13</xm:sqref>
            </x14:sparkline>
            <x14:sparkline>
              <xm:f>EVO_prest!C14:I14</xm:f>
              <xm:sqref>J14</xm:sqref>
            </x14:sparkline>
            <x14:sparkline>
              <xm:f>EVO_prest!C15:I15</xm:f>
              <xm:sqref>J15</xm:sqref>
            </x14:sparkline>
            <x14:sparkline>
              <xm:f>EVO_prest!C16:I16</xm:f>
              <xm:sqref>J16</xm:sqref>
            </x14:sparkline>
            <x14:sparkline>
              <xm:f>EVO_prest!C17:I17</xm:f>
              <xm:sqref>J17</xm:sqref>
            </x14:sparkline>
            <x14:sparkline>
              <xm:f>EVO_prest!C18:I18</xm:f>
              <xm:sqref>J18</xm:sqref>
            </x14:sparkline>
            <x14:sparkline>
              <xm:f>EVO_prest!C19:I19</xm:f>
              <xm:sqref>J19</xm:sqref>
            </x14:sparkline>
            <x14:sparkline>
              <xm:f>EVO_prest!C20:I20</xm:f>
              <xm:sqref>J20</xm:sqref>
            </x14:sparkline>
            <x14:sparkline>
              <xm:f>EVO_prest!C21:I21</xm:f>
              <xm:sqref>J21</xm:sqref>
            </x14:sparkline>
            <x14:sparkline>
              <xm:f>EVO_prest!C22:I22</xm:f>
              <xm:sqref>J22</xm:sqref>
            </x14:sparkline>
            <x14:sparkline>
              <xm:f>EVO_prest!C23:I23</xm:f>
              <xm:sqref>J23</xm:sqref>
            </x14:sparkline>
            <x14:sparkline>
              <xm:f>EVO_prest!C24:I24</xm:f>
              <xm:sqref>J24</xm:sqref>
            </x14:sparkline>
            <x14:sparkline>
              <xm:f>EVO_prest!C25:I25</xm:f>
              <xm:sqref>J25</xm:sqref>
            </x14:sparkline>
            <x14:sparkline>
              <xm:f>EVO_prest!C26:I26</xm:f>
              <xm:sqref>J26</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86">
    <tabColor theme="0"/>
    <pageSetUpPr fitToPage="1"/>
  </sheetPr>
  <dimension ref="A1:BA46"/>
  <sheetViews>
    <sheetView showGridLines="0" zoomScale="80" zoomScaleNormal="80" workbookViewId="0"/>
  </sheetViews>
  <sheetFormatPr baseColWidth="10" defaultColWidth="11.453125" defaultRowHeight="15" x14ac:dyDescent="0.25"/>
  <cols>
    <col min="1" max="1" width="1.1796875" style="162" customWidth="1"/>
    <col min="2" max="2" width="28.7265625" style="162" customWidth="1"/>
    <col min="3" max="3" width="0.54296875" style="162" customWidth="1"/>
    <col min="4" max="5" width="11.26953125" style="162" bestFit="1" customWidth="1"/>
    <col min="6" max="6" width="7" style="162" customWidth="1"/>
    <col min="7" max="7" width="11.26953125" style="162" bestFit="1" customWidth="1"/>
    <col min="8" max="8" width="7" style="162" customWidth="1"/>
    <col min="9" max="9" width="0.453125" style="162" customWidth="1"/>
    <col min="10" max="10" width="11.26953125" style="162" bestFit="1" customWidth="1"/>
    <col min="11" max="11" width="6.7265625" style="162" customWidth="1"/>
    <col min="12" max="12" width="11.26953125" style="162" bestFit="1" customWidth="1"/>
    <col min="13" max="13" width="6.7265625" style="162" bestFit="1" customWidth="1"/>
    <col min="14" max="14" width="11.26953125" style="162" bestFit="1" customWidth="1"/>
    <col min="15" max="15" width="6.7265625" style="162" bestFit="1" customWidth="1"/>
    <col min="16" max="16" width="0.453125" style="162" customWidth="1"/>
    <col min="17" max="17" width="10.1796875" style="162" bestFit="1" customWidth="1"/>
    <col min="18" max="18" width="6.81640625" style="162" customWidth="1"/>
    <col min="19" max="19" width="10.1796875" style="162" bestFit="1" customWidth="1"/>
    <col min="20" max="20" width="6.7265625" style="162" bestFit="1" customWidth="1"/>
    <col min="21" max="21" width="10.1796875" style="162" bestFit="1" customWidth="1"/>
    <col min="22" max="22" width="6.7265625" style="162" bestFit="1" customWidth="1"/>
    <col min="23" max="23" width="0.453125" style="162" customWidth="1"/>
    <col min="24" max="24" width="10.1796875" style="162" bestFit="1" customWidth="1"/>
    <col min="25" max="25" width="7" style="162" customWidth="1"/>
    <col min="26" max="26" width="10.1796875" style="162" bestFit="1" customWidth="1"/>
    <col min="27" max="27" width="6.7265625" style="162" bestFit="1" customWidth="1"/>
    <col min="28" max="28" width="10.1796875" style="162" bestFit="1" customWidth="1"/>
    <col min="29" max="29" width="6.7265625" style="162" bestFit="1" customWidth="1"/>
    <col min="30" max="30" width="11.453125" style="162"/>
    <col min="31" max="33" width="2.453125" style="162" bestFit="1" customWidth="1"/>
    <col min="34" max="34" width="13" style="162" bestFit="1" customWidth="1"/>
    <col min="35" max="35" width="3.453125" style="162" bestFit="1" customWidth="1"/>
    <col min="36" max="36" width="3.81640625" style="162" customWidth="1"/>
    <col min="37" max="39" width="2.453125" style="162" bestFit="1" customWidth="1"/>
    <col min="40" max="40" width="8.453125" style="162" bestFit="1" customWidth="1"/>
    <col min="41" max="41" width="3.453125" style="162" bestFit="1" customWidth="1"/>
    <col min="42" max="42" width="3.54296875" style="162" customWidth="1"/>
    <col min="43" max="45" width="2.453125" style="162" bestFit="1" customWidth="1"/>
    <col min="46" max="46" width="8.453125" style="162" bestFit="1" customWidth="1"/>
    <col min="47" max="47" width="4.1796875" style="162" bestFit="1" customWidth="1"/>
    <col min="48" max="48" width="3.26953125" style="162" customWidth="1"/>
    <col min="49" max="49" width="4.26953125" style="162" bestFit="1" customWidth="1"/>
    <col min="50" max="50" width="2.453125" style="162" bestFit="1" customWidth="1"/>
    <col min="51" max="51" width="4.26953125" style="162" bestFit="1" customWidth="1"/>
    <col min="52" max="52" width="8.453125" style="162" bestFit="1" customWidth="1"/>
    <col min="53" max="53" width="4.26953125" style="162" bestFit="1" customWidth="1"/>
    <col min="54" max="16384" width="11.453125" style="162"/>
  </cols>
  <sheetData>
    <row r="1" spans="1:53" s="104" customFormat="1" ht="15" customHeight="1" x14ac:dyDescent="0.25">
      <c r="B1" s="105"/>
      <c r="C1" s="106"/>
      <c r="I1" s="106"/>
      <c r="J1" s="471" t="s">
        <v>135</v>
      </c>
      <c r="K1" s="471"/>
      <c r="L1" s="471" t="s">
        <v>135</v>
      </c>
      <c r="M1" s="471"/>
      <c r="N1" s="471" t="s">
        <v>135</v>
      </c>
      <c r="O1" s="471"/>
      <c r="P1" s="471"/>
      <c r="Q1" s="471" t="s">
        <v>16</v>
      </c>
      <c r="R1" s="471"/>
      <c r="S1" s="471" t="s">
        <v>16</v>
      </c>
      <c r="T1" s="471"/>
      <c r="U1" s="471" t="s">
        <v>16</v>
      </c>
      <c r="V1" s="471"/>
      <c r="W1" s="471"/>
      <c r="X1" s="471" t="s">
        <v>15</v>
      </c>
      <c r="Y1" s="471"/>
      <c r="Z1" s="471" t="s">
        <v>15</v>
      </c>
      <c r="AA1" s="471"/>
      <c r="AB1" s="471" t="s">
        <v>15</v>
      </c>
    </row>
    <row r="2" spans="1:53" s="108" customFormat="1" ht="52.5" customHeight="1" x14ac:dyDescent="0.3">
      <c r="B2" s="1300"/>
      <c r="C2" s="1300"/>
    </row>
    <row r="3" spans="1:53" s="111" customFormat="1" ht="4.5" customHeight="1" x14ac:dyDescent="0.25">
      <c r="B3" s="1301"/>
      <c r="C3" s="1301"/>
    </row>
    <row r="4" spans="1:53" s="111" customFormat="1" ht="17.25" customHeight="1" x14ac:dyDescent="0.25">
      <c r="A4" s="1302" t="s">
        <v>393</v>
      </c>
      <c r="B4" s="1302"/>
      <c r="C4" s="1302"/>
      <c r="D4" s="1302"/>
      <c r="E4" s="1302"/>
      <c r="F4" s="1302"/>
      <c r="G4" s="1302"/>
      <c r="H4" s="1302"/>
      <c r="I4" s="1302"/>
      <c r="J4" s="1302"/>
      <c r="K4" s="1302"/>
      <c r="L4" s="1302"/>
      <c r="M4" s="1302"/>
      <c r="N4" s="1302"/>
      <c r="O4" s="1302"/>
      <c r="P4" s="1302"/>
      <c r="Q4" s="1302"/>
      <c r="R4" s="1302"/>
      <c r="S4" s="1302"/>
      <c r="T4" s="1302"/>
      <c r="U4" s="1302"/>
      <c r="V4" s="1302"/>
      <c r="W4" s="1302"/>
      <c r="X4" s="1302"/>
      <c r="Y4" s="1302"/>
      <c r="Z4" s="1302"/>
      <c r="AA4" s="1302"/>
      <c r="AB4" s="1302"/>
      <c r="AC4" s="1302"/>
    </row>
    <row r="5" spans="1:53" s="111" customFormat="1" ht="17.25" customHeight="1" x14ac:dyDescent="0.25">
      <c r="B5" s="1303"/>
      <c r="C5" s="1303"/>
      <c r="D5" s="1303"/>
      <c r="E5" s="1303"/>
      <c r="F5" s="1303"/>
      <c r="G5" s="1303"/>
      <c r="H5" s="1303"/>
      <c r="I5" s="1303"/>
      <c r="J5" s="1303"/>
      <c r="K5" s="1303"/>
      <c r="L5" s="1303"/>
      <c r="M5" s="1303"/>
      <c r="N5" s="1303"/>
      <c r="O5" s="1303"/>
      <c r="P5" s="1303"/>
      <c r="Q5" s="1303"/>
      <c r="R5" s="1303"/>
      <c r="S5" s="1303"/>
      <c r="T5" s="1303"/>
      <c r="U5" s="1303"/>
      <c r="V5" s="1303"/>
      <c r="W5" s="1303"/>
      <c r="X5" s="1303"/>
      <c r="Y5" s="1303"/>
      <c r="Z5" s="1303"/>
      <c r="AA5" s="1303"/>
      <c r="AB5" s="1303"/>
      <c r="AC5" s="1303"/>
    </row>
    <row r="6" spans="1:53" s="111" customFormat="1" ht="6" customHeight="1" x14ac:dyDescent="0.25"/>
    <row r="7" spans="1:53" s="115" customFormat="1" ht="12.75" customHeight="1" x14ac:dyDescent="0.25">
      <c r="A7" s="112"/>
      <c r="B7" s="1304" t="s">
        <v>12</v>
      </c>
      <c r="C7" s="673"/>
      <c r="D7" s="1307" t="s">
        <v>477</v>
      </c>
      <c r="E7" s="1308"/>
      <c r="F7" s="1308"/>
      <c r="G7" s="1308"/>
      <c r="H7" s="1308"/>
      <c r="I7" s="675"/>
      <c r="J7" s="1311"/>
      <c r="K7" s="1311"/>
      <c r="L7" s="1311"/>
      <c r="M7" s="1311"/>
      <c r="N7" s="1311"/>
      <c r="O7" s="1311"/>
      <c r="P7" s="675"/>
      <c r="Q7" s="1311"/>
      <c r="R7" s="1311"/>
      <c r="S7" s="1311"/>
      <c r="T7" s="1311"/>
      <c r="U7" s="1311"/>
      <c r="V7" s="1311"/>
      <c r="W7" s="675"/>
      <c r="X7" s="1311"/>
      <c r="Y7" s="1311"/>
      <c r="Z7" s="1311"/>
      <c r="AA7" s="1311"/>
      <c r="AB7" s="1311"/>
      <c r="AC7" s="1312"/>
      <c r="AD7" s="252"/>
      <c r="AE7" s="252"/>
      <c r="AF7" s="253"/>
      <c r="AG7" s="253"/>
      <c r="AH7" s="253"/>
      <c r="AI7" s="253"/>
      <c r="AJ7" s="253"/>
      <c r="AK7" s="253"/>
      <c r="AL7" s="254"/>
    </row>
    <row r="8" spans="1:53" s="115" customFormat="1" ht="33.75" customHeight="1" x14ac:dyDescent="0.25">
      <c r="A8" s="112"/>
      <c r="B8" s="1305"/>
      <c r="C8" s="673"/>
      <c r="D8" s="1309"/>
      <c r="E8" s="1310"/>
      <c r="F8" s="1310"/>
      <c r="G8" s="1310"/>
      <c r="H8" s="1310"/>
      <c r="I8" s="1246"/>
      <c r="J8" s="1313" t="s">
        <v>215</v>
      </c>
      <c r="K8" s="1311"/>
      <c r="L8" s="1311"/>
      <c r="M8" s="1311"/>
      <c r="N8" s="1311"/>
      <c r="O8" s="1312"/>
      <c r="P8" s="673"/>
      <c r="Q8" s="1313" t="s">
        <v>216</v>
      </c>
      <c r="R8" s="1311"/>
      <c r="S8" s="1311"/>
      <c r="T8" s="1311"/>
      <c r="U8" s="1311"/>
      <c r="V8" s="1312"/>
      <c r="W8" s="673"/>
      <c r="X8" s="1313" t="s">
        <v>217</v>
      </c>
      <c r="Y8" s="1311"/>
      <c r="Z8" s="1311"/>
      <c r="AA8" s="1311"/>
      <c r="AB8" s="1311"/>
      <c r="AC8" s="1312"/>
      <c r="AD8" s="252"/>
      <c r="AE8" s="252"/>
      <c r="AF8" s="253"/>
      <c r="AG8" s="253"/>
      <c r="AH8" s="253"/>
      <c r="AI8" s="253"/>
      <c r="AJ8" s="253"/>
      <c r="AK8" s="253"/>
      <c r="AL8" s="254"/>
    </row>
    <row r="9" spans="1:53" s="115" customFormat="1" ht="21.75" customHeight="1" x14ac:dyDescent="0.25">
      <c r="A9" s="112"/>
      <c r="B9" s="1305"/>
      <c r="C9" s="673"/>
      <c r="D9" s="1314" t="s">
        <v>9</v>
      </c>
      <c r="E9" s="1293" t="s">
        <v>24</v>
      </c>
      <c r="F9" s="1294"/>
      <c r="G9" s="1294" t="s">
        <v>23</v>
      </c>
      <c r="H9" s="1294"/>
      <c r="I9" s="1246"/>
      <c r="J9" s="1296" t="s">
        <v>9</v>
      </c>
      <c r="K9" s="1291" t="s">
        <v>213</v>
      </c>
      <c r="L9" s="1293" t="s">
        <v>24</v>
      </c>
      <c r="M9" s="1294"/>
      <c r="N9" s="1294" t="s">
        <v>23</v>
      </c>
      <c r="O9" s="1295"/>
      <c r="P9" s="673"/>
      <c r="Q9" s="1296" t="s">
        <v>9</v>
      </c>
      <c r="R9" s="1291" t="s">
        <v>213</v>
      </c>
      <c r="S9" s="1293" t="s">
        <v>24</v>
      </c>
      <c r="T9" s="1294"/>
      <c r="U9" s="1294" t="s">
        <v>23</v>
      </c>
      <c r="V9" s="1295"/>
      <c r="W9" s="673"/>
      <c r="X9" s="1296" t="s">
        <v>9</v>
      </c>
      <c r="Y9" s="1291" t="s">
        <v>213</v>
      </c>
      <c r="Z9" s="1293" t="s">
        <v>24</v>
      </c>
      <c r="AA9" s="1294"/>
      <c r="AB9" s="1294" t="s">
        <v>23</v>
      </c>
      <c r="AC9" s="1295"/>
      <c r="AD9" s="252"/>
      <c r="AE9" s="252"/>
      <c r="AF9" s="253"/>
      <c r="AG9" s="253"/>
      <c r="AH9" s="253"/>
      <c r="AI9" s="253"/>
      <c r="AJ9" s="253"/>
      <c r="AK9" s="253"/>
      <c r="AL9" s="254"/>
    </row>
    <row r="10" spans="1:53" s="120" customFormat="1" ht="36.75" customHeight="1" x14ac:dyDescent="0.25">
      <c r="A10" s="116"/>
      <c r="B10" s="1306"/>
      <c r="C10" s="674"/>
      <c r="D10" s="1315"/>
      <c r="E10" s="676" t="s">
        <v>9</v>
      </c>
      <c r="F10" s="676" t="s">
        <v>213</v>
      </c>
      <c r="G10" s="676" t="s">
        <v>9</v>
      </c>
      <c r="H10" s="676" t="s">
        <v>213</v>
      </c>
      <c r="I10" s="1247"/>
      <c r="J10" s="1297"/>
      <c r="K10" s="1292"/>
      <c r="L10" s="676" t="s">
        <v>9</v>
      </c>
      <c r="M10" s="676" t="s">
        <v>214</v>
      </c>
      <c r="N10" s="676" t="s">
        <v>9</v>
      </c>
      <c r="O10" s="678" t="s">
        <v>214</v>
      </c>
      <c r="P10" s="677"/>
      <c r="Q10" s="1297"/>
      <c r="R10" s="1292"/>
      <c r="S10" s="676" t="s">
        <v>9</v>
      </c>
      <c r="T10" s="676" t="s">
        <v>214</v>
      </c>
      <c r="U10" s="676" t="s">
        <v>9</v>
      </c>
      <c r="V10" s="678" t="s">
        <v>214</v>
      </c>
      <c r="W10" s="677"/>
      <c r="X10" s="1297"/>
      <c r="Y10" s="1292"/>
      <c r="Z10" s="676" t="s">
        <v>9</v>
      </c>
      <c r="AA10" s="676" t="s">
        <v>214</v>
      </c>
      <c r="AB10" s="676" t="s">
        <v>9</v>
      </c>
      <c r="AC10" s="678" t="s">
        <v>214</v>
      </c>
      <c r="AD10" s="255"/>
      <c r="AE10" s="256"/>
      <c r="AF10" s="200"/>
      <c r="AG10" s="200"/>
      <c r="AH10" s="200"/>
      <c r="AI10" s="200"/>
      <c r="AJ10" s="257"/>
      <c r="AK10" s="257"/>
      <c r="AL10" s="257"/>
    </row>
    <row r="11" spans="1:53" s="124" customFormat="1" ht="4.5" customHeight="1" x14ac:dyDescent="0.25">
      <c r="A11" s="121"/>
      <c r="B11" s="122"/>
      <c r="C11" s="123"/>
      <c r="D11" s="122"/>
      <c r="E11" s="122"/>
      <c r="F11" s="122"/>
      <c r="G11" s="122"/>
      <c r="H11" s="122"/>
      <c r="I11" s="123"/>
      <c r="J11" s="122"/>
      <c r="K11" s="122"/>
      <c r="L11" s="122"/>
      <c r="M11" s="122"/>
      <c r="N11" s="122"/>
      <c r="O11" s="122"/>
      <c r="P11" s="123"/>
      <c r="Q11" s="122"/>
      <c r="R11" s="122"/>
      <c r="S11" s="122"/>
      <c r="T11" s="122"/>
      <c r="U11" s="122"/>
      <c r="V11" s="122"/>
      <c r="W11" s="123"/>
      <c r="X11" s="122"/>
      <c r="Y11" s="122"/>
      <c r="Z11" s="122"/>
      <c r="AA11" s="122"/>
      <c r="AB11" s="122"/>
      <c r="AC11" s="122"/>
      <c r="AD11" s="252"/>
      <c r="AE11" s="256"/>
      <c r="AF11" s="200"/>
      <c r="AG11" s="200"/>
      <c r="AH11" s="200"/>
      <c r="AI11" s="200"/>
      <c r="AJ11" s="132"/>
      <c r="AK11" s="132"/>
      <c r="AL11" s="132"/>
    </row>
    <row r="12" spans="1:53" s="133" customFormat="1" ht="18" customHeight="1" x14ac:dyDescent="0.2">
      <c r="A12" s="125"/>
      <c r="B12" s="679" t="s">
        <v>8</v>
      </c>
      <c r="C12" s="127"/>
      <c r="D12" s="682">
        <f>J12+Q12+X12</f>
        <v>8584147</v>
      </c>
      <c r="E12" s="683">
        <f>L12+S12+Z12</f>
        <v>4354316</v>
      </c>
      <c r="F12" s="684">
        <f>E12/$D12*100</f>
        <v>50.725086604411594</v>
      </c>
      <c r="G12" s="683">
        <f>N12+U12+AB12</f>
        <v>4229831</v>
      </c>
      <c r="H12" s="685">
        <f>G12/$D12*100</f>
        <v>49.274913395588406</v>
      </c>
      <c r="I12" s="127"/>
      <c r="J12" s="695">
        <f>L12+N12</f>
        <v>7016107</v>
      </c>
      <c r="K12" s="696">
        <f>J12/$D12*100</f>
        <v>81.733304427335639</v>
      </c>
      <c r="L12" s="697">
        <v>3476457</v>
      </c>
      <c r="M12" s="684">
        <v>49.549657666281313</v>
      </c>
      <c r="N12" s="697">
        <v>3539650</v>
      </c>
      <c r="O12" s="698">
        <v>50.450342333718687</v>
      </c>
      <c r="P12" s="127"/>
      <c r="Q12" s="695">
        <v>1145951</v>
      </c>
      <c r="R12" s="696">
        <v>13.349619944765626</v>
      </c>
      <c r="S12" s="697">
        <v>613159</v>
      </c>
      <c r="T12" s="684">
        <v>53.506563544165495</v>
      </c>
      <c r="U12" s="697">
        <v>532792</v>
      </c>
      <c r="V12" s="698">
        <v>46.493436455834498</v>
      </c>
      <c r="W12" s="127"/>
      <c r="X12" s="695">
        <v>422089</v>
      </c>
      <c r="Y12" s="696">
        <v>4.91707562789873</v>
      </c>
      <c r="Z12" s="697">
        <v>264700</v>
      </c>
      <c r="AA12" s="684">
        <v>62.711892515559519</v>
      </c>
      <c r="AB12" s="697">
        <v>157389</v>
      </c>
      <c r="AC12" s="698">
        <f t="shared" ref="AC12:AC29" si="0">AB12/$X12*100</f>
        <v>37.288107484440488</v>
      </c>
      <c r="AD12" s="369"/>
      <c r="AE12" s="196"/>
      <c r="AF12" s="196"/>
      <c r="AG12" s="196"/>
      <c r="AH12" s="197"/>
      <c r="AI12" s="258"/>
      <c r="AJ12" s="132"/>
      <c r="AK12" s="196"/>
      <c r="AL12" s="196"/>
      <c r="AM12" s="196"/>
      <c r="AN12" s="197"/>
      <c r="AO12" s="258"/>
      <c r="AQ12" s="196"/>
      <c r="AR12" s="196"/>
      <c r="AS12" s="196"/>
      <c r="AT12" s="197"/>
      <c r="AU12" s="258"/>
      <c r="AW12" s="196"/>
      <c r="AX12" s="196"/>
      <c r="AY12" s="196"/>
      <c r="AZ12" s="197"/>
      <c r="BA12" s="258"/>
    </row>
    <row r="13" spans="1:53" s="133" customFormat="1" ht="18" customHeight="1" x14ac:dyDescent="0.2">
      <c r="A13" s="125"/>
      <c r="B13" s="680" t="s">
        <v>7</v>
      </c>
      <c r="C13" s="127"/>
      <c r="D13" s="686">
        <f t="shared" ref="D13:D29" si="1">J13+Q13+X13</f>
        <v>1341289</v>
      </c>
      <c r="E13" s="495">
        <f t="shared" ref="E13:E29" si="2">L13+S13+Z13</f>
        <v>678615</v>
      </c>
      <c r="F13" s="370">
        <f t="shared" ref="F13:H28" si="3">E13/$D13*100</f>
        <v>50.59424180769394</v>
      </c>
      <c r="G13" s="495">
        <f t="shared" ref="G13:G29" si="4">N13+U13+AB13</f>
        <v>662674</v>
      </c>
      <c r="H13" s="687">
        <f t="shared" si="3"/>
        <v>49.40575819230606</v>
      </c>
      <c r="I13" s="127"/>
      <c r="J13" s="699">
        <f t="shared" ref="J13:J29" si="5">L13+N13</f>
        <v>1044239</v>
      </c>
      <c r="K13" s="500">
        <f t="shared" ref="K13:K29" si="6">J13/$D13*100</f>
        <v>77.853393265731697</v>
      </c>
      <c r="L13" s="498">
        <v>511688</v>
      </c>
      <c r="M13" s="499">
        <v>49.001042864708175</v>
      </c>
      <c r="N13" s="498">
        <v>532551</v>
      </c>
      <c r="O13" s="700">
        <v>50.998957135291825</v>
      </c>
      <c r="P13" s="127"/>
      <c r="Q13" s="699">
        <v>200993</v>
      </c>
      <c r="R13" s="500">
        <v>14.985062876084124</v>
      </c>
      <c r="S13" s="498">
        <v>106998</v>
      </c>
      <c r="T13" s="499">
        <v>53.23468976531521</v>
      </c>
      <c r="U13" s="498">
        <v>93995</v>
      </c>
      <c r="V13" s="700">
        <v>46.76531023468479</v>
      </c>
      <c r="W13" s="127"/>
      <c r="X13" s="699">
        <v>96057</v>
      </c>
      <c r="Y13" s="500">
        <v>7.1615438581841797</v>
      </c>
      <c r="Z13" s="498">
        <v>59929</v>
      </c>
      <c r="AA13" s="499">
        <v>62.388998198986023</v>
      </c>
      <c r="AB13" s="498">
        <v>36128</v>
      </c>
      <c r="AC13" s="700">
        <f t="shared" si="0"/>
        <v>37.611001801013984</v>
      </c>
      <c r="AD13" s="369"/>
      <c r="AE13" s="196"/>
      <c r="AF13" s="196"/>
      <c r="AG13" s="196"/>
      <c r="AH13" s="197"/>
      <c r="AI13" s="258"/>
      <c r="AJ13" s="132"/>
      <c r="AK13" s="196"/>
      <c r="AL13" s="196"/>
      <c r="AM13" s="196"/>
      <c r="AN13" s="197"/>
      <c r="AO13" s="258"/>
      <c r="AQ13" s="196"/>
      <c r="AR13" s="196"/>
      <c r="AS13" s="196"/>
      <c r="AT13" s="197"/>
      <c r="AU13" s="258"/>
      <c r="AW13" s="196"/>
      <c r="AX13" s="196"/>
      <c r="AY13" s="196"/>
      <c r="AZ13" s="197"/>
      <c r="BA13" s="258"/>
    </row>
    <row r="14" spans="1:53" s="133" customFormat="1" ht="18" customHeight="1" x14ac:dyDescent="0.2">
      <c r="A14" s="125"/>
      <c r="B14" s="680" t="s">
        <v>37</v>
      </c>
      <c r="C14" s="127"/>
      <c r="D14" s="686">
        <f t="shared" si="1"/>
        <v>1006060</v>
      </c>
      <c r="E14" s="495">
        <f t="shared" si="2"/>
        <v>526321</v>
      </c>
      <c r="F14" s="370">
        <f t="shared" si="3"/>
        <v>52.315070671729323</v>
      </c>
      <c r="G14" s="495">
        <f t="shared" si="4"/>
        <v>479739</v>
      </c>
      <c r="H14" s="687">
        <f t="shared" si="3"/>
        <v>47.684929328270684</v>
      </c>
      <c r="I14" s="127"/>
      <c r="J14" s="699">
        <f t="shared" si="5"/>
        <v>728875</v>
      </c>
      <c r="K14" s="500">
        <f t="shared" si="6"/>
        <v>72.448462318350792</v>
      </c>
      <c r="L14" s="498">
        <v>366097</v>
      </c>
      <c r="M14" s="499">
        <v>50.227679643285882</v>
      </c>
      <c r="N14" s="498">
        <v>362778</v>
      </c>
      <c r="O14" s="700">
        <v>49.772320356714111</v>
      </c>
      <c r="P14" s="127"/>
      <c r="Q14" s="699">
        <v>193292</v>
      </c>
      <c r="R14" s="500">
        <v>19.212770610102776</v>
      </c>
      <c r="S14" s="498">
        <v>105688</v>
      </c>
      <c r="T14" s="499">
        <v>54.677896653767355</v>
      </c>
      <c r="U14" s="498">
        <v>87604</v>
      </c>
      <c r="V14" s="700">
        <v>45.322103346232645</v>
      </c>
      <c r="W14" s="127"/>
      <c r="X14" s="699">
        <v>83893</v>
      </c>
      <c r="Y14" s="500">
        <v>8.3387670715464282</v>
      </c>
      <c r="Z14" s="498">
        <v>54536</v>
      </c>
      <c r="AA14" s="499">
        <v>65.006615569833002</v>
      </c>
      <c r="AB14" s="498">
        <v>29357</v>
      </c>
      <c r="AC14" s="700">
        <f t="shared" si="0"/>
        <v>34.993384430166998</v>
      </c>
      <c r="AD14" s="369"/>
      <c r="AE14" s="196"/>
      <c r="AF14" s="196"/>
      <c r="AG14" s="196"/>
      <c r="AH14" s="197"/>
      <c r="AI14" s="259"/>
      <c r="AJ14" s="132"/>
      <c r="AK14" s="196"/>
      <c r="AL14" s="196"/>
      <c r="AM14" s="196"/>
      <c r="AN14" s="197"/>
      <c r="AO14" s="258"/>
      <c r="AQ14" s="196"/>
      <c r="AR14" s="196"/>
      <c r="AS14" s="196"/>
      <c r="AT14" s="197"/>
      <c r="AU14" s="258"/>
      <c r="AW14" s="196"/>
      <c r="AX14" s="196"/>
      <c r="AY14" s="196"/>
      <c r="AZ14" s="197"/>
      <c r="BA14" s="258"/>
    </row>
    <row r="15" spans="1:53" s="133" customFormat="1" ht="18" customHeight="1" x14ac:dyDescent="0.2">
      <c r="A15" s="125"/>
      <c r="B15" s="680" t="s">
        <v>38</v>
      </c>
      <c r="C15" s="127"/>
      <c r="D15" s="686">
        <f t="shared" si="1"/>
        <v>1209906</v>
      </c>
      <c r="E15" s="495">
        <f t="shared" si="2"/>
        <v>607257</v>
      </c>
      <c r="F15" s="370">
        <f t="shared" si="3"/>
        <v>50.190428016721953</v>
      </c>
      <c r="G15" s="495">
        <f t="shared" si="4"/>
        <v>602649</v>
      </c>
      <c r="H15" s="687">
        <f t="shared" si="3"/>
        <v>49.80957198327804</v>
      </c>
      <c r="I15" s="127"/>
      <c r="J15" s="699">
        <f t="shared" si="5"/>
        <v>1010320</v>
      </c>
      <c r="K15" s="500">
        <f t="shared" si="6"/>
        <v>83.504007749362358</v>
      </c>
      <c r="L15" s="498">
        <v>496569</v>
      </c>
      <c r="M15" s="499">
        <v>49.149675350384037</v>
      </c>
      <c r="N15" s="498">
        <v>513751</v>
      </c>
      <c r="O15" s="700">
        <v>50.850324649615963</v>
      </c>
      <c r="P15" s="127"/>
      <c r="Q15" s="699">
        <v>147036</v>
      </c>
      <c r="R15" s="500">
        <v>12.152679629657181</v>
      </c>
      <c r="S15" s="498">
        <v>78176</v>
      </c>
      <c r="T15" s="499">
        <v>53.167931662994093</v>
      </c>
      <c r="U15" s="498">
        <v>68860</v>
      </c>
      <c r="V15" s="700">
        <v>46.832068337005907</v>
      </c>
      <c r="W15" s="127"/>
      <c r="X15" s="699">
        <v>52550</v>
      </c>
      <c r="Y15" s="500">
        <v>4.3433126209804733</v>
      </c>
      <c r="Z15" s="498">
        <v>32512</v>
      </c>
      <c r="AA15" s="499">
        <v>61.868696479543296</v>
      </c>
      <c r="AB15" s="498">
        <v>20038</v>
      </c>
      <c r="AC15" s="700">
        <f t="shared" si="0"/>
        <v>38.131303520456704</v>
      </c>
      <c r="AD15" s="369"/>
      <c r="AE15" s="196"/>
      <c r="AF15" s="196"/>
      <c r="AG15" s="196"/>
      <c r="AH15" s="197"/>
      <c r="AI15" s="258"/>
      <c r="AJ15" s="132"/>
      <c r="AK15" s="196"/>
      <c r="AL15" s="196"/>
      <c r="AM15" s="196"/>
      <c r="AN15" s="197"/>
      <c r="AO15" s="258"/>
      <c r="AQ15" s="196"/>
      <c r="AR15" s="196"/>
      <c r="AS15" s="196"/>
      <c r="AT15" s="197"/>
      <c r="AU15" s="258"/>
      <c r="AW15" s="196"/>
      <c r="AX15" s="196"/>
      <c r="AY15" s="196"/>
      <c r="AZ15" s="197"/>
      <c r="BA15" s="258"/>
    </row>
    <row r="16" spans="1:53" s="133" customFormat="1" ht="18" customHeight="1" x14ac:dyDescent="0.2">
      <c r="A16" s="125"/>
      <c r="B16" s="680" t="s">
        <v>6</v>
      </c>
      <c r="C16" s="127"/>
      <c r="D16" s="686">
        <f t="shared" si="1"/>
        <v>2213016</v>
      </c>
      <c r="E16" s="495">
        <f t="shared" si="2"/>
        <v>1120293</v>
      </c>
      <c r="F16" s="370">
        <f t="shared" si="3"/>
        <v>50.622905573208691</v>
      </c>
      <c r="G16" s="495">
        <f t="shared" si="4"/>
        <v>1092723</v>
      </c>
      <c r="H16" s="687">
        <f t="shared" si="3"/>
        <v>49.377094426791309</v>
      </c>
      <c r="I16" s="127"/>
      <c r="J16" s="699">
        <f t="shared" si="5"/>
        <v>1826469</v>
      </c>
      <c r="K16" s="500">
        <f t="shared" si="6"/>
        <v>82.533022806884361</v>
      </c>
      <c r="L16" s="498">
        <v>907631</v>
      </c>
      <c r="M16" s="499">
        <v>49.69320585238512</v>
      </c>
      <c r="N16" s="498">
        <v>918838</v>
      </c>
      <c r="O16" s="700">
        <v>50.306794147614873</v>
      </c>
      <c r="P16" s="127"/>
      <c r="Q16" s="699">
        <v>288173</v>
      </c>
      <c r="R16" s="500">
        <v>13.021731428963912</v>
      </c>
      <c r="S16" s="498">
        <v>152018</v>
      </c>
      <c r="T16" s="499">
        <v>52.752339740364299</v>
      </c>
      <c r="U16" s="498">
        <v>136155</v>
      </c>
      <c r="V16" s="700">
        <v>47.247660259635701</v>
      </c>
      <c r="W16" s="127"/>
      <c r="X16" s="699">
        <v>98374</v>
      </c>
      <c r="Y16" s="500">
        <v>4.4452457641517276</v>
      </c>
      <c r="Z16" s="498">
        <v>60644</v>
      </c>
      <c r="AA16" s="499">
        <v>61.646369975806614</v>
      </c>
      <c r="AB16" s="498">
        <v>37730</v>
      </c>
      <c r="AC16" s="700">
        <f t="shared" si="0"/>
        <v>38.353630024193386</v>
      </c>
      <c r="AD16" s="369"/>
      <c r="AE16" s="196"/>
      <c r="AF16" s="196"/>
      <c r="AG16" s="196"/>
      <c r="AH16" s="197"/>
      <c r="AI16" s="258"/>
      <c r="AJ16" s="132"/>
      <c r="AK16" s="196"/>
      <c r="AL16" s="196"/>
      <c r="AM16" s="196"/>
      <c r="AN16" s="197"/>
      <c r="AO16" s="258"/>
      <c r="AQ16" s="196"/>
      <c r="AR16" s="196"/>
      <c r="AS16" s="196"/>
      <c r="AT16" s="197"/>
      <c r="AU16" s="258"/>
      <c r="AW16" s="196"/>
      <c r="AX16" s="196"/>
      <c r="AY16" s="196"/>
      <c r="AZ16" s="197"/>
      <c r="BA16" s="258"/>
    </row>
    <row r="17" spans="1:53" s="133" customFormat="1" ht="18" customHeight="1" x14ac:dyDescent="0.2">
      <c r="A17" s="125"/>
      <c r="B17" s="680" t="s">
        <v>5</v>
      </c>
      <c r="C17" s="127"/>
      <c r="D17" s="688">
        <f t="shared" si="1"/>
        <v>588387</v>
      </c>
      <c r="E17" s="496">
        <f t="shared" si="2"/>
        <v>303254</v>
      </c>
      <c r="F17" s="371">
        <f t="shared" si="3"/>
        <v>51.539887862920153</v>
      </c>
      <c r="G17" s="496">
        <f t="shared" si="4"/>
        <v>285133</v>
      </c>
      <c r="H17" s="687">
        <f t="shared" si="3"/>
        <v>48.460112137079847</v>
      </c>
      <c r="I17" s="127"/>
      <c r="J17" s="701">
        <f t="shared" si="5"/>
        <v>450214</v>
      </c>
      <c r="K17" s="501">
        <f t="shared" si="6"/>
        <v>76.516646356904545</v>
      </c>
      <c r="L17" s="496">
        <v>224707</v>
      </c>
      <c r="M17" s="371">
        <v>49.911153362623104</v>
      </c>
      <c r="N17" s="496">
        <v>225507</v>
      </c>
      <c r="O17" s="700">
        <v>50.088846637376896</v>
      </c>
      <c r="P17" s="127"/>
      <c r="Q17" s="701">
        <v>97495</v>
      </c>
      <c r="R17" s="501">
        <v>16.569876628817429</v>
      </c>
      <c r="S17" s="496">
        <v>52210</v>
      </c>
      <c r="T17" s="371">
        <v>53.551464177650132</v>
      </c>
      <c r="U17" s="496">
        <v>45285</v>
      </c>
      <c r="V17" s="700">
        <v>46.448535822349861</v>
      </c>
      <c r="W17" s="127"/>
      <c r="X17" s="701">
        <v>40678</v>
      </c>
      <c r="Y17" s="501">
        <v>6.9134770142780173</v>
      </c>
      <c r="Z17" s="496">
        <v>26337</v>
      </c>
      <c r="AA17" s="371">
        <v>64.745071045774125</v>
      </c>
      <c r="AB17" s="496">
        <v>14341</v>
      </c>
      <c r="AC17" s="700">
        <f t="shared" si="0"/>
        <v>35.254928954225875</v>
      </c>
      <c r="AD17" s="369"/>
      <c r="AE17" s="196"/>
      <c r="AF17" s="196"/>
      <c r="AG17" s="196"/>
      <c r="AH17" s="197"/>
      <c r="AI17" s="258"/>
      <c r="AJ17" s="132"/>
      <c r="AK17" s="196"/>
      <c r="AL17" s="196"/>
      <c r="AM17" s="196"/>
      <c r="AN17" s="197"/>
      <c r="AO17" s="258"/>
      <c r="AQ17" s="196"/>
      <c r="AR17" s="196"/>
      <c r="AS17" s="196"/>
      <c r="AT17" s="197"/>
      <c r="AU17" s="258"/>
      <c r="AW17" s="196"/>
      <c r="AX17" s="196"/>
      <c r="AY17" s="196"/>
      <c r="AZ17" s="197"/>
      <c r="BA17" s="258"/>
    </row>
    <row r="18" spans="1:53" s="133" customFormat="1" ht="18" customHeight="1" x14ac:dyDescent="0.2">
      <c r="A18" s="125"/>
      <c r="B18" s="680" t="s">
        <v>4</v>
      </c>
      <c r="C18" s="127"/>
      <c r="D18" s="686">
        <f t="shared" si="1"/>
        <v>2383703</v>
      </c>
      <c r="E18" s="495">
        <f t="shared" si="2"/>
        <v>1210118</v>
      </c>
      <c r="F18" s="370">
        <f t="shared" si="3"/>
        <v>50.766307715348766</v>
      </c>
      <c r="G18" s="495">
        <f t="shared" si="4"/>
        <v>1173585</v>
      </c>
      <c r="H18" s="687">
        <f t="shared" si="3"/>
        <v>49.233692284651234</v>
      </c>
      <c r="I18" s="127"/>
      <c r="J18" s="699">
        <f t="shared" si="5"/>
        <v>1752567</v>
      </c>
      <c r="K18" s="500">
        <f t="shared" si="6"/>
        <v>73.522875962315766</v>
      </c>
      <c r="L18" s="498">
        <v>861816</v>
      </c>
      <c r="M18" s="499">
        <v>49.174496609830037</v>
      </c>
      <c r="N18" s="498">
        <v>890751</v>
      </c>
      <c r="O18" s="700">
        <v>50.825503390169956</v>
      </c>
      <c r="P18" s="127"/>
      <c r="Q18" s="699">
        <v>413741</v>
      </c>
      <c r="R18" s="500">
        <v>17.357070071229511</v>
      </c>
      <c r="S18" s="498">
        <v>213048</v>
      </c>
      <c r="T18" s="499">
        <v>51.493083837473193</v>
      </c>
      <c r="U18" s="498">
        <v>200693</v>
      </c>
      <c r="V18" s="700">
        <v>48.506916162526799</v>
      </c>
      <c r="W18" s="127"/>
      <c r="X18" s="699">
        <v>217395</v>
      </c>
      <c r="Y18" s="500">
        <v>9.120053966454714</v>
      </c>
      <c r="Z18" s="498">
        <v>135254</v>
      </c>
      <c r="AA18" s="499">
        <v>62.215782331700368</v>
      </c>
      <c r="AB18" s="498">
        <v>82141</v>
      </c>
      <c r="AC18" s="700">
        <f t="shared" si="0"/>
        <v>37.78421766829964</v>
      </c>
      <c r="AD18" s="369"/>
      <c r="AE18" s="196"/>
      <c r="AF18" s="196"/>
      <c r="AG18" s="196"/>
      <c r="AH18" s="197"/>
      <c r="AI18" s="258"/>
      <c r="AJ18" s="132"/>
      <c r="AK18" s="196"/>
      <c r="AL18" s="196"/>
      <c r="AM18" s="196"/>
      <c r="AN18" s="197"/>
      <c r="AO18" s="258"/>
      <c r="AQ18" s="196"/>
      <c r="AR18" s="196"/>
      <c r="AS18" s="196"/>
      <c r="AT18" s="197"/>
      <c r="AU18" s="258"/>
      <c r="AW18" s="196"/>
      <c r="AX18" s="196"/>
      <c r="AY18" s="196"/>
      <c r="AZ18" s="197"/>
      <c r="BA18" s="258"/>
    </row>
    <row r="19" spans="1:53" s="133" customFormat="1" ht="18" customHeight="1" x14ac:dyDescent="0.2">
      <c r="A19" s="125"/>
      <c r="B19" s="680" t="s">
        <v>40</v>
      </c>
      <c r="C19" s="127"/>
      <c r="D19" s="686">
        <f t="shared" si="1"/>
        <v>2084086</v>
      </c>
      <c r="E19" s="495">
        <f t="shared" si="2"/>
        <v>1038971</v>
      </c>
      <c r="F19" s="370">
        <f t="shared" si="3"/>
        <v>49.852597253664193</v>
      </c>
      <c r="G19" s="495">
        <f t="shared" si="4"/>
        <v>1045115</v>
      </c>
      <c r="H19" s="687">
        <f t="shared" si="3"/>
        <v>50.1474027463358</v>
      </c>
      <c r="I19" s="127"/>
      <c r="J19" s="699">
        <f t="shared" si="5"/>
        <v>1679650</v>
      </c>
      <c r="K19" s="500">
        <f t="shared" si="6"/>
        <v>80.594082969704701</v>
      </c>
      <c r="L19" s="498">
        <v>816305</v>
      </c>
      <c r="M19" s="499">
        <v>48.599708272556782</v>
      </c>
      <c r="N19" s="498">
        <v>863345</v>
      </c>
      <c r="O19" s="700">
        <v>51.400291727443218</v>
      </c>
      <c r="P19" s="127"/>
      <c r="Q19" s="699">
        <v>273430</v>
      </c>
      <c r="R19" s="500">
        <v>13.119900042512642</v>
      </c>
      <c r="S19" s="498">
        <v>142320</v>
      </c>
      <c r="T19" s="499">
        <v>52.049884796840139</v>
      </c>
      <c r="U19" s="498">
        <v>131110</v>
      </c>
      <c r="V19" s="700">
        <v>47.950115203159861</v>
      </c>
      <c r="W19" s="127"/>
      <c r="X19" s="699">
        <v>131006</v>
      </c>
      <c r="Y19" s="500">
        <v>6.2860169877826539</v>
      </c>
      <c r="Z19" s="498">
        <v>80346</v>
      </c>
      <c r="AA19" s="499">
        <v>61.330015419141105</v>
      </c>
      <c r="AB19" s="498">
        <v>50660</v>
      </c>
      <c r="AC19" s="700">
        <f t="shared" si="0"/>
        <v>38.669984580858888</v>
      </c>
      <c r="AD19" s="369"/>
      <c r="AE19" s="196"/>
      <c r="AF19" s="196"/>
      <c r="AG19" s="196"/>
      <c r="AH19" s="197"/>
      <c r="AI19" s="258"/>
      <c r="AJ19" s="132"/>
      <c r="AK19" s="196"/>
      <c r="AL19" s="196"/>
      <c r="AM19" s="196"/>
      <c r="AN19" s="197"/>
      <c r="AO19" s="258"/>
      <c r="AQ19" s="196"/>
      <c r="AR19" s="196"/>
      <c r="AS19" s="196"/>
      <c r="AT19" s="197"/>
      <c r="AU19" s="258"/>
      <c r="AW19" s="196"/>
      <c r="AX19" s="196"/>
      <c r="AY19" s="196"/>
      <c r="AZ19" s="197"/>
      <c r="BA19" s="258"/>
    </row>
    <row r="20" spans="1:53" s="133" customFormat="1" ht="18" customHeight="1" x14ac:dyDescent="0.2">
      <c r="A20" s="125"/>
      <c r="B20" s="680" t="s">
        <v>41</v>
      </c>
      <c r="C20" s="127"/>
      <c r="D20" s="686">
        <f t="shared" si="1"/>
        <v>7901963</v>
      </c>
      <c r="E20" s="495">
        <f t="shared" si="2"/>
        <v>4014740</v>
      </c>
      <c r="F20" s="370">
        <f t="shared" si="3"/>
        <v>50.806869128595011</v>
      </c>
      <c r="G20" s="495">
        <f t="shared" si="4"/>
        <v>3887223</v>
      </c>
      <c r="H20" s="687">
        <f t="shared" si="3"/>
        <v>49.193130871404989</v>
      </c>
      <c r="I20" s="127"/>
      <c r="J20" s="699">
        <f t="shared" si="5"/>
        <v>6372799</v>
      </c>
      <c r="K20" s="500">
        <f t="shared" si="6"/>
        <v>80.648302200351978</v>
      </c>
      <c r="L20" s="498">
        <v>3143439</v>
      </c>
      <c r="M20" s="499">
        <v>49.325877059671896</v>
      </c>
      <c r="N20" s="498">
        <v>3229360</v>
      </c>
      <c r="O20" s="700">
        <v>50.674122940328104</v>
      </c>
      <c r="P20" s="127"/>
      <c r="Q20" s="699">
        <v>1076178</v>
      </c>
      <c r="R20" s="500">
        <v>13.619122235829249</v>
      </c>
      <c r="S20" s="498">
        <v>585697</v>
      </c>
      <c r="T20" s="499">
        <v>54.423803497190981</v>
      </c>
      <c r="U20" s="498">
        <v>490481</v>
      </c>
      <c r="V20" s="700">
        <v>45.576196502809012</v>
      </c>
      <c r="W20" s="127"/>
      <c r="X20" s="699">
        <v>452986</v>
      </c>
      <c r="Y20" s="500">
        <v>5.732575563818763</v>
      </c>
      <c r="Z20" s="498">
        <v>285604</v>
      </c>
      <c r="AA20" s="499">
        <v>63.049189158163834</v>
      </c>
      <c r="AB20" s="498">
        <v>167382</v>
      </c>
      <c r="AC20" s="700">
        <f t="shared" si="0"/>
        <v>36.950810841836173</v>
      </c>
      <c r="AD20" s="369"/>
      <c r="AE20" s="196"/>
      <c r="AF20" s="196"/>
      <c r="AG20" s="196"/>
      <c r="AH20" s="197"/>
      <c r="AI20" s="258"/>
      <c r="AJ20" s="132"/>
      <c r="AK20" s="196"/>
      <c r="AL20" s="196"/>
      <c r="AM20" s="196"/>
      <c r="AN20" s="197"/>
      <c r="AO20" s="258"/>
      <c r="AQ20" s="196"/>
      <c r="AR20" s="196"/>
      <c r="AS20" s="196"/>
      <c r="AT20" s="197"/>
      <c r="AU20" s="258"/>
      <c r="AW20" s="196"/>
      <c r="AX20" s="196"/>
      <c r="AY20" s="196"/>
      <c r="AZ20" s="197"/>
      <c r="BA20" s="258"/>
    </row>
    <row r="21" spans="1:53" s="133" customFormat="1" ht="18" customHeight="1" x14ac:dyDescent="0.2">
      <c r="A21" s="125"/>
      <c r="B21" s="680" t="s">
        <v>3</v>
      </c>
      <c r="C21" s="127"/>
      <c r="D21" s="686">
        <f t="shared" si="1"/>
        <v>5216195</v>
      </c>
      <c r="E21" s="495">
        <f t="shared" si="2"/>
        <v>2650269</v>
      </c>
      <c r="F21" s="370">
        <f t="shared" si="3"/>
        <v>50.808472459330986</v>
      </c>
      <c r="G21" s="495">
        <f t="shared" si="4"/>
        <v>2565926</v>
      </c>
      <c r="H21" s="687">
        <f t="shared" si="3"/>
        <v>49.191527540669014</v>
      </c>
      <c r="I21" s="127"/>
      <c r="J21" s="699">
        <f t="shared" si="5"/>
        <v>4168661</v>
      </c>
      <c r="K21" s="500">
        <f t="shared" si="6"/>
        <v>79.917660286856602</v>
      </c>
      <c r="L21" s="498">
        <v>2063159</v>
      </c>
      <c r="M21" s="499">
        <v>49.492127088290459</v>
      </c>
      <c r="N21" s="498">
        <v>2105502</v>
      </c>
      <c r="O21" s="700">
        <v>50.507872911709541</v>
      </c>
      <c r="P21" s="127"/>
      <c r="Q21" s="699">
        <v>755276</v>
      </c>
      <c r="R21" s="500">
        <v>14.479443349031238</v>
      </c>
      <c r="S21" s="498">
        <v>406226</v>
      </c>
      <c r="T21" s="499">
        <v>53.785106371710476</v>
      </c>
      <c r="U21" s="498">
        <v>349050</v>
      </c>
      <c r="V21" s="700">
        <v>46.214893628289531</v>
      </c>
      <c r="W21" s="127"/>
      <c r="X21" s="699">
        <v>292258</v>
      </c>
      <c r="Y21" s="500">
        <v>5.602896364112155</v>
      </c>
      <c r="Z21" s="498">
        <v>180884</v>
      </c>
      <c r="AA21" s="499">
        <v>61.891890042359833</v>
      </c>
      <c r="AB21" s="498">
        <v>111374</v>
      </c>
      <c r="AC21" s="700">
        <f t="shared" si="0"/>
        <v>38.108109957640167</v>
      </c>
      <c r="AD21" s="369"/>
      <c r="AE21" s="196"/>
      <c r="AF21" s="196"/>
      <c r="AG21" s="196"/>
      <c r="AH21" s="197"/>
      <c r="AI21" s="259"/>
      <c r="AJ21" s="132"/>
      <c r="AK21" s="196"/>
      <c r="AL21" s="196"/>
      <c r="AM21" s="196"/>
      <c r="AN21" s="197"/>
      <c r="AO21" s="258"/>
      <c r="AQ21" s="196"/>
      <c r="AR21" s="196"/>
      <c r="AS21" s="196"/>
      <c r="AT21" s="197"/>
      <c r="AU21" s="258"/>
      <c r="AW21" s="196"/>
      <c r="AX21" s="196"/>
      <c r="AY21" s="196"/>
      <c r="AZ21" s="197"/>
      <c r="BA21" s="258"/>
    </row>
    <row r="22" spans="1:53" s="133" customFormat="1" ht="18" customHeight="1" x14ac:dyDescent="0.2">
      <c r="A22" s="125"/>
      <c r="B22" s="680" t="s">
        <v>2</v>
      </c>
      <c r="C22" s="127"/>
      <c r="D22" s="686">
        <f t="shared" si="1"/>
        <v>1054306</v>
      </c>
      <c r="E22" s="495">
        <f t="shared" si="2"/>
        <v>532680</v>
      </c>
      <c r="F22" s="370">
        <f t="shared" si="3"/>
        <v>50.524231105580355</v>
      </c>
      <c r="G22" s="495">
        <f t="shared" si="4"/>
        <v>521626</v>
      </c>
      <c r="H22" s="687">
        <f t="shared" si="3"/>
        <v>49.475768894419645</v>
      </c>
      <c r="I22" s="127"/>
      <c r="J22" s="699">
        <f t="shared" si="5"/>
        <v>824039</v>
      </c>
      <c r="K22" s="500">
        <f t="shared" si="6"/>
        <v>78.159376879198263</v>
      </c>
      <c r="L22" s="498">
        <v>405288</v>
      </c>
      <c r="M22" s="499">
        <v>49.183109051877402</v>
      </c>
      <c r="N22" s="498">
        <v>418751</v>
      </c>
      <c r="O22" s="700">
        <v>50.816890948122605</v>
      </c>
      <c r="P22" s="127"/>
      <c r="Q22" s="699">
        <v>157208</v>
      </c>
      <c r="R22" s="500">
        <v>14.911041007070052</v>
      </c>
      <c r="S22" s="498">
        <v>81636</v>
      </c>
      <c r="T22" s="499">
        <v>51.928655030278357</v>
      </c>
      <c r="U22" s="498">
        <v>75572</v>
      </c>
      <c r="V22" s="700">
        <v>48.071344969721643</v>
      </c>
      <c r="W22" s="127"/>
      <c r="X22" s="699">
        <v>73059</v>
      </c>
      <c r="Y22" s="500">
        <v>6.9295821137316871</v>
      </c>
      <c r="Z22" s="498">
        <v>45756</v>
      </c>
      <c r="AA22" s="499">
        <v>62.628834229869014</v>
      </c>
      <c r="AB22" s="498">
        <v>27303</v>
      </c>
      <c r="AC22" s="700">
        <f t="shared" si="0"/>
        <v>37.371165770130986</v>
      </c>
      <c r="AD22" s="369"/>
      <c r="AE22" s="196"/>
      <c r="AF22" s="196"/>
      <c r="AG22" s="196"/>
      <c r="AH22" s="197"/>
      <c r="AI22" s="258"/>
      <c r="AJ22" s="132"/>
      <c r="AK22" s="196"/>
      <c r="AL22" s="196"/>
      <c r="AM22" s="196"/>
      <c r="AN22" s="197"/>
      <c r="AO22" s="258"/>
      <c r="AQ22" s="196"/>
      <c r="AR22" s="196"/>
      <c r="AS22" s="196"/>
      <c r="AT22" s="197"/>
      <c r="AU22" s="258"/>
      <c r="AW22" s="196"/>
      <c r="AX22" s="196"/>
      <c r="AY22" s="196"/>
      <c r="AZ22" s="197"/>
      <c r="BA22" s="258"/>
    </row>
    <row r="23" spans="1:53" s="133" customFormat="1" ht="18" customHeight="1" x14ac:dyDescent="0.2">
      <c r="A23" s="125"/>
      <c r="B23" s="680" t="s">
        <v>35</v>
      </c>
      <c r="C23" s="127"/>
      <c r="D23" s="686">
        <f t="shared" si="1"/>
        <v>2699424</v>
      </c>
      <c r="E23" s="495">
        <f t="shared" si="2"/>
        <v>1400360</v>
      </c>
      <c r="F23" s="370">
        <f t="shared" si="3"/>
        <v>51.876252118970569</v>
      </c>
      <c r="G23" s="495">
        <f t="shared" si="4"/>
        <v>1299064</v>
      </c>
      <c r="H23" s="687">
        <f t="shared" si="3"/>
        <v>48.123747881029431</v>
      </c>
      <c r="I23" s="127"/>
      <c r="J23" s="699">
        <f t="shared" si="5"/>
        <v>1989422</v>
      </c>
      <c r="K23" s="500">
        <f t="shared" si="6"/>
        <v>73.698018540251553</v>
      </c>
      <c r="L23" s="498">
        <v>995560</v>
      </c>
      <c r="M23" s="499">
        <v>50.042675711839927</v>
      </c>
      <c r="N23" s="498">
        <v>993862</v>
      </c>
      <c r="O23" s="700">
        <v>49.957324288160073</v>
      </c>
      <c r="P23" s="127"/>
      <c r="Q23" s="699">
        <v>473156</v>
      </c>
      <c r="R23" s="500">
        <v>17.528035610559883</v>
      </c>
      <c r="S23" s="498">
        <v>255046</v>
      </c>
      <c r="T23" s="499">
        <v>53.90315244866386</v>
      </c>
      <c r="U23" s="498">
        <v>218110</v>
      </c>
      <c r="V23" s="700">
        <v>46.096847551336133</v>
      </c>
      <c r="W23" s="127"/>
      <c r="X23" s="699">
        <v>236846</v>
      </c>
      <c r="Y23" s="500">
        <v>8.7739458491885678</v>
      </c>
      <c r="Z23" s="498">
        <v>149754</v>
      </c>
      <c r="AA23" s="499">
        <v>63.228426910313033</v>
      </c>
      <c r="AB23" s="498">
        <v>87092</v>
      </c>
      <c r="AC23" s="700">
        <f t="shared" si="0"/>
        <v>36.771573089686967</v>
      </c>
      <c r="AD23" s="369"/>
      <c r="AE23" s="196"/>
      <c r="AF23" s="196"/>
      <c r="AG23" s="196"/>
      <c r="AH23" s="197"/>
      <c r="AI23" s="258"/>
      <c r="AJ23" s="132"/>
      <c r="AK23" s="196"/>
      <c r="AL23" s="196"/>
      <c r="AM23" s="196"/>
      <c r="AN23" s="197"/>
      <c r="AO23" s="258"/>
      <c r="AQ23" s="196"/>
      <c r="AR23" s="196"/>
      <c r="AS23" s="196"/>
      <c r="AT23" s="197"/>
      <c r="AU23" s="258"/>
      <c r="AW23" s="196"/>
      <c r="AX23" s="196"/>
      <c r="AY23" s="196"/>
      <c r="AZ23" s="197"/>
      <c r="BA23" s="258"/>
    </row>
    <row r="24" spans="1:53" s="133" customFormat="1" ht="18" customHeight="1" x14ac:dyDescent="0.2">
      <c r="A24" s="125"/>
      <c r="B24" s="680" t="s">
        <v>42</v>
      </c>
      <c r="C24" s="127"/>
      <c r="D24" s="686">
        <f t="shared" si="1"/>
        <v>6871903</v>
      </c>
      <c r="E24" s="495">
        <f t="shared" si="2"/>
        <v>3583706</v>
      </c>
      <c r="F24" s="370">
        <f t="shared" si="3"/>
        <v>52.150124936280385</v>
      </c>
      <c r="G24" s="495">
        <f t="shared" si="4"/>
        <v>3288197</v>
      </c>
      <c r="H24" s="687">
        <f t="shared" si="3"/>
        <v>47.849875063719615</v>
      </c>
      <c r="I24" s="127"/>
      <c r="J24" s="699">
        <f t="shared" si="5"/>
        <v>5605365</v>
      </c>
      <c r="K24" s="500">
        <f t="shared" si="6"/>
        <v>81.56932657518594</v>
      </c>
      <c r="L24" s="498">
        <v>2842936</v>
      </c>
      <c r="M24" s="499">
        <v>50.718124511071096</v>
      </c>
      <c r="N24" s="498">
        <v>2762429</v>
      </c>
      <c r="O24" s="700">
        <v>49.281875488928911</v>
      </c>
      <c r="P24" s="127"/>
      <c r="Q24" s="699">
        <v>890790</v>
      </c>
      <c r="R24" s="500">
        <v>12.962784835583388</v>
      </c>
      <c r="S24" s="498">
        <v>499560</v>
      </c>
      <c r="T24" s="499">
        <v>56.080557707203717</v>
      </c>
      <c r="U24" s="498">
        <v>391230</v>
      </c>
      <c r="V24" s="700">
        <v>43.919442292796283</v>
      </c>
      <c r="W24" s="127"/>
      <c r="X24" s="699">
        <v>375748</v>
      </c>
      <c r="Y24" s="500">
        <v>5.467888589230669</v>
      </c>
      <c r="Z24" s="498">
        <v>241210</v>
      </c>
      <c r="AA24" s="499">
        <v>64.194619798375513</v>
      </c>
      <c r="AB24" s="498">
        <v>134538</v>
      </c>
      <c r="AC24" s="700">
        <f t="shared" si="0"/>
        <v>35.805380201624494</v>
      </c>
      <c r="AD24" s="369"/>
      <c r="AE24" s="196"/>
      <c r="AF24" s="196"/>
      <c r="AG24" s="196"/>
      <c r="AH24" s="197"/>
      <c r="AI24" s="258"/>
      <c r="AJ24" s="132"/>
      <c r="AK24" s="196"/>
      <c r="AL24" s="196"/>
      <c r="AM24" s="196"/>
      <c r="AN24" s="197"/>
      <c r="AO24" s="258"/>
      <c r="AQ24" s="196"/>
      <c r="AR24" s="196"/>
      <c r="AS24" s="196"/>
      <c r="AT24" s="197"/>
      <c r="AU24" s="258"/>
      <c r="AW24" s="196"/>
      <c r="AX24" s="196"/>
      <c r="AY24" s="196"/>
      <c r="AZ24" s="197"/>
      <c r="BA24" s="258"/>
    </row>
    <row r="25" spans="1:53" s="141" customFormat="1" ht="18" customHeight="1" x14ac:dyDescent="0.2">
      <c r="A25" s="140"/>
      <c r="B25" s="680" t="s">
        <v>43</v>
      </c>
      <c r="C25" s="127"/>
      <c r="D25" s="686">
        <f t="shared" si="1"/>
        <v>1551692</v>
      </c>
      <c r="E25" s="495">
        <f t="shared" si="2"/>
        <v>773873</v>
      </c>
      <c r="F25" s="370">
        <f t="shared" si="3"/>
        <v>49.872848477661805</v>
      </c>
      <c r="G25" s="495">
        <f t="shared" si="4"/>
        <v>777819</v>
      </c>
      <c r="H25" s="687">
        <f t="shared" si="3"/>
        <v>50.127151522338195</v>
      </c>
      <c r="I25" s="127"/>
      <c r="J25" s="699">
        <f t="shared" si="5"/>
        <v>1298039</v>
      </c>
      <c r="K25" s="500">
        <f t="shared" si="6"/>
        <v>83.653134771591269</v>
      </c>
      <c r="L25" s="498">
        <v>632511</v>
      </c>
      <c r="M25" s="499">
        <v>48.728196918582569</v>
      </c>
      <c r="N25" s="498">
        <v>665528</v>
      </c>
      <c r="O25" s="700">
        <v>51.271803081417431</v>
      </c>
      <c r="P25" s="127"/>
      <c r="Q25" s="699">
        <v>182344</v>
      </c>
      <c r="R25" s="500">
        <v>11.751301160281809</v>
      </c>
      <c r="S25" s="498">
        <v>97512</v>
      </c>
      <c r="T25" s="499">
        <v>53.476944675997018</v>
      </c>
      <c r="U25" s="498">
        <v>84832</v>
      </c>
      <c r="V25" s="700">
        <v>46.523055324002982</v>
      </c>
      <c r="W25" s="127"/>
      <c r="X25" s="699">
        <v>71309</v>
      </c>
      <c r="Y25" s="500">
        <v>4.5955640681269223</v>
      </c>
      <c r="Z25" s="498">
        <v>43850</v>
      </c>
      <c r="AA25" s="499">
        <v>61.492939180187633</v>
      </c>
      <c r="AB25" s="498">
        <v>27459</v>
      </c>
      <c r="AC25" s="700">
        <f t="shared" si="0"/>
        <v>38.507060819812367</v>
      </c>
      <c r="AD25" s="369"/>
      <c r="AE25" s="196"/>
      <c r="AF25" s="196"/>
      <c r="AG25" s="197"/>
      <c r="AH25" s="197"/>
      <c r="AI25" s="258"/>
      <c r="AJ25" s="132"/>
      <c r="AK25" s="196"/>
      <c r="AL25" s="196"/>
      <c r="AM25" s="196"/>
      <c r="AN25" s="197"/>
      <c r="AO25" s="258"/>
      <c r="AQ25" s="196"/>
      <c r="AR25" s="196"/>
      <c r="AS25" s="196"/>
      <c r="AT25" s="197"/>
      <c r="AU25" s="258"/>
      <c r="AW25" s="196"/>
      <c r="AX25" s="196"/>
      <c r="AY25" s="196"/>
      <c r="AZ25" s="197"/>
      <c r="BA25" s="258"/>
    </row>
    <row r="26" spans="1:53" s="133" customFormat="1" ht="18" customHeight="1" x14ac:dyDescent="0.2">
      <c r="B26" s="680" t="s">
        <v>44</v>
      </c>
      <c r="C26" s="127"/>
      <c r="D26" s="689">
        <f t="shared" si="1"/>
        <v>672155</v>
      </c>
      <c r="E26" s="497">
        <f t="shared" si="2"/>
        <v>339580</v>
      </c>
      <c r="F26" s="372">
        <f t="shared" si="3"/>
        <v>50.521085166367875</v>
      </c>
      <c r="G26" s="497">
        <f t="shared" si="4"/>
        <v>332575</v>
      </c>
      <c r="H26" s="687">
        <f t="shared" si="3"/>
        <v>49.478914833632125</v>
      </c>
      <c r="I26" s="127"/>
      <c r="J26" s="701">
        <f t="shared" si="5"/>
        <v>534721</v>
      </c>
      <c r="K26" s="501">
        <f t="shared" si="6"/>
        <v>79.553228050077735</v>
      </c>
      <c r="L26" s="496">
        <v>263179</v>
      </c>
      <c r="M26" s="371">
        <v>49.218003407384415</v>
      </c>
      <c r="N26" s="496">
        <v>271542</v>
      </c>
      <c r="O26" s="700">
        <v>50.781996592615585</v>
      </c>
      <c r="P26" s="127"/>
      <c r="Q26" s="701">
        <v>95699</v>
      </c>
      <c r="R26" s="501">
        <v>14.23763863989705</v>
      </c>
      <c r="S26" s="496">
        <v>50241</v>
      </c>
      <c r="T26" s="371">
        <v>52.4989811805766</v>
      </c>
      <c r="U26" s="496">
        <v>45458</v>
      </c>
      <c r="V26" s="700">
        <v>47.5010188194234</v>
      </c>
      <c r="W26" s="127"/>
      <c r="X26" s="701">
        <v>41735</v>
      </c>
      <c r="Y26" s="501">
        <v>6.2091333100252175</v>
      </c>
      <c r="Z26" s="496">
        <v>26160</v>
      </c>
      <c r="AA26" s="371">
        <v>62.681202827363123</v>
      </c>
      <c r="AB26" s="496">
        <v>15575</v>
      </c>
      <c r="AC26" s="700">
        <f t="shared" si="0"/>
        <v>37.318797172636877</v>
      </c>
      <c r="AD26" s="369"/>
      <c r="AE26" s="196"/>
      <c r="AF26" s="196"/>
      <c r="AG26" s="196"/>
      <c r="AH26" s="197"/>
      <c r="AI26" s="258"/>
      <c r="AJ26" s="132"/>
      <c r="AK26" s="196"/>
      <c r="AL26" s="196"/>
      <c r="AM26" s="196"/>
      <c r="AN26" s="197"/>
      <c r="AO26" s="258"/>
      <c r="AQ26" s="196"/>
      <c r="AR26" s="196"/>
      <c r="AS26" s="196"/>
      <c r="AT26" s="197"/>
      <c r="AU26" s="258"/>
      <c r="AW26" s="196"/>
      <c r="AX26" s="196"/>
      <c r="AY26" s="196"/>
      <c r="AZ26" s="197"/>
      <c r="BA26" s="258"/>
    </row>
    <row r="27" spans="1:53" s="133" customFormat="1" ht="18" customHeight="1" x14ac:dyDescent="0.2">
      <c r="B27" s="680" t="s">
        <v>45</v>
      </c>
      <c r="C27" s="127"/>
      <c r="D27" s="689">
        <f t="shared" si="1"/>
        <v>2216302</v>
      </c>
      <c r="E27" s="497">
        <f t="shared" si="2"/>
        <v>1138798</v>
      </c>
      <c r="F27" s="372">
        <f t="shared" si="3"/>
        <v>51.382798914588356</v>
      </c>
      <c r="G27" s="497">
        <f t="shared" si="4"/>
        <v>1077504</v>
      </c>
      <c r="H27" s="687">
        <f t="shared" si="3"/>
        <v>48.617201085411644</v>
      </c>
      <c r="I27" s="127"/>
      <c r="J27" s="701">
        <f t="shared" si="5"/>
        <v>1696058</v>
      </c>
      <c r="K27" s="501">
        <f t="shared" si="6"/>
        <v>76.526484206574736</v>
      </c>
      <c r="L27" s="496">
        <v>841552</v>
      </c>
      <c r="M27" s="371">
        <v>49.618114474858757</v>
      </c>
      <c r="N27" s="496">
        <v>854506</v>
      </c>
      <c r="O27" s="700">
        <v>50.381885525141236</v>
      </c>
      <c r="P27" s="127"/>
      <c r="Q27" s="701">
        <v>361316</v>
      </c>
      <c r="R27" s="501">
        <v>16.30265189491324</v>
      </c>
      <c r="S27" s="496">
        <v>195274</v>
      </c>
      <c r="T27" s="371">
        <v>54.045212500968674</v>
      </c>
      <c r="U27" s="496">
        <v>166042</v>
      </c>
      <c r="V27" s="700">
        <v>45.954787499031319</v>
      </c>
      <c r="W27" s="127"/>
      <c r="X27" s="701">
        <v>158928</v>
      </c>
      <c r="Y27" s="501">
        <v>7.1708638985120254</v>
      </c>
      <c r="Z27" s="496">
        <v>101972</v>
      </c>
      <c r="AA27" s="371">
        <v>64.1623879995973</v>
      </c>
      <c r="AB27" s="496">
        <v>56956</v>
      </c>
      <c r="AC27" s="700">
        <f t="shared" si="0"/>
        <v>35.8376120004027</v>
      </c>
      <c r="AD27" s="369"/>
      <c r="AE27" s="196"/>
      <c r="AF27" s="196"/>
      <c r="AG27" s="196"/>
      <c r="AH27" s="197"/>
      <c r="AI27" s="259"/>
      <c r="AJ27" s="132"/>
      <c r="AK27" s="196"/>
      <c r="AL27" s="196"/>
      <c r="AM27" s="196"/>
      <c r="AN27" s="197"/>
      <c r="AO27" s="258"/>
      <c r="AQ27" s="196"/>
      <c r="AR27" s="196"/>
      <c r="AS27" s="196"/>
      <c r="AT27" s="197"/>
      <c r="AU27" s="258"/>
      <c r="AW27" s="196"/>
      <c r="AX27" s="196"/>
      <c r="AY27" s="196"/>
      <c r="AZ27" s="197"/>
      <c r="BA27" s="258"/>
    </row>
    <row r="28" spans="1:53" s="133" customFormat="1" ht="18" customHeight="1" x14ac:dyDescent="0.2">
      <c r="B28" s="680" t="s">
        <v>46</v>
      </c>
      <c r="C28" s="127"/>
      <c r="D28" s="689">
        <f t="shared" si="1"/>
        <v>322282</v>
      </c>
      <c r="E28" s="497">
        <f t="shared" si="2"/>
        <v>163131</v>
      </c>
      <c r="F28" s="372">
        <f t="shared" si="3"/>
        <v>50.617471655258441</v>
      </c>
      <c r="G28" s="497">
        <f t="shared" si="4"/>
        <v>159151</v>
      </c>
      <c r="H28" s="690">
        <f t="shared" si="3"/>
        <v>49.382528344741559</v>
      </c>
      <c r="I28" s="127"/>
      <c r="J28" s="701">
        <f t="shared" si="5"/>
        <v>252101</v>
      </c>
      <c r="K28" s="501">
        <f t="shared" si="6"/>
        <v>78.223729528797762</v>
      </c>
      <c r="L28" s="496">
        <v>124369</v>
      </c>
      <c r="M28" s="371">
        <v>49.333005422429899</v>
      </c>
      <c r="N28" s="496">
        <v>127732</v>
      </c>
      <c r="O28" s="702">
        <v>50.666994577570101</v>
      </c>
      <c r="P28" s="127"/>
      <c r="Q28" s="701">
        <v>48101</v>
      </c>
      <c r="R28" s="501">
        <v>14.925127683209116</v>
      </c>
      <c r="S28" s="496">
        <v>25024</v>
      </c>
      <c r="T28" s="371">
        <v>52.023866447682998</v>
      </c>
      <c r="U28" s="496">
        <v>23077</v>
      </c>
      <c r="V28" s="702">
        <v>47.976133552317002</v>
      </c>
      <c r="W28" s="127"/>
      <c r="X28" s="701">
        <v>22080</v>
      </c>
      <c r="Y28" s="501">
        <v>6.8511427879931235</v>
      </c>
      <c r="Z28" s="496">
        <v>13738</v>
      </c>
      <c r="AA28" s="371">
        <v>62.219202898550726</v>
      </c>
      <c r="AB28" s="496">
        <v>8342</v>
      </c>
      <c r="AC28" s="702">
        <f t="shared" si="0"/>
        <v>37.780797101449274</v>
      </c>
      <c r="AD28" s="369"/>
      <c r="AE28" s="196"/>
      <c r="AF28" s="196"/>
      <c r="AG28" s="196"/>
      <c r="AH28" s="197"/>
      <c r="AI28" s="258"/>
      <c r="AJ28" s="132"/>
      <c r="AK28" s="196"/>
      <c r="AL28" s="196"/>
      <c r="AM28" s="196"/>
      <c r="AN28" s="197"/>
      <c r="AO28" s="258"/>
      <c r="AQ28" s="196"/>
      <c r="AR28" s="196"/>
      <c r="AS28" s="196"/>
      <c r="AT28" s="197"/>
      <c r="AU28" s="258"/>
      <c r="AW28" s="196"/>
      <c r="AX28" s="196"/>
      <c r="AY28" s="196"/>
      <c r="AZ28" s="197"/>
      <c r="BA28" s="258"/>
    </row>
    <row r="29" spans="1:53" s="133" customFormat="1" ht="18" customHeight="1" x14ac:dyDescent="0.2">
      <c r="B29" s="681" t="s">
        <v>1</v>
      </c>
      <c r="C29" s="127"/>
      <c r="D29" s="691">
        <f t="shared" si="1"/>
        <v>168545</v>
      </c>
      <c r="E29" s="692">
        <f t="shared" si="2"/>
        <v>83486</v>
      </c>
      <c r="F29" s="693">
        <f>E29/$D29*100</f>
        <v>49.533359043578869</v>
      </c>
      <c r="G29" s="692">
        <f t="shared" si="4"/>
        <v>85059</v>
      </c>
      <c r="H29" s="694">
        <f>G29/$D29*100</f>
        <v>50.466640956421138</v>
      </c>
      <c r="I29" s="127"/>
      <c r="J29" s="703">
        <f t="shared" si="5"/>
        <v>147939</v>
      </c>
      <c r="K29" s="704">
        <f t="shared" si="6"/>
        <v>87.774184935773832</v>
      </c>
      <c r="L29" s="705">
        <v>72269</v>
      </c>
      <c r="M29" s="706">
        <v>48.850539749491347</v>
      </c>
      <c r="N29" s="705">
        <v>75670</v>
      </c>
      <c r="O29" s="707">
        <v>51.14946025050866</v>
      </c>
      <c r="P29" s="127"/>
      <c r="Q29" s="703">
        <v>15743</v>
      </c>
      <c r="R29" s="704">
        <v>9.3405322020825299</v>
      </c>
      <c r="S29" s="705">
        <v>8076</v>
      </c>
      <c r="T29" s="706">
        <v>51.298990027313728</v>
      </c>
      <c r="U29" s="705">
        <v>7667</v>
      </c>
      <c r="V29" s="707">
        <v>48.701009972686272</v>
      </c>
      <c r="W29" s="127"/>
      <c r="X29" s="703">
        <v>4863</v>
      </c>
      <c r="Y29" s="704">
        <v>2.8852828621436415</v>
      </c>
      <c r="Z29" s="705">
        <v>3141</v>
      </c>
      <c r="AA29" s="706">
        <v>64.589759407772988</v>
      </c>
      <c r="AB29" s="705">
        <v>1722</v>
      </c>
      <c r="AC29" s="707">
        <f t="shared" si="0"/>
        <v>35.410240592227019</v>
      </c>
      <c r="AD29" s="369"/>
      <c r="AE29" s="196"/>
      <c r="AF29" s="196"/>
      <c r="AG29" s="196"/>
      <c r="AH29" s="197"/>
      <c r="AI29" s="258"/>
      <c r="AJ29" s="132"/>
      <c r="AK29" s="196"/>
      <c r="AL29" s="196"/>
      <c r="AM29" s="196"/>
      <c r="AN29" s="197"/>
      <c r="AO29" s="258"/>
      <c r="AQ29" s="196"/>
      <c r="AR29" s="196"/>
      <c r="AS29" s="196"/>
      <c r="AT29" s="197"/>
      <c r="AU29" s="258"/>
      <c r="AW29" s="196"/>
      <c r="AX29" s="196"/>
      <c r="AY29" s="196"/>
      <c r="AZ29" s="197"/>
      <c r="BA29" s="258"/>
    </row>
    <row r="30" spans="1:53" s="124" customFormat="1" ht="3.75" customHeight="1" x14ac:dyDescent="0.2">
      <c r="A30" s="121"/>
      <c r="B30" s="122"/>
      <c r="C30" s="123"/>
      <c r="D30" s="122"/>
      <c r="E30" s="122"/>
      <c r="F30" s="122"/>
      <c r="G30" s="122"/>
      <c r="H30" s="151"/>
      <c r="I30" s="123"/>
      <c r="J30" s="122"/>
      <c r="K30" s="122"/>
      <c r="L30" s="122"/>
      <c r="M30" s="122"/>
      <c r="N30" s="122"/>
      <c r="O30" s="368"/>
      <c r="P30" s="123"/>
      <c r="Q30" s="122"/>
      <c r="R30" s="122"/>
      <c r="S30" s="122"/>
      <c r="T30" s="122"/>
      <c r="U30" s="122"/>
      <c r="V30" s="368"/>
      <c r="W30" s="123"/>
      <c r="X30" s="122"/>
      <c r="Y30" s="122"/>
      <c r="Z30" s="122"/>
      <c r="AA30" s="122"/>
      <c r="AB30" s="122"/>
      <c r="AC30" s="368"/>
      <c r="AD30" s="369"/>
      <c r="AE30" s="200"/>
      <c r="AF30" s="200"/>
      <c r="AG30" s="196"/>
      <c r="AH30" s="197"/>
      <c r="AI30" s="258"/>
      <c r="AJ30" s="132"/>
      <c r="AK30" s="200"/>
      <c r="AL30" s="200"/>
      <c r="AM30" s="196"/>
      <c r="AN30" s="197"/>
      <c r="AO30" s="258"/>
      <c r="AQ30" s="200"/>
      <c r="AR30" s="200"/>
      <c r="AS30" s="196"/>
      <c r="AT30" s="197"/>
      <c r="AU30" s="258"/>
      <c r="AW30" s="200"/>
      <c r="AX30" s="200"/>
      <c r="AY30" s="196"/>
      <c r="AZ30" s="197"/>
      <c r="BA30" s="258"/>
    </row>
    <row r="31" spans="1:53" s="152" customFormat="1" ht="18" customHeight="1" x14ac:dyDescent="0.2">
      <c r="B31" s="1248" t="s">
        <v>0</v>
      </c>
      <c r="C31" s="673"/>
      <c r="D31" s="1249">
        <f>J31+Q31+X31</f>
        <v>48085361</v>
      </c>
      <c r="E31" s="1250">
        <f>L31+S31+Z31</f>
        <v>24519768</v>
      </c>
      <c r="F31" s="1251">
        <f>E31/$D31*100</f>
        <v>50.992167865808469</v>
      </c>
      <c r="G31" s="1250">
        <f>N31+U31+AB31</f>
        <v>23565593</v>
      </c>
      <c r="H31" s="1252">
        <f>G31/$D31*100</f>
        <v>49.007832134191524</v>
      </c>
      <c r="I31" s="673"/>
      <c r="J31" s="1253">
        <f>L31+N31</f>
        <v>38397585</v>
      </c>
      <c r="K31" s="1254">
        <f>J31/$D31*100</f>
        <v>79.852961902480047</v>
      </c>
      <c r="L31" s="1250">
        <f>SUM(L12:L29)</f>
        <v>19045532</v>
      </c>
      <c r="M31" s="1251">
        <f>L31/$J31*100</f>
        <v>49.600859012357155</v>
      </c>
      <c r="N31" s="1250">
        <f>SUM(N12:N29)</f>
        <v>19352053</v>
      </c>
      <c r="O31" s="1255">
        <f>N31/$J31*100</f>
        <v>50.399140987642845</v>
      </c>
      <c r="P31" s="673"/>
      <c r="Q31" s="1253">
        <f>SUM(Q12:Q29)</f>
        <v>6815922</v>
      </c>
      <c r="R31" s="1254">
        <f>Q31/$D31*100</f>
        <v>14.174629987700415</v>
      </c>
      <c r="S31" s="1250">
        <f>SUM(S12:S29)</f>
        <v>3667909</v>
      </c>
      <c r="T31" s="1251">
        <f>S31/$Q31*100</f>
        <v>53.813834724047602</v>
      </c>
      <c r="U31" s="1250">
        <f>SUM(U12:U29)</f>
        <v>3148013</v>
      </c>
      <c r="V31" s="1255">
        <f>U31/$Q31*100</f>
        <v>46.186165275952398</v>
      </c>
      <c r="W31" s="673"/>
      <c r="X31" s="1253">
        <f>SUM(X12:X29)</f>
        <v>2871854</v>
      </c>
      <c r="Y31" s="1254">
        <f>X31/$D31*100</f>
        <v>5.9724081098195354</v>
      </c>
      <c r="Z31" s="1250">
        <f>SUM(Z12:Z29)</f>
        <v>1806327</v>
      </c>
      <c r="AA31" s="1251">
        <f>Z31/$X31*100</f>
        <v>62.897591590658855</v>
      </c>
      <c r="AB31" s="1250">
        <f>SUM(AB12:AB29)</f>
        <v>1065527</v>
      </c>
      <c r="AC31" s="1255">
        <f>AB31/$X31*100</f>
        <v>37.102408409341145</v>
      </c>
      <c r="AD31" s="369"/>
      <c r="AE31" s="196"/>
      <c r="AF31" s="196"/>
      <c r="AG31" s="200"/>
      <c r="AH31" s="200"/>
      <c r="AI31" s="260"/>
      <c r="AJ31" s="261"/>
      <c r="AK31" s="196"/>
      <c r="AL31" s="196"/>
      <c r="AM31" s="200"/>
      <c r="AN31" s="200"/>
      <c r="AO31" s="260"/>
      <c r="AQ31" s="196"/>
      <c r="AR31" s="196"/>
      <c r="AS31" s="200"/>
      <c r="AT31" s="200"/>
      <c r="AU31" s="260"/>
      <c r="AW31" s="196"/>
      <c r="AX31" s="196"/>
      <c r="AY31" s="200"/>
      <c r="AZ31" s="200"/>
      <c r="BA31" s="260"/>
    </row>
    <row r="32" spans="1:53" s="189" customFormat="1" ht="5.25" customHeight="1" x14ac:dyDescent="0.25">
      <c r="B32" s="158" t="s">
        <v>39</v>
      </c>
      <c r="C32" s="405"/>
      <c r="I32" s="405"/>
      <c r="AD32" s="189">
        <v>38567</v>
      </c>
      <c r="AE32" s="189">
        <v>3792</v>
      </c>
      <c r="AF32" s="189">
        <v>803</v>
      </c>
      <c r="AG32" s="189">
        <v>36957</v>
      </c>
      <c r="AH32" s="189">
        <v>3894</v>
      </c>
      <c r="AI32" s="189">
        <v>1480</v>
      </c>
    </row>
    <row r="33" spans="2:15" s="189" customFormat="1" ht="5.25" customHeight="1" x14ac:dyDescent="0.25">
      <c r="B33" s="158" t="s">
        <v>47</v>
      </c>
      <c r="C33" s="585"/>
      <c r="I33" s="585"/>
    </row>
    <row r="34" spans="2:15" s="152" customFormat="1" ht="13.5" customHeight="1" x14ac:dyDescent="0.25">
      <c r="B34" s="1298" t="s">
        <v>475</v>
      </c>
      <c r="C34" s="1298"/>
      <c r="D34" s="1298"/>
      <c r="E34" s="1298"/>
      <c r="F34" s="1298"/>
      <c r="G34" s="1298"/>
      <c r="H34" s="1298"/>
      <c r="I34" s="1298"/>
      <c r="J34" s="1298"/>
      <c r="K34" s="1298"/>
      <c r="L34" s="1298"/>
      <c r="M34" s="1298"/>
      <c r="N34" s="1298"/>
      <c r="O34" s="1298"/>
    </row>
    <row r="35" spans="2:15" s="261" customFormat="1" ht="29.25" customHeight="1" x14ac:dyDescent="0.25">
      <c r="B35" s="1299"/>
      <c r="C35" s="1299"/>
      <c r="D35" s="1299"/>
      <c r="E35" s="1299"/>
      <c r="F35" s="1299"/>
      <c r="G35" s="1299"/>
      <c r="H35" s="1299"/>
      <c r="I35" s="1299"/>
      <c r="J35" s="1299"/>
      <c r="K35" s="1299"/>
      <c r="L35" s="1299"/>
      <c r="M35" s="1299"/>
      <c r="N35" s="467"/>
    </row>
    <row r="36" spans="2:15" s="261" customFormat="1" ht="4.5" customHeight="1" x14ac:dyDescent="0.25">
      <c r="B36" s="1290"/>
      <c r="C36" s="1290"/>
      <c r="D36" s="1290"/>
      <c r="E36" s="586"/>
      <c r="F36" s="586"/>
      <c r="G36" s="586"/>
      <c r="H36" s="467"/>
      <c r="I36" s="467"/>
      <c r="J36" s="467"/>
      <c r="K36" s="467"/>
      <c r="L36" s="467"/>
      <c r="M36" s="467"/>
      <c r="N36" s="467"/>
    </row>
    <row r="37" spans="2:15" s="261" customFormat="1" x14ac:dyDescent="0.25"/>
    <row r="38" spans="2:15" s="261" customFormat="1" x14ac:dyDescent="0.25"/>
    <row r="39" spans="2:15" s="261" customFormat="1" x14ac:dyDescent="0.25"/>
    <row r="40" spans="2:15" s="261" customFormat="1" x14ac:dyDescent="0.25"/>
    <row r="41" spans="2:15" s="261" customFormat="1" x14ac:dyDescent="0.25"/>
    <row r="42" spans="2:15" s="261" customFormat="1" x14ac:dyDescent="0.25"/>
    <row r="43" spans="2:15" s="189" customFormat="1" x14ac:dyDescent="0.25"/>
    <row r="44" spans="2:15" s="189" customFormat="1" x14ac:dyDescent="0.25"/>
    <row r="45" spans="2:15" s="189" customFormat="1" x14ac:dyDescent="0.25"/>
    <row r="46" spans="2:15" s="189" customFormat="1" x14ac:dyDescent="0.25"/>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14">
    <tabColor theme="0"/>
    <pageSetUpPr fitToPage="1"/>
  </sheetPr>
  <dimension ref="B1:S31"/>
  <sheetViews>
    <sheetView showGridLines="0" zoomScale="80" zoomScaleNormal="80" workbookViewId="0">
      <selection activeCell="B6" sqref="B6"/>
    </sheetView>
  </sheetViews>
  <sheetFormatPr baseColWidth="10" defaultColWidth="11.453125" defaultRowHeight="15" x14ac:dyDescent="0.25"/>
  <cols>
    <col min="1" max="1" width="0.453125" style="613" customWidth="1"/>
    <col min="2" max="2" width="30.7265625" style="613" customWidth="1"/>
    <col min="3" max="3" width="0.26953125" style="613" customWidth="1"/>
    <col min="4" max="4" width="13.7265625" style="613" customWidth="1"/>
    <col min="5" max="5" width="9.26953125" style="613" customWidth="1"/>
    <col min="6" max="6" width="0.453125" style="613" customWidth="1"/>
    <col min="7" max="7" width="11.26953125" style="613" customWidth="1"/>
    <col min="8" max="8" width="7.54296875" style="613" customWidth="1"/>
    <col min="9" max="9" width="0.453125" style="613" customWidth="1"/>
    <col min="10" max="10" width="9.54296875" style="613" customWidth="1"/>
    <col min="11" max="11" width="7.54296875" style="613" customWidth="1"/>
    <col min="12" max="12" width="18.453125" style="613" customWidth="1"/>
    <col min="13" max="13" width="15" style="613" customWidth="1"/>
    <col min="14" max="14" width="2" style="613" customWidth="1"/>
    <col min="15" max="16384" width="11.453125" style="613"/>
  </cols>
  <sheetData>
    <row r="1" spans="2:19" x14ac:dyDescent="0.25">
      <c r="G1" s="82" t="s">
        <v>24</v>
      </c>
      <c r="H1" s="83"/>
      <c r="I1" s="83"/>
      <c r="J1" s="82" t="s">
        <v>23</v>
      </c>
    </row>
    <row r="2" spans="2:19" s="610" customFormat="1" ht="15" customHeight="1" x14ac:dyDescent="0.25">
      <c r="B2" s="708"/>
      <c r="C2" s="709"/>
      <c r="F2" s="709"/>
    </row>
    <row r="3" spans="2:19" s="710" customFormat="1" ht="52.5" customHeight="1" x14ac:dyDescent="0.3">
      <c r="B3" s="1316"/>
      <c r="C3" s="1316"/>
      <c r="D3" s="1316"/>
      <c r="E3" s="1316"/>
      <c r="F3" s="1316"/>
    </row>
    <row r="4" spans="2:19" s="710" customFormat="1" ht="23.25" customHeight="1" x14ac:dyDescent="0.25">
      <c r="B4" s="1285" t="s">
        <v>394</v>
      </c>
      <c r="C4" s="1285"/>
      <c r="D4" s="1285"/>
      <c r="E4" s="1285"/>
      <c r="F4" s="1285"/>
      <c r="G4" s="1285"/>
      <c r="H4" s="1285"/>
      <c r="I4" s="1285"/>
      <c r="J4" s="1285"/>
      <c r="K4" s="1285"/>
      <c r="L4" s="1285"/>
      <c r="M4" s="1285"/>
    </row>
    <row r="5" spans="2:19" s="710" customFormat="1" ht="15.75" customHeight="1" x14ac:dyDescent="0.25">
      <c r="B5" s="1321" t="s">
        <v>486</v>
      </c>
      <c r="C5" s="1321"/>
      <c r="D5" s="1321"/>
      <c r="E5" s="1321"/>
      <c r="F5" s="1321"/>
      <c r="G5" s="1321"/>
      <c r="H5" s="1321"/>
      <c r="I5" s="1321"/>
      <c r="J5" s="1321"/>
      <c r="K5" s="1321"/>
      <c r="L5" s="1321"/>
      <c r="M5" s="1321"/>
      <c r="N5" s="711"/>
      <c r="O5" s="711"/>
      <c r="P5" s="711"/>
      <c r="Q5" s="711"/>
      <c r="R5" s="711"/>
      <c r="S5" s="711"/>
    </row>
    <row r="6" spans="2:19" s="710" customFormat="1" ht="10.5" customHeight="1" x14ac:dyDescent="0.25"/>
    <row r="7" spans="2:19" s="714" customFormat="1" ht="36.75" customHeight="1" x14ac:dyDescent="0.25">
      <c r="B7" s="1319" t="s">
        <v>12</v>
      </c>
      <c r="C7" s="712"/>
      <c r="D7" s="1317" t="s">
        <v>11</v>
      </c>
      <c r="E7" s="1318"/>
      <c r="F7" s="713"/>
    </row>
    <row r="8" spans="2:19" s="716" customFormat="1" ht="30.75" customHeight="1" x14ac:dyDescent="0.25">
      <c r="B8" s="1320"/>
      <c r="C8" s="715"/>
      <c r="D8" s="727" t="s">
        <v>9</v>
      </c>
      <c r="E8" s="728" t="s">
        <v>10</v>
      </c>
      <c r="F8" s="713"/>
      <c r="M8" s="717"/>
    </row>
    <row r="9" spans="2:19" s="720" customFormat="1" ht="4.5" customHeight="1" x14ac:dyDescent="0.25">
      <c r="B9" s="718"/>
      <c r="C9" s="719"/>
      <c r="D9" s="718"/>
      <c r="E9" s="718"/>
      <c r="F9" s="713"/>
    </row>
    <row r="10" spans="2:19" s="722" customFormat="1" ht="18" customHeight="1" x14ac:dyDescent="0.25">
      <c r="B10" s="739" t="s">
        <v>8</v>
      </c>
      <c r="C10" s="721">
        <f t="shared" ref="C10:C27" si="0">D10</f>
        <v>414034</v>
      </c>
      <c r="D10" s="732">
        <v>414034</v>
      </c>
      <c r="E10" s="733">
        <f t="shared" ref="E10:E27" si="1">D10*100/$D$29</f>
        <v>19.998241844865028</v>
      </c>
      <c r="F10" s="713"/>
      <c r="M10" s="720"/>
    </row>
    <row r="11" spans="2:19" s="722" customFormat="1" ht="18" customHeight="1" x14ac:dyDescent="0.25">
      <c r="B11" s="740" t="s">
        <v>7</v>
      </c>
      <c r="C11" s="721">
        <f t="shared" si="0"/>
        <v>54409</v>
      </c>
      <c r="D11" s="734">
        <v>54409</v>
      </c>
      <c r="E11" s="735">
        <f t="shared" si="1"/>
        <v>2.6280072180962466</v>
      </c>
      <c r="F11" s="713"/>
    </row>
    <row r="12" spans="2:19" s="722" customFormat="1" ht="18" customHeight="1" x14ac:dyDescent="0.25">
      <c r="B12" s="740" t="s">
        <v>37</v>
      </c>
      <c r="C12" s="721">
        <f t="shared" si="0"/>
        <v>46861</v>
      </c>
      <c r="D12" s="734">
        <v>46861</v>
      </c>
      <c r="E12" s="735">
        <f t="shared" si="1"/>
        <v>2.2634315324157437</v>
      </c>
      <c r="F12" s="713"/>
    </row>
    <row r="13" spans="2:19" s="722" customFormat="1" ht="18" customHeight="1" x14ac:dyDescent="0.25">
      <c r="B13" s="740" t="s">
        <v>38</v>
      </c>
      <c r="C13" s="721">
        <f t="shared" si="0"/>
        <v>43797</v>
      </c>
      <c r="D13" s="734">
        <v>43797</v>
      </c>
      <c r="E13" s="735">
        <f t="shared" si="1"/>
        <v>2.1154373749005</v>
      </c>
      <c r="F13" s="713"/>
    </row>
    <row r="14" spans="2:19" s="722" customFormat="1" ht="18" customHeight="1" x14ac:dyDescent="0.25">
      <c r="B14" s="740" t="s">
        <v>6</v>
      </c>
      <c r="C14" s="721">
        <f t="shared" si="0"/>
        <v>64073</v>
      </c>
      <c r="D14" s="734">
        <v>64073</v>
      </c>
      <c r="E14" s="735">
        <f t="shared" si="1"/>
        <v>3.0947877462383206</v>
      </c>
      <c r="F14" s="713"/>
      <c r="M14" s="723"/>
    </row>
    <row r="15" spans="2:19" s="722" customFormat="1" ht="18" customHeight="1" x14ac:dyDescent="0.25">
      <c r="B15" s="740" t="s">
        <v>5</v>
      </c>
      <c r="C15" s="721">
        <f t="shared" si="0"/>
        <v>23718</v>
      </c>
      <c r="D15" s="734">
        <v>23718</v>
      </c>
      <c r="E15" s="735">
        <f t="shared" si="1"/>
        <v>1.1456022937162376</v>
      </c>
      <c r="F15" s="713"/>
      <c r="M15" s="723"/>
    </row>
    <row r="16" spans="2:19" s="722" customFormat="1" ht="18" customHeight="1" x14ac:dyDescent="0.25">
      <c r="B16" s="740" t="s">
        <v>4</v>
      </c>
      <c r="C16" s="721">
        <f t="shared" si="0"/>
        <v>157973</v>
      </c>
      <c r="D16" s="734">
        <v>157973</v>
      </c>
      <c r="E16" s="735">
        <f t="shared" si="1"/>
        <v>7.6302483828836838</v>
      </c>
      <c r="F16" s="713"/>
    </row>
    <row r="17" spans="2:13" s="722" customFormat="1" ht="18" customHeight="1" x14ac:dyDescent="0.25">
      <c r="B17" s="740" t="s">
        <v>40</v>
      </c>
      <c r="C17" s="721">
        <f t="shared" si="0"/>
        <v>96147</v>
      </c>
      <c r="D17" s="734">
        <v>96147</v>
      </c>
      <c r="E17" s="735">
        <f t="shared" si="1"/>
        <v>4.6439929055542244</v>
      </c>
      <c r="F17" s="713"/>
    </row>
    <row r="18" spans="2:13" s="722" customFormat="1" ht="18" customHeight="1" x14ac:dyDescent="0.25">
      <c r="B18" s="740" t="s">
        <v>41</v>
      </c>
      <c r="C18" s="721">
        <f t="shared" si="0"/>
        <v>357537</v>
      </c>
      <c r="D18" s="734">
        <v>357537</v>
      </c>
      <c r="E18" s="735">
        <f t="shared" si="1"/>
        <v>17.269382211334111</v>
      </c>
      <c r="F18" s="713"/>
    </row>
    <row r="19" spans="2:13" s="722" customFormat="1" ht="18" customHeight="1" x14ac:dyDescent="0.25">
      <c r="B19" s="740" t="s">
        <v>3</v>
      </c>
      <c r="C19" s="721">
        <f t="shared" si="0"/>
        <v>204692</v>
      </c>
      <c r="D19" s="734">
        <v>204692</v>
      </c>
      <c r="E19" s="735">
        <f t="shared" si="1"/>
        <v>9.8868211782344257</v>
      </c>
      <c r="F19" s="713"/>
    </row>
    <row r="20" spans="2:13" s="722" customFormat="1" ht="18" customHeight="1" x14ac:dyDescent="0.25">
      <c r="B20" s="740" t="s">
        <v>2</v>
      </c>
      <c r="C20" s="721">
        <f t="shared" si="0"/>
        <v>58544</v>
      </c>
      <c r="D20" s="734">
        <v>58544</v>
      </c>
      <c r="E20" s="735">
        <f t="shared" si="1"/>
        <v>2.8277317093904806</v>
      </c>
      <c r="F20" s="713"/>
    </row>
    <row r="21" spans="2:13" s="722" customFormat="1" ht="18" customHeight="1" x14ac:dyDescent="0.25">
      <c r="B21" s="740" t="s">
        <v>35</v>
      </c>
      <c r="C21" s="721">
        <f t="shared" si="0"/>
        <v>83028</v>
      </c>
      <c r="D21" s="734">
        <v>83028</v>
      </c>
      <c r="E21" s="735">
        <f t="shared" si="1"/>
        <v>4.0103325424855294</v>
      </c>
      <c r="F21" s="713"/>
    </row>
    <row r="22" spans="2:13" s="722" customFormat="1" ht="18" customHeight="1" x14ac:dyDescent="0.25">
      <c r="B22" s="740" t="s">
        <v>42</v>
      </c>
      <c r="C22" s="721">
        <f t="shared" si="0"/>
        <v>245045</v>
      </c>
      <c r="D22" s="734">
        <v>245045</v>
      </c>
      <c r="E22" s="735">
        <f t="shared" si="1"/>
        <v>11.835910028826016</v>
      </c>
      <c r="F22" s="713"/>
    </row>
    <row r="23" spans="2:13" s="722" customFormat="1" ht="18" customHeight="1" x14ac:dyDescent="0.25">
      <c r="B23" s="740" t="s">
        <v>43</v>
      </c>
      <c r="C23" s="721">
        <f t="shared" si="0"/>
        <v>64044</v>
      </c>
      <c r="D23" s="734">
        <v>64044</v>
      </c>
      <c r="E23" s="735">
        <f t="shared" si="1"/>
        <v>3.0933870182461725</v>
      </c>
      <c r="F23" s="713"/>
    </row>
    <row r="24" spans="2:13" s="722" customFormat="1" ht="18" customHeight="1" x14ac:dyDescent="0.25">
      <c r="B24" s="740" t="s">
        <v>44</v>
      </c>
      <c r="C24" s="721">
        <f t="shared" si="0"/>
        <v>22014</v>
      </c>
      <c r="D24" s="734">
        <v>22014</v>
      </c>
      <c r="E24" s="735">
        <f t="shared" si="1"/>
        <v>1.0632974489362195</v>
      </c>
      <c r="F24" s="713"/>
    </row>
    <row r="25" spans="2:13" s="722" customFormat="1" ht="18" customHeight="1" x14ac:dyDescent="0.25">
      <c r="B25" s="740" t="s">
        <v>45</v>
      </c>
      <c r="C25" s="721">
        <f t="shared" si="0"/>
        <v>114310</v>
      </c>
      <c r="D25" s="734">
        <v>114310</v>
      </c>
      <c r="E25" s="735">
        <f t="shared" si="1"/>
        <v>5.5212833373262136</v>
      </c>
      <c r="F25" s="713"/>
    </row>
    <row r="26" spans="2:13" s="722" customFormat="1" ht="18" customHeight="1" x14ac:dyDescent="0.25">
      <c r="B26" s="740" t="s">
        <v>46</v>
      </c>
      <c r="C26" s="721">
        <f t="shared" si="0"/>
        <v>14771</v>
      </c>
      <c r="D26" s="734">
        <v>14771</v>
      </c>
      <c r="E26" s="736">
        <f t="shared" si="1"/>
        <v>0.71345355765589624</v>
      </c>
      <c r="F26" s="713"/>
    </row>
    <row r="27" spans="2:13" s="722" customFormat="1" ht="18" customHeight="1" x14ac:dyDescent="0.25">
      <c r="B27" s="741" t="s">
        <v>1</v>
      </c>
      <c r="C27" s="721">
        <f t="shared" si="0"/>
        <v>5355</v>
      </c>
      <c r="D27" s="737">
        <v>5355</v>
      </c>
      <c r="E27" s="738">
        <f t="shared" si="1"/>
        <v>0.25865166889495117</v>
      </c>
      <c r="F27" s="713"/>
    </row>
    <row r="28" spans="2:13" s="720" customFormat="1" ht="3.75" customHeight="1" x14ac:dyDescent="0.25">
      <c r="B28" s="718"/>
      <c r="C28" s="719"/>
      <c r="D28" s="718"/>
      <c r="E28" s="724"/>
      <c r="F28" s="713"/>
    </row>
    <row r="29" spans="2:13" s="725" customFormat="1" ht="18" customHeight="1" x14ac:dyDescent="0.25">
      <c r="B29" s="729" t="s">
        <v>0</v>
      </c>
      <c r="C29" s="712"/>
      <c r="D29" s="730">
        <f>SUM(D10:D28)</f>
        <v>2070352</v>
      </c>
      <c r="E29" s="731">
        <f>D29*100/$D$29</f>
        <v>100</v>
      </c>
      <c r="F29" s="713"/>
    </row>
    <row r="30" spans="2:13" s="725" customFormat="1" ht="23.25" customHeight="1" x14ac:dyDescent="0.25">
      <c r="B30" s="1298"/>
      <c r="C30" s="1298"/>
      <c r="D30" s="1298"/>
      <c r="E30" s="1298"/>
      <c r="F30" s="1298"/>
      <c r="G30" s="1298"/>
      <c r="H30" s="1298"/>
      <c r="I30" s="1298"/>
      <c r="J30" s="1298"/>
      <c r="K30" s="1298"/>
      <c r="L30" s="1298"/>
      <c r="M30" s="1298"/>
    </row>
    <row r="31" spans="2:13" ht="24" customHeight="1" x14ac:dyDescent="0.25">
      <c r="D31" s="726"/>
    </row>
  </sheetData>
  <mergeCells count="6">
    <mergeCell ref="B30:M30"/>
    <mergeCell ref="B3:F3"/>
    <mergeCell ref="D7:E7"/>
    <mergeCell ref="B7:B8"/>
    <mergeCell ref="B4:M4"/>
    <mergeCell ref="B5:M5"/>
  </mergeCells>
  <conditionalFormatting sqref="D10">
    <cfRule type="cellIs" dxfId="15" priority="21" stopIfTrue="1" operator="notEqual">
      <formula>#REF!+#REF!</formula>
    </cfRule>
  </conditionalFormatting>
  <conditionalFormatting sqref="D11">
    <cfRule type="cellIs" dxfId="14" priority="22" stopIfTrue="1" operator="notEqual">
      <formula>#REF!+#REF!</formula>
    </cfRule>
  </conditionalFormatting>
  <conditionalFormatting sqref="D12">
    <cfRule type="cellIs" dxfId="13" priority="23" stopIfTrue="1" operator="notEqual">
      <formula>#REF!+#REF!</formula>
    </cfRule>
  </conditionalFormatting>
  <conditionalFormatting sqref="D13:D27">
    <cfRule type="cellIs" dxfId="12" priority="24" stopIfTrue="1" operator="notEqual">
      <formula>#REF!+#REF!</formula>
    </cfRule>
  </conditionalFormatting>
  <printOptions horizontalCentered="1"/>
  <pageMargins left="0" right="0" top="0.43307086614173229" bottom="0.43307086614173229" header="0" footer="0"/>
  <pageSetup paperSize="9" scale="94"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32">
    <tabColor theme="0"/>
    <pageSetUpPr fitToPage="1"/>
  </sheetPr>
  <dimension ref="A1:U37"/>
  <sheetViews>
    <sheetView showGridLines="0" zoomScale="70" zoomScaleNormal="70" workbookViewId="0">
      <selection activeCell="B6" sqref="B6"/>
    </sheetView>
  </sheetViews>
  <sheetFormatPr baseColWidth="10" defaultColWidth="11.453125" defaultRowHeight="15" x14ac:dyDescent="0.25"/>
  <cols>
    <col min="1" max="1" width="1.1796875" style="162" customWidth="1"/>
    <col min="2" max="2" width="28.7265625" style="162" customWidth="1"/>
    <col min="3" max="3" width="0.54296875" style="162" customWidth="1"/>
    <col min="4" max="4" width="11.81640625" style="162" customWidth="1"/>
    <col min="5" max="5" width="8.54296875" style="162" customWidth="1"/>
    <col min="6" max="6" width="0.453125" style="162" customWidth="1"/>
    <col min="7" max="7" width="14.54296875" style="162" customWidth="1"/>
    <col min="8" max="8" width="9.26953125" style="162" customWidth="1"/>
    <col min="9" max="9" width="0.453125" style="162" customWidth="1"/>
    <col min="10" max="10" width="10.81640625" style="162" customWidth="1"/>
    <col min="11" max="11" width="9" style="162" customWidth="1"/>
    <col min="12" max="12" width="13.1796875" style="162" customWidth="1"/>
    <col min="13" max="13" width="4.1796875" style="162" customWidth="1"/>
    <col min="14" max="14" width="6.1796875" style="162" customWidth="1"/>
    <col min="15" max="15" width="3.7265625" style="160" customWidth="1"/>
    <col min="16" max="16" width="3.1796875" style="162" customWidth="1"/>
    <col min="17" max="17" width="7" style="162" customWidth="1"/>
    <col min="18" max="18" width="5.7265625" style="162" customWidth="1"/>
    <col min="19" max="20" width="11.453125" style="162"/>
    <col min="21" max="21" width="17.1796875" style="162" customWidth="1"/>
    <col min="22" max="16384" width="11.453125" style="162"/>
  </cols>
  <sheetData>
    <row r="1" spans="1:21" s="104" customFormat="1" ht="15" customHeight="1" x14ac:dyDescent="0.25">
      <c r="B1" s="105"/>
      <c r="C1" s="106"/>
      <c r="F1" s="106"/>
      <c r="I1" s="106"/>
      <c r="O1" s="107"/>
    </row>
    <row r="2" spans="1:21" s="108" customFormat="1" ht="52.5" customHeight="1" x14ac:dyDescent="0.3">
      <c r="B2" s="1300"/>
      <c r="C2" s="1300"/>
      <c r="D2" s="1300"/>
      <c r="E2" s="1300"/>
      <c r="F2" s="1300"/>
      <c r="G2" s="1300"/>
      <c r="H2" s="1300"/>
      <c r="I2" s="1300"/>
      <c r="O2" s="110"/>
    </row>
    <row r="3" spans="1:21" s="111" customFormat="1" ht="4.5" customHeight="1" x14ac:dyDescent="0.25">
      <c r="B3" s="1301"/>
      <c r="C3" s="1301"/>
      <c r="D3" s="1301"/>
      <c r="E3" s="1301"/>
      <c r="F3" s="1301"/>
      <c r="G3" s="1301"/>
      <c r="H3" s="1301"/>
      <c r="I3" s="1301"/>
      <c r="O3" s="110"/>
    </row>
    <row r="4" spans="1:21" s="111" customFormat="1" ht="17.25" customHeight="1" x14ac:dyDescent="0.25">
      <c r="A4" s="1325" t="s">
        <v>395</v>
      </c>
      <c r="B4" s="1325"/>
      <c r="C4" s="1325"/>
      <c r="D4" s="1325"/>
      <c r="E4" s="1325"/>
      <c r="F4" s="1325"/>
      <c r="G4" s="1325"/>
      <c r="H4" s="1325"/>
      <c r="I4" s="1325"/>
      <c r="J4" s="1325"/>
      <c r="K4" s="1325"/>
      <c r="L4" s="1325"/>
      <c r="M4" s="1325"/>
      <c r="N4" s="1325"/>
      <c r="O4" s="1325"/>
      <c r="P4" s="1325"/>
      <c r="Q4" s="1325"/>
      <c r="R4" s="1325"/>
      <c r="S4" s="1325"/>
      <c r="T4" s="1325"/>
      <c r="U4" s="1325"/>
    </row>
    <row r="5" spans="1:21" s="111" customFormat="1" ht="17.25" customHeight="1" x14ac:dyDescent="0.25">
      <c r="B5" s="1326" t="s">
        <v>486</v>
      </c>
      <c r="C5" s="1326"/>
      <c r="D5" s="1326"/>
      <c r="E5" s="1326"/>
      <c r="F5" s="1326"/>
      <c r="G5" s="1326"/>
      <c r="H5" s="1326"/>
      <c r="I5" s="1326"/>
      <c r="J5" s="1326"/>
      <c r="K5" s="1326"/>
      <c r="L5" s="1326"/>
      <c r="M5" s="1326"/>
      <c r="N5" s="1326"/>
      <c r="O5" s="1326"/>
      <c r="P5" s="1326"/>
      <c r="Q5" s="1326"/>
      <c r="R5" s="1326"/>
      <c r="S5" s="1326"/>
    </row>
    <row r="6" spans="1:21" s="111" customFormat="1" ht="6" customHeight="1" x14ac:dyDescent="0.25">
      <c r="O6" s="110"/>
    </row>
    <row r="7" spans="1:21" s="115" customFormat="1" ht="39.75" customHeight="1" x14ac:dyDescent="0.25">
      <c r="A7" s="112"/>
      <c r="B7" s="1327" t="s">
        <v>12</v>
      </c>
      <c r="C7" s="742"/>
      <c r="D7" s="1329" t="s">
        <v>478</v>
      </c>
      <c r="E7" s="1330"/>
      <c r="F7" s="742"/>
      <c r="G7" s="1329" t="s">
        <v>479</v>
      </c>
      <c r="H7" s="1330"/>
      <c r="I7" s="742"/>
      <c r="J7" s="1329" t="s">
        <v>13</v>
      </c>
      <c r="K7" s="1331"/>
      <c r="L7" s="1330"/>
      <c r="M7" s="252"/>
      <c r="N7" s="252"/>
      <c r="O7" s="253"/>
      <c r="P7" s="253"/>
      <c r="Q7" s="253"/>
      <c r="R7" s="253"/>
      <c r="S7" s="253"/>
      <c r="T7" s="253"/>
      <c r="U7" s="254"/>
    </row>
    <row r="8" spans="1:21" s="120" customFormat="1" ht="26.25" customHeight="1" x14ac:dyDescent="0.25">
      <c r="A8" s="116"/>
      <c r="B8" s="1328"/>
      <c r="C8" s="743"/>
      <c r="D8" s="766" t="s">
        <v>9</v>
      </c>
      <c r="E8" s="767" t="s">
        <v>10</v>
      </c>
      <c r="F8" s="743"/>
      <c r="G8" s="766" t="s">
        <v>9</v>
      </c>
      <c r="H8" s="767" t="s">
        <v>10</v>
      </c>
      <c r="I8" s="743"/>
      <c r="J8" s="766" t="s">
        <v>9</v>
      </c>
      <c r="K8" s="769" t="s">
        <v>111</v>
      </c>
      <c r="L8" s="767" t="s">
        <v>110</v>
      </c>
      <c r="M8" s="255"/>
      <c r="N8" s="256"/>
      <c r="O8" s="200"/>
      <c r="P8" s="200"/>
      <c r="Q8" s="200"/>
      <c r="R8" s="200"/>
      <c r="S8" s="257"/>
      <c r="T8" s="257"/>
      <c r="U8" s="257"/>
    </row>
    <row r="9" spans="1:21" s="124" customFormat="1" ht="4.5" customHeight="1" x14ac:dyDescent="0.25">
      <c r="A9" s="121"/>
      <c r="B9" s="122"/>
      <c r="C9" s="123"/>
      <c r="D9" s="122"/>
      <c r="E9" s="122"/>
      <c r="F9" s="123"/>
      <c r="G9" s="122"/>
      <c r="H9" s="122"/>
      <c r="I9" s="123"/>
      <c r="J9" s="122"/>
      <c r="K9" s="122"/>
      <c r="L9" s="122"/>
      <c r="M9" s="252"/>
      <c r="N9" s="256"/>
      <c r="O9" s="200"/>
      <c r="P9" s="200"/>
      <c r="Q9" s="200"/>
      <c r="R9" s="200"/>
      <c r="S9" s="132"/>
      <c r="T9" s="132"/>
      <c r="U9" s="132"/>
    </row>
    <row r="10" spans="1:21" s="133" customFormat="1" ht="18" customHeight="1" x14ac:dyDescent="0.2">
      <c r="A10" s="125"/>
      <c r="B10" s="679" t="s">
        <v>8</v>
      </c>
      <c r="C10" s="127"/>
      <c r="D10" s="749">
        <v>8584147</v>
      </c>
      <c r="E10" s="750">
        <v>17.851892595752791</v>
      </c>
      <c r="F10" s="127"/>
      <c r="G10" s="695">
        <v>1014321</v>
      </c>
      <c r="H10" s="698">
        <v>16.031753056369972</v>
      </c>
      <c r="I10" s="127"/>
      <c r="J10" s="757">
        <v>414034</v>
      </c>
      <c r="K10" s="758">
        <f t="shared" ref="K10:K27" si="0">J10*100/D10</f>
        <v>4.8232398629706594</v>
      </c>
      <c r="L10" s="685">
        <f>J10*100/G10</f>
        <v>40.818833485651979</v>
      </c>
      <c r="M10" s="195"/>
      <c r="N10" s="196">
        <f>_xlfn.RANK.EQ(L10,L$10:L$29,0)</f>
        <v>1</v>
      </c>
      <c r="O10" s="196">
        <v>1</v>
      </c>
      <c r="P10" s="196">
        <f>MATCH(O10,N$10:N$29,0)</f>
        <v>1</v>
      </c>
      <c r="Q10" s="197" t="str">
        <f>INDEX(B$10:B$29,P10,1)</f>
        <v>Andalucía</v>
      </c>
      <c r="R10" s="258">
        <f>INDEX(L$10:L$29,P10,1)</f>
        <v>40.818833485651979</v>
      </c>
      <c r="S10" s="132"/>
      <c r="T10" s="132"/>
      <c r="U10" s="132"/>
    </row>
    <row r="11" spans="1:21" s="133" customFormat="1" ht="18" customHeight="1" x14ac:dyDescent="0.2">
      <c r="A11" s="125"/>
      <c r="B11" s="680" t="s">
        <v>7</v>
      </c>
      <c r="C11" s="127"/>
      <c r="D11" s="751">
        <v>1341289</v>
      </c>
      <c r="E11" s="752">
        <v>2.7893915572350596</v>
      </c>
      <c r="F11" s="127"/>
      <c r="G11" s="699">
        <v>186533</v>
      </c>
      <c r="H11" s="700">
        <v>2.9482293996317339</v>
      </c>
      <c r="I11" s="127"/>
      <c r="J11" s="759">
        <v>54409</v>
      </c>
      <c r="K11" s="760">
        <f t="shared" si="0"/>
        <v>4.0564710513543316</v>
      </c>
      <c r="L11" s="687">
        <f>J11*100/G11</f>
        <v>29.168565347686467</v>
      </c>
      <c r="M11" s="195"/>
      <c r="N11" s="196">
        <f t="shared" ref="N11:N26" si="1">_xlfn.RANK.EQ(L11,L$10:L$29,0)</f>
        <v>13</v>
      </c>
      <c r="O11" s="196">
        <v>2</v>
      </c>
      <c r="P11" s="196">
        <f t="shared" ref="P11:P27" si="2">MATCH(O11,N$10:N$29,0)</f>
        <v>11</v>
      </c>
      <c r="Q11" s="197" t="str">
        <f t="shared" ref="Q11:Q28" si="3">INDEX(B$10:B$29,P11,1)</f>
        <v>Extremadura</v>
      </c>
      <c r="R11" s="258">
        <f t="shared" ref="R11:R28" si="4">INDEX(L$10:L$29,P11,1)</f>
        <v>38.890106751164168</v>
      </c>
      <c r="S11" s="132"/>
      <c r="T11" s="132"/>
      <c r="U11" s="132"/>
    </row>
    <row r="12" spans="1:21" s="133" customFormat="1" ht="18" customHeight="1" x14ac:dyDescent="0.2">
      <c r="A12" s="125"/>
      <c r="B12" s="680" t="s">
        <v>37</v>
      </c>
      <c r="C12" s="127"/>
      <c r="D12" s="751">
        <v>1006060</v>
      </c>
      <c r="E12" s="752">
        <v>2.0922375938905815</v>
      </c>
      <c r="F12" s="127"/>
      <c r="G12" s="699">
        <v>183865</v>
      </c>
      <c r="H12" s="700">
        <v>2.9060605821130245</v>
      </c>
      <c r="I12" s="127"/>
      <c r="J12" s="759">
        <v>46861</v>
      </c>
      <c r="K12" s="760">
        <f t="shared" si="0"/>
        <v>4.6578732878754749</v>
      </c>
      <c r="L12" s="687">
        <f>J12*100/G12</f>
        <v>25.486634215321022</v>
      </c>
      <c r="M12" s="195"/>
      <c r="N12" s="196">
        <f t="shared" si="1"/>
        <v>16</v>
      </c>
      <c r="O12" s="196">
        <v>3</v>
      </c>
      <c r="P12" s="196">
        <f t="shared" si="2"/>
        <v>7</v>
      </c>
      <c r="Q12" s="197" t="str">
        <f t="shared" si="3"/>
        <v>Castilla y León</v>
      </c>
      <c r="R12" s="259">
        <f t="shared" si="4"/>
        <v>38.561695832916321</v>
      </c>
      <c r="S12" s="132"/>
      <c r="T12" s="132"/>
      <c r="U12" s="132"/>
    </row>
    <row r="13" spans="1:21" s="133" customFormat="1" ht="18" customHeight="1" x14ac:dyDescent="0.2">
      <c r="A13" s="125"/>
      <c r="B13" s="680" t="s">
        <v>38</v>
      </c>
      <c r="C13" s="127"/>
      <c r="D13" s="751">
        <v>1209906</v>
      </c>
      <c r="E13" s="752">
        <v>2.516162871273858</v>
      </c>
      <c r="F13" s="127"/>
      <c r="G13" s="699">
        <v>122472</v>
      </c>
      <c r="H13" s="700">
        <v>1.9357194224705427</v>
      </c>
      <c r="I13" s="127"/>
      <c r="J13" s="759">
        <v>43797</v>
      </c>
      <c r="K13" s="760">
        <f t="shared" si="0"/>
        <v>3.619867989744658</v>
      </c>
      <c r="L13" s="687">
        <f t="shared" ref="L13:L27" si="5">J13*100/G13</f>
        <v>35.760826964530665</v>
      </c>
      <c r="M13" s="195"/>
      <c r="N13" s="196">
        <f t="shared" si="1"/>
        <v>4</v>
      </c>
      <c r="O13" s="196">
        <v>4</v>
      </c>
      <c r="P13" s="196">
        <f t="shared" si="2"/>
        <v>4</v>
      </c>
      <c r="Q13" s="197" t="str">
        <f t="shared" si="3"/>
        <v>Balears, Illes</v>
      </c>
      <c r="R13" s="258">
        <f t="shared" si="4"/>
        <v>35.760826964530665</v>
      </c>
      <c r="S13" s="132"/>
      <c r="T13" s="132"/>
      <c r="U13" s="132"/>
    </row>
    <row r="14" spans="1:21" s="133" customFormat="1" ht="18" customHeight="1" x14ac:dyDescent="0.2">
      <c r="A14" s="125"/>
      <c r="B14" s="680" t="s">
        <v>6</v>
      </c>
      <c r="C14" s="127"/>
      <c r="D14" s="751">
        <v>2213016</v>
      </c>
      <c r="E14" s="752">
        <v>4.6022655418974603</v>
      </c>
      <c r="F14" s="127"/>
      <c r="G14" s="699">
        <v>253565</v>
      </c>
      <c r="H14" s="700">
        <v>4.0076972316835127</v>
      </c>
      <c r="I14" s="127"/>
      <c r="J14" s="759">
        <v>64073</v>
      </c>
      <c r="K14" s="760">
        <f t="shared" si="0"/>
        <v>2.8952795641784785</v>
      </c>
      <c r="L14" s="687">
        <f t="shared" si="5"/>
        <v>25.268865971249976</v>
      </c>
      <c r="M14" s="195"/>
      <c r="N14" s="196">
        <f t="shared" si="1"/>
        <v>17</v>
      </c>
      <c r="O14" s="196">
        <v>5</v>
      </c>
      <c r="P14" s="196">
        <f t="shared" si="2"/>
        <v>17</v>
      </c>
      <c r="Q14" s="197" t="str">
        <f t="shared" si="3"/>
        <v>Rioja, La</v>
      </c>
      <c r="R14" s="258">
        <f t="shared" si="4"/>
        <v>35.044722294716365</v>
      </c>
      <c r="S14" s="132"/>
      <c r="T14" s="132"/>
      <c r="U14" s="132"/>
    </row>
    <row r="15" spans="1:21" s="133" customFormat="1" ht="18" customHeight="1" x14ac:dyDescent="0.2">
      <c r="A15" s="125"/>
      <c r="B15" s="680" t="s">
        <v>5</v>
      </c>
      <c r="C15" s="127"/>
      <c r="D15" s="753">
        <v>588387</v>
      </c>
      <c r="E15" s="752">
        <v>1.2236302021315801</v>
      </c>
      <c r="F15" s="127"/>
      <c r="G15" s="701">
        <v>99920</v>
      </c>
      <c r="H15" s="700">
        <v>1.579275954448826</v>
      </c>
      <c r="I15" s="127"/>
      <c r="J15" s="761">
        <v>23718</v>
      </c>
      <c r="K15" s="243">
        <f t="shared" si="0"/>
        <v>4.0310203998388818</v>
      </c>
      <c r="L15" s="687">
        <f t="shared" si="5"/>
        <v>23.736989591673339</v>
      </c>
      <c r="M15" s="195"/>
      <c r="N15" s="196">
        <f t="shared" si="1"/>
        <v>18</v>
      </c>
      <c r="O15" s="196">
        <v>6</v>
      </c>
      <c r="P15" s="196">
        <f t="shared" si="2"/>
        <v>16</v>
      </c>
      <c r="Q15" s="197" t="str">
        <f t="shared" si="3"/>
        <v>País Vasco</v>
      </c>
      <c r="R15" s="258">
        <f t="shared" si="4"/>
        <v>34.809750749881999</v>
      </c>
      <c r="S15" s="132"/>
      <c r="T15" s="132"/>
      <c r="U15" s="132"/>
    </row>
    <row r="16" spans="1:21" s="133" customFormat="1" ht="18" customHeight="1" x14ac:dyDescent="0.2">
      <c r="A16" s="125"/>
      <c r="B16" s="680" t="s">
        <v>4</v>
      </c>
      <c r="C16" s="127"/>
      <c r="D16" s="751">
        <v>2383703</v>
      </c>
      <c r="E16" s="752">
        <v>4.9572322021248834</v>
      </c>
      <c r="F16" s="127"/>
      <c r="G16" s="699">
        <v>409663</v>
      </c>
      <c r="H16" s="700">
        <v>6.4748891646053783</v>
      </c>
      <c r="I16" s="127"/>
      <c r="J16" s="759">
        <v>157973</v>
      </c>
      <c r="K16" s="760">
        <f t="shared" si="0"/>
        <v>6.6272098495492102</v>
      </c>
      <c r="L16" s="687">
        <f t="shared" si="5"/>
        <v>38.561695832916321</v>
      </c>
      <c r="M16" s="195"/>
      <c r="N16" s="196">
        <f t="shared" si="1"/>
        <v>3</v>
      </c>
      <c r="O16" s="196">
        <v>7</v>
      </c>
      <c r="P16" s="196">
        <f t="shared" si="2"/>
        <v>9</v>
      </c>
      <c r="Q16" s="197" t="str">
        <f t="shared" si="3"/>
        <v>Cataluña</v>
      </c>
      <c r="R16" s="258">
        <f t="shared" si="4"/>
        <v>34.361806311730724</v>
      </c>
      <c r="S16" s="132"/>
      <c r="T16" s="132"/>
      <c r="U16" s="132"/>
    </row>
    <row r="17" spans="1:21" s="133" customFormat="1" ht="18" customHeight="1" x14ac:dyDescent="0.2">
      <c r="A17" s="125"/>
      <c r="B17" s="680" t="s">
        <v>40</v>
      </c>
      <c r="C17" s="127"/>
      <c r="D17" s="751">
        <v>2084086</v>
      </c>
      <c r="E17" s="752">
        <v>4.3341382006053779</v>
      </c>
      <c r="F17" s="127"/>
      <c r="G17" s="699">
        <v>282068</v>
      </c>
      <c r="H17" s="700">
        <v>4.4581986581212121</v>
      </c>
      <c r="I17" s="127"/>
      <c r="J17" s="759">
        <v>96147</v>
      </c>
      <c r="K17" s="760">
        <f t="shared" si="0"/>
        <v>4.6133892747228282</v>
      </c>
      <c r="L17" s="687">
        <f t="shared" si="5"/>
        <v>34.086461420650338</v>
      </c>
      <c r="M17" s="195"/>
      <c r="N17" s="196">
        <f t="shared" si="1"/>
        <v>8</v>
      </c>
      <c r="O17" s="196">
        <v>8</v>
      </c>
      <c r="P17" s="196">
        <f t="shared" si="2"/>
        <v>8</v>
      </c>
      <c r="Q17" s="197" t="str">
        <f t="shared" si="3"/>
        <v>Castilla - La Mancha</v>
      </c>
      <c r="R17" s="258">
        <f t="shared" si="4"/>
        <v>34.086461420650338</v>
      </c>
      <c r="S17" s="132"/>
      <c r="T17" s="132"/>
      <c r="U17" s="132"/>
    </row>
    <row r="18" spans="1:21" s="133" customFormat="1" ht="18" customHeight="1" x14ac:dyDescent="0.2">
      <c r="A18" s="125"/>
      <c r="B18" s="680" t="s">
        <v>41</v>
      </c>
      <c r="C18" s="127"/>
      <c r="D18" s="751">
        <v>7901963</v>
      </c>
      <c r="E18" s="752">
        <v>16.433198868986342</v>
      </c>
      <c r="F18" s="127"/>
      <c r="G18" s="699">
        <v>1040507</v>
      </c>
      <c r="H18" s="700">
        <v>16.445633362046483</v>
      </c>
      <c r="I18" s="127"/>
      <c r="J18" s="759">
        <v>357537</v>
      </c>
      <c r="K18" s="760">
        <f t="shared" si="0"/>
        <v>4.5246605178991599</v>
      </c>
      <c r="L18" s="687">
        <f t="shared" si="5"/>
        <v>34.361806311730724</v>
      </c>
      <c r="M18" s="195"/>
      <c r="N18" s="196">
        <f t="shared" si="1"/>
        <v>7</v>
      </c>
      <c r="O18" s="196">
        <v>9</v>
      </c>
      <c r="P18" s="196">
        <f t="shared" si="2"/>
        <v>14</v>
      </c>
      <c r="Q18" s="197" t="str">
        <f t="shared" si="3"/>
        <v>Murcia, Región de</v>
      </c>
      <c r="R18" s="258">
        <f t="shared" si="4"/>
        <v>32.98703573028962</v>
      </c>
      <c r="S18" s="132"/>
      <c r="T18" s="132"/>
      <c r="U18" s="132"/>
    </row>
    <row r="19" spans="1:21" s="133" customFormat="1" ht="18" customHeight="1" x14ac:dyDescent="0.2">
      <c r="A19" s="125"/>
      <c r="B19" s="680" t="s">
        <v>3</v>
      </c>
      <c r="C19" s="127"/>
      <c r="D19" s="751">
        <v>5216195</v>
      </c>
      <c r="E19" s="752">
        <v>10.847781718847862</v>
      </c>
      <c r="F19" s="127"/>
      <c r="G19" s="699">
        <v>644872</v>
      </c>
      <c r="H19" s="700">
        <v>10.192462402895551</v>
      </c>
      <c r="I19" s="127"/>
      <c r="J19" s="759">
        <v>204692</v>
      </c>
      <c r="K19" s="760">
        <f t="shared" si="0"/>
        <v>3.9241631112333799</v>
      </c>
      <c r="L19" s="687">
        <f t="shared" si="5"/>
        <v>31.741492885409819</v>
      </c>
      <c r="M19" s="195"/>
      <c r="N19" s="196">
        <f t="shared" si="1"/>
        <v>11</v>
      </c>
      <c r="O19" s="196">
        <v>10</v>
      </c>
      <c r="P19" s="196">
        <f t="shared" si="2"/>
        <v>20</v>
      </c>
      <c r="Q19" s="197" t="str">
        <f t="shared" si="3"/>
        <v>TOTAL</v>
      </c>
      <c r="R19" s="259">
        <f t="shared" si="4"/>
        <v>32.722749508056808</v>
      </c>
      <c r="S19" s="132"/>
      <c r="T19" s="132"/>
      <c r="U19" s="132"/>
    </row>
    <row r="20" spans="1:21" s="133" customFormat="1" ht="18" customHeight="1" x14ac:dyDescent="0.2">
      <c r="A20" s="125"/>
      <c r="B20" s="680" t="s">
        <v>2</v>
      </c>
      <c r="C20" s="127"/>
      <c r="D20" s="751">
        <v>1054306</v>
      </c>
      <c r="E20" s="752">
        <v>2.1925716643782711</v>
      </c>
      <c r="F20" s="127"/>
      <c r="G20" s="699">
        <v>150537</v>
      </c>
      <c r="H20" s="700">
        <v>2.3792980820142406</v>
      </c>
      <c r="I20" s="127"/>
      <c r="J20" s="759">
        <v>58544</v>
      </c>
      <c r="K20" s="760">
        <f t="shared" si="0"/>
        <v>5.5528470861400772</v>
      </c>
      <c r="L20" s="687">
        <f t="shared" si="5"/>
        <v>38.890106751164168</v>
      </c>
      <c r="M20" s="195"/>
      <c r="N20" s="196">
        <f t="shared" si="1"/>
        <v>2</v>
      </c>
      <c r="O20" s="196">
        <v>11</v>
      </c>
      <c r="P20" s="196">
        <f t="shared" si="2"/>
        <v>10</v>
      </c>
      <c r="Q20" s="197" t="str">
        <f t="shared" si="3"/>
        <v>Comunitat Valenciana</v>
      </c>
      <c r="R20" s="258">
        <f t="shared" si="4"/>
        <v>31.741492885409819</v>
      </c>
      <c r="S20" s="132"/>
      <c r="T20" s="132"/>
      <c r="U20" s="132"/>
    </row>
    <row r="21" spans="1:21" s="133" customFormat="1" ht="18" customHeight="1" x14ac:dyDescent="0.2">
      <c r="A21" s="125"/>
      <c r="B21" s="680" t="s">
        <v>35</v>
      </c>
      <c r="C21" s="127"/>
      <c r="D21" s="751">
        <v>2699424</v>
      </c>
      <c r="E21" s="752">
        <v>5.6138166457770797</v>
      </c>
      <c r="F21" s="127"/>
      <c r="G21" s="699">
        <v>469573</v>
      </c>
      <c r="H21" s="700">
        <v>7.4217909103122359</v>
      </c>
      <c r="I21" s="127"/>
      <c r="J21" s="759">
        <v>83028</v>
      </c>
      <c r="K21" s="760">
        <f t="shared" si="0"/>
        <v>3.0757672747964011</v>
      </c>
      <c r="L21" s="687">
        <f t="shared" si="5"/>
        <v>17.681595832809808</v>
      </c>
      <c r="M21" s="195"/>
      <c r="N21" s="196">
        <f t="shared" si="1"/>
        <v>19</v>
      </c>
      <c r="O21" s="196">
        <v>12</v>
      </c>
      <c r="P21" s="196">
        <f t="shared" si="2"/>
        <v>13</v>
      </c>
      <c r="Q21" s="197" t="str">
        <f t="shared" si="3"/>
        <v>Madrid, Comunidad de</v>
      </c>
      <c r="R21" s="258">
        <f t="shared" si="4"/>
        <v>30.522384992221337</v>
      </c>
      <c r="S21" s="132"/>
      <c r="T21" s="132"/>
      <c r="U21" s="132"/>
    </row>
    <row r="22" spans="1:21" s="133" customFormat="1" ht="18" customHeight="1" x14ac:dyDescent="0.2">
      <c r="A22" s="125"/>
      <c r="B22" s="680" t="s">
        <v>42</v>
      </c>
      <c r="C22" s="127"/>
      <c r="D22" s="751">
        <v>6871903</v>
      </c>
      <c r="E22" s="752">
        <v>14.291050034957625</v>
      </c>
      <c r="F22" s="127"/>
      <c r="G22" s="699">
        <v>802837</v>
      </c>
      <c r="H22" s="700">
        <v>12.689163024838193</v>
      </c>
      <c r="I22" s="127"/>
      <c r="J22" s="759">
        <v>245045</v>
      </c>
      <c r="K22" s="760">
        <f t="shared" si="0"/>
        <v>3.5658972485496374</v>
      </c>
      <c r="L22" s="687">
        <f t="shared" si="5"/>
        <v>30.522384992221337</v>
      </c>
      <c r="M22" s="195"/>
      <c r="N22" s="196">
        <f t="shared" si="1"/>
        <v>12</v>
      </c>
      <c r="O22" s="196">
        <v>13</v>
      </c>
      <c r="P22" s="196">
        <f t="shared" si="2"/>
        <v>2</v>
      </c>
      <c r="Q22" s="197" t="str">
        <f t="shared" si="3"/>
        <v>Aragón</v>
      </c>
      <c r="R22" s="258">
        <f t="shared" si="4"/>
        <v>29.168565347686467</v>
      </c>
      <c r="S22" s="132"/>
      <c r="T22" s="132"/>
      <c r="U22" s="132"/>
    </row>
    <row r="23" spans="1:21" s="141" customFormat="1" ht="18" customHeight="1" x14ac:dyDescent="0.2">
      <c r="A23" s="140"/>
      <c r="B23" s="680" t="s">
        <v>43</v>
      </c>
      <c r="C23" s="127"/>
      <c r="D23" s="751">
        <v>1551692</v>
      </c>
      <c r="E23" s="752">
        <v>3.2269530013510765</v>
      </c>
      <c r="F23" s="127"/>
      <c r="G23" s="699">
        <v>194149</v>
      </c>
      <c r="H23" s="700">
        <v>3.0686033554872409</v>
      </c>
      <c r="I23" s="127"/>
      <c r="J23" s="759">
        <v>64044</v>
      </c>
      <c r="K23" s="760">
        <f t="shared" si="0"/>
        <v>4.1273654823251009</v>
      </c>
      <c r="L23" s="687">
        <f t="shared" si="5"/>
        <v>32.98703573028962</v>
      </c>
      <c r="M23" s="195"/>
      <c r="N23" s="196">
        <f t="shared" si="1"/>
        <v>9</v>
      </c>
      <c r="O23" s="196">
        <v>14</v>
      </c>
      <c r="P23" s="196">
        <f t="shared" si="2"/>
        <v>15</v>
      </c>
      <c r="Q23" s="197" t="str">
        <f t="shared" si="3"/>
        <v>Navarra, Comunidad Foral de</v>
      </c>
      <c r="R23" s="258">
        <f t="shared" si="4"/>
        <v>27.060515543754839</v>
      </c>
      <c r="S23" s="132"/>
      <c r="T23" s="132"/>
      <c r="U23" s="132"/>
    </row>
    <row r="24" spans="1:21" s="133" customFormat="1" ht="18" customHeight="1" x14ac:dyDescent="0.2">
      <c r="B24" s="680" t="s">
        <v>44</v>
      </c>
      <c r="C24" s="127"/>
      <c r="D24" s="753">
        <v>672155</v>
      </c>
      <c r="E24" s="752">
        <v>1.3978370672937237</v>
      </c>
      <c r="F24" s="127"/>
      <c r="G24" s="701">
        <v>81351</v>
      </c>
      <c r="H24" s="700">
        <v>1.2857854100316899</v>
      </c>
      <c r="I24" s="127"/>
      <c r="J24" s="762">
        <v>22014</v>
      </c>
      <c r="K24" s="763">
        <f t="shared" si="0"/>
        <v>3.2751374310984818</v>
      </c>
      <c r="L24" s="687">
        <f t="shared" si="5"/>
        <v>27.060515543754839</v>
      </c>
      <c r="M24" s="195"/>
      <c r="N24" s="196">
        <f t="shared" si="1"/>
        <v>14</v>
      </c>
      <c r="O24" s="196">
        <v>15</v>
      </c>
      <c r="P24" s="196">
        <f t="shared" si="2"/>
        <v>18</v>
      </c>
      <c r="Q24" s="197" t="str">
        <f t="shared" si="3"/>
        <v>Ceuta y Melilla</v>
      </c>
      <c r="R24" s="258">
        <f t="shared" si="4"/>
        <v>26.532230094634098</v>
      </c>
      <c r="S24" s="132"/>
      <c r="T24" s="132"/>
      <c r="U24" s="132"/>
    </row>
    <row r="25" spans="1:21" s="133" customFormat="1" ht="18" customHeight="1" x14ac:dyDescent="0.2">
      <c r="B25" s="680" t="s">
        <v>45</v>
      </c>
      <c r="C25" s="127"/>
      <c r="D25" s="753">
        <v>2216302</v>
      </c>
      <c r="E25" s="752">
        <v>4.6090992225263738</v>
      </c>
      <c r="F25" s="127"/>
      <c r="G25" s="701">
        <v>328385</v>
      </c>
      <c r="H25" s="700">
        <v>5.1902575490560219</v>
      </c>
      <c r="I25" s="127"/>
      <c r="J25" s="762">
        <v>114310</v>
      </c>
      <c r="K25" s="763">
        <f t="shared" si="0"/>
        <v>5.1576906035368824</v>
      </c>
      <c r="L25" s="687">
        <f t="shared" si="5"/>
        <v>34.809750749881999</v>
      </c>
      <c r="M25" s="195"/>
      <c r="N25" s="196">
        <f t="shared" si="1"/>
        <v>6</v>
      </c>
      <c r="O25" s="196">
        <v>16</v>
      </c>
      <c r="P25" s="196">
        <f t="shared" si="2"/>
        <v>3</v>
      </c>
      <c r="Q25" s="197" t="str">
        <f t="shared" si="3"/>
        <v>Asturias, Principado de</v>
      </c>
      <c r="R25" s="259">
        <f t="shared" si="4"/>
        <v>25.486634215321022</v>
      </c>
      <c r="S25" s="132"/>
      <c r="T25" s="132"/>
      <c r="U25" s="132"/>
    </row>
    <row r="26" spans="1:21" s="133" customFormat="1" ht="18" customHeight="1" x14ac:dyDescent="0.2">
      <c r="B26" s="680" t="s">
        <v>46</v>
      </c>
      <c r="C26" s="127"/>
      <c r="D26" s="753">
        <v>322282</v>
      </c>
      <c r="E26" s="754">
        <v>0.67022892892495911</v>
      </c>
      <c r="F26" s="127"/>
      <c r="G26" s="701">
        <v>42149</v>
      </c>
      <c r="H26" s="702">
        <v>0.66618196761472748</v>
      </c>
      <c r="I26" s="127"/>
      <c r="J26" s="762">
        <v>14771</v>
      </c>
      <c r="K26" s="763">
        <f t="shared" si="0"/>
        <v>4.5832531757901469</v>
      </c>
      <c r="L26" s="690">
        <f t="shared" si="5"/>
        <v>35.044722294716365</v>
      </c>
      <c r="M26" s="195"/>
      <c r="N26" s="196">
        <f t="shared" si="1"/>
        <v>5</v>
      </c>
      <c r="O26" s="196">
        <v>17</v>
      </c>
      <c r="P26" s="196">
        <f t="shared" si="2"/>
        <v>5</v>
      </c>
      <c r="Q26" s="197" t="str">
        <f t="shared" si="3"/>
        <v>Canarias</v>
      </c>
      <c r="R26" s="258">
        <f t="shared" si="4"/>
        <v>25.268865971249976</v>
      </c>
      <c r="S26" s="132"/>
      <c r="T26" s="132"/>
      <c r="U26" s="132"/>
    </row>
    <row r="27" spans="1:21" s="133" customFormat="1" ht="18" customHeight="1" x14ac:dyDescent="0.2">
      <c r="B27" s="681" t="s">
        <v>1</v>
      </c>
      <c r="C27" s="127"/>
      <c r="D27" s="755">
        <v>168545</v>
      </c>
      <c r="E27" s="756">
        <v>0.35051208204509476</v>
      </c>
      <c r="F27" s="127"/>
      <c r="G27" s="703">
        <v>20183</v>
      </c>
      <c r="H27" s="707">
        <v>0.31900046625941408</v>
      </c>
      <c r="I27" s="127"/>
      <c r="J27" s="764">
        <v>5355</v>
      </c>
      <c r="K27" s="765">
        <f t="shared" si="0"/>
        <v>3.1771930345011716</v>
      </c>
      <c r="L27" s="694">
        <f t="shared" si="5"/>
        <v>26.532230094634098</v>
      </c>
      <c r="M27" s="195"/>
      <c r="N27" s="196">
        <f>_xlfn.RANK.EQ(L27,L$10:L$29,0)</f>
        <v>15</v>
      </c>
      <c r="O27" s="196">
        <v>18</v>
      </c>
      <c r="P27" s="196">
        <f t="shared" si="2"/>
        <v>6</v>
      </c>
      <c r="Q27" s="197" t="str">
        <f t="shared" si="3"/>
        <v>Cantabria</v>
      </c>
      <c r="R27" s="258">
        <f t="shared" si="4"/>
        <v>23.736989591673339</v>
      </c>
      <c r="S27" s="132"/>
      <c r="T27" s="132"/>
      <c r="U27" s="132"/>
    </row>
    <row r="28" spans="1:21" s="124" customFormat="1" ht="3.75" customHeight="1" x14ac:dyDescent="0.2">
      <c r="A28" s="121"/>
      <c r="B28" s="122"/>
      <c r="C28" s="123"/>
      <c r="D28" s="122"/>
      <c r="E28" s="150"/>
      <c r="F28" s="123"/>
      <c r="G28" s="122"/>
      <c r="H28" s="150"/>
      <c r="I28" s="123"/>
      <c r="J28" s="122"/>
      <c r="K28" s="122"/>
      <c r="L28" s="151"/>
      <c r="M28" s="195"/>
      <c r="N28" s="200"/>
      <c r="O28" s="200"/>
      <c r="P28" s="196">
        <f>MATCH(O29,N$10:N$29,0)</f>
        <v>12</v>
      </c>
      <c r="Q28" s="197" t="str">
        <f t="shared" si="3"/>
        <v>Galicia</v>
      </c>
      <c r="R28" s="258">
        <f t="shared" si="4"/>
        <v>17.681595832809808</v>
      </c>
      <c r="S28" s="132"/>
      <c r="T28" s="132"/>
      <c r="U28" s="132"/>
    </row>
    <row r="29" spans="1:21" s="152" customFormat="1" ht="18" customHeight="1" x14ac:dyDescent="0.2">
      <c r="B29" s="744" t="s">
        <v>0</v>
      </c>
      <c r="C29" s="742"/>
      <c r="D29" s="745">
        <f>SUM(D10:D27)</f>
        <v>48085361</v>
      </c>
      <c r="E29" s="746">
        <f>SUM(E10:E27)</f>
        <v>99.999999999999986</v>
      </c>
      <c r="F29" s="742"/>
      <c r="G29" s="745">
        <f>SUM(G10:G27)</f>
        <v>6326950</v>
      </c>
      <c r="H29" s="746">
        <f>SUM(H10:H27)</f>
        <v>100.00000000000003</v>
      </c>
      <c r="I29" s="742"/>
      <c r="J29" s="745">
        <f>SUM(J10:J27)</f>
        <v>2070352</v>
      </c>
      <c r="K29" s="747">
        <f>J29*100/D29</f>
        <v>4.3055764934363285</v>
      </c>
      <c r="L29" s="748">
        <f>J29*100/G29</f>
        <v>32.722749508056808</v>
      </c>
      <c r="M29" s="195"/>
      <c r="N29" s="196">
        <f>_xlfn.RANK.EQ(L29,L$10:L$29,0)</f>
        <v>10</v>
      </c>
      <c r="O29" s="196">
        <v>19</v>
      </c>
      <c r="P29" s="200"/>
      <c r="Q29" s="200"/>
      <c r="R29" s="260"/>
      <c r="S29" s="261"/>
      <c r="T29" s="261"/>
      <c r="U29" s="261"/>
    </row>
    <row r="30" spans="1:21" s="157" customFormat="1" ht="5.25" customHeight="1" x14ac:dyDescent="0.25">
      <c r="B30" s="158" t="s">
        <v>39</v>
      </c>
      <c r="C30" s="159"/>
      <c r="D30" s="159"/>
      <c r="E30" s="159"/>
      <c r="F30" s="159"/>
      <c r="G30" s="159"/>
      <c r="H30" s="159"/>
      <c r="I30" s="159"/>
      <c r="O30" s="160"/>
    </row>
    <row r="31" spans="1:21" s="152" customFormat="1" ht="5.25" customHeight="1" x14ac:dyDescent="0.25">
      <c r="B31" s="158" t="s">
        <v>47</v>
      </c>
      <c r="C31" s="161"/>
      <c r="D31" s="161"/>
      <c r="E31" s="161"/>
      <c r="F31" s="161"/>
      <c r="G31" s="161"/>
      <c r="H31" s="161"/>
      <c r="I31" s="161"/>
      <c r="O31" s="160"/>
    </row>
    <row r="32" spans="1:21" s="152" customFormat="1" ht="13.5" customHeight="1" x14ac:dyDescent="0.25">
      <c r="B32" s="1322" t="s">
        <v>476</v>
      </c>
      <c r="C32" s="1322"/>
      <c r="D32" s="1322"/>
      <c r="E32" s="1322"/>
      <c r="F32" s="1322"/>
      <c r="G32" s="1322"/>
      <c r="H32" s="1322"/>
      <c r="I32" s="1322"/>
      <c r="J32" s="1322"/>
      <c r="K32" s="1322"/>
      <c r="L32" s="1322"/>
      <c r="M32" s="1322"/>
      <c r="O32" s="160"/>
    </row>
    <row r="33" spans="2:19" ht="24.75" customHeight="1" x14ac:dyDescent="0.25">
      <c r="B33" s="1323" t="s">
        <v>242</v>
      </c>
      <c r="C33" s="1323"/>
      <c r="D33" s="1323"/>
      <c r="E33" s="1323"/>
      <c r="F33" s="1323"/>
      <c r="G33" s="1323"/>
      <c r="H33" s="1323"/>
      <c r="I33" s="1323"/>
      <c r="J33" s="1323"/>
      <c r="K33" s="1323"/>
      <c r="L33" s="1323"/>
      <c r="M33" s="1323"/>
      <c r="N33" s="1323"/>
      <c r="O33" s="1323"/>
      <c r="P33" s="1323"/>
      <c r="Q33" s="1323"/>
      <c r="R33" s="163"/>
      <c r="S33" s="163"/>
    </row>
    <row r="34" spans="2:19" ht="4.5" customHeight="1" x14ac:dyDescent="0.25">
      <c r="B34" s="1324"/>
      <c r="C34" s="1324"/>
      <c r="D34" s="1324"/>
      <c r="E34" s="1324"/>
      <c r="F34" s="1324"/>
      <c r="G34" s="1324"/>
      <c r="H34" s="1324"/>
      <c r="I34" s="1324"/>
      <c r="J34" s="1324"/>
      <c r="K34" s="1324"/>
      <c r="L34" s="1324"/>
      <c r="M34" s="1324"/>
      <c r="N34" s="1324"/>
      <c r="O34" s="1324"/>
      <c r="P34" s="1324"/>
      <c r="Q34" s="373"/>
      <c r="R34" s="163"/>
      <c r="S34" s="163"/>
    </row>
    <row r="37" spans="2:19" x14ac:dyDescent="0.25">
      <c r="L37" s="164"/>
      <c r="M37" s="164"/>
      <c r="N37" s="164"/>
    </row>
  </sheetData>
  <mergeCells count="11">
    <mergeCell ref="B32:M32"/>
    <mergeCell ref="B33:Q33"/>
    <mergeCell ref="B34:P34"/>
    <mergeCell ref="B2:I2"/>
    <mergeCell ref="B3:I3"/>
    <mergeCell ref="A4:U4"/>
    <mergeCell ref="B5:S5"/>
    <mergeCell ref="B7:B8"/>
    <mergeCell ref="D7:E7"/>
    <mergeCell ref="G7:H7"/>
    <mergeCell ref="J7:L7"/>
  </mergeCells>
  <printOptions horizontalCentered="1"/>
  <pageMargins left="0" right="0" top="0.43307086614173229" bottom="0.43307086614173229" header="0" footer="0"/>
  <pageSetup paperSize="9" scale="85" orientation="landscape" r:id="rId1"/>
  <headerFooter alignWithMargins="0"/>
  <rowBreaks count="1" manualBreakCount="1">
    <brk id="33"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87">
    <tabColor theme="0"/>
    <pageSetUpPr fitToPage="1"/>
  </sheetPr>
  <dimension ref="A1:BA42"/>
  <sheetViews>
    <sheetView showGridLines="0" zoomScale="90" zoomScaleNormal="90" workbookViewId="0">
      <selection activeCell="B6" sqref="B6"/>
    </sheetView>
  </sheetViews>
  <sheetFormatPr baseColWidth="10" defaultColWidth="11.453125" defaultRowHeight="15" x14ac:dyDescent="0.25"/>
  <cols>
    <col min="1" max="1" width="1.1796875" style="162" customWidth="1"/>
    <col min="2" max="2" width="28.7265625" style="162" customWidth="1"/>
    <col min="3" max="3" width="0.54296875" style="162" customWidth="1"/>
    <col min="4" max="4" width="10.1796875" style="162" bestFit="1" customWidth="1"/>
    <col min="5" max="5" width="10.26953125" style="162" customWidth="1"/>
    <col min="6" max="6" width="7" style="162" customWidth="1"/>
    <col min="7" max="7" width="8.81640625" style="162" customWidth="1"/>
    <col min="8" max="8" width="7" style="162" customWidth="1"/>
    <col min="9" max="9" width="0.453125" style="162" customWidth="1"/>
    <col min="10" max="10" width="8.453125" style="162" bestFit="1" customWidth="1"/>
    <col min="11" max="11" width="6.7265625" style="162" customWidth="1"/>
    <col min="12" max="12" width="8.453125" style="162" customWidth="1"/>
    <col min="13" max="13" width="8.453125" style="162" bestFit="1" customWidth="1"/>
    <col min="14" max="14" width="8.453125" style="162" customWidth="1"/>
    <col min="15" max="15" width="8.453125" style="162" bestFit="1" customWidth="1"/>
    <col min="16" max="16" width="0.453125" style="162" customWidth="1"/>
    <col min="17" max="17" width="8.54296875" style="162" bestFit="1" customWidth="1"/>
    <col min="18" max="18" width="6.81640625" style="162" customWidth="1"/>
    <col min="19" max="19" width="8.453125" style="162" customWidth="1"/>
    <col min="20" max="20" width="6.81640625" style="162" bestFit="1" customWidth="1"/>
    <col min="21" max="21" width="8.453125" style="162" customWidth="1"/>
    <col min="22" max="22" width="6.81640625" style="162" bestFit="1" customWidth="1"/>
    <col min="23" max="23" width="0.453125" style="162" customWidth="1"/>
    <col min="24" max="24" width="10.26953125" style="162" bestFit="1" customWidth="1"/>
    <col min="25" max="25" width="7" style="162" customWidth="1"/>
    <col min="26" max="26" width="8.453125" style="162" customWidth="1"/>
    <col min="27" max="27" width="6.81640625" style="162" bestFit="1" customWidth="1"/>
    <col min="28" max="28" width="8.453125" style="162" customWidth="1"/>
    <col min="29" max="29" width="6.81640625" style="162" bestFit="1" customWidth="1"/>
    <col min="30" max="30" width="11.453125" style="162"/>
    <col min="31" max="33" width="2.453125" style="162" bestFit="1" customWidth="1"/>
    <col min="34" max="34" width="13" style="162" bestFit="1" customWidth="1"/>
    <col min="35" max="35" width="3.453125" style="162" bestFit="1" customWidth="1"/>
    <col min="36" max="36" width="3.81640625" style="162" customWidth="1"/>
    <col min="37" max="39" width="2.453125" style="162" bestFit="1" customWidth="1"/>
    <col min="40" max="40" width="8.453125" style="162" bestFit="1" customWidth="1"/>
    <col min="41" max="41" width="3.453125" style="162" bestFit="1" customWidth="1"/>
    <col min="42" max="42" width="3.54296875" style="162" customWidth="1"/>
    <col min="43" max="45" width="2.453125" style="162" bestFit="1" customWidth="1"/>
    <col min="46" max="46" width="8.453125" style="162" bestFit="1" customWidth="1"/>
    <col min="47" max="47" width="4.1796875" style="162" bestFit="1" customWidth="1"/>
    <col min="48" max="48" width="3.26953125" style="162" customWidth="1"/>
    <col min="49" max="49" width="4.26953125" style="162" bestFit="1" customWidth="1"/>
    <col min="50" max="50" width="2.453125" style="162" bestFit="1" customWidth="1"/>
    <col min="51" max="51" width="4.26953125" style="162" bestFit="1" customWidth="1"/>
    <col min="52" max="52" width="8.453125" style="162" bestFit="1" customWidth="1"/>
    <col min="53" max="53" width="4.26953125" style="162" bestFit="1" customWidth="1"/>
    <col min="54" max="16384" width="11.453125" style="162"/>
  </cols>
  <sheetData>
    <row r="1" spans="1:53" s="104" customFormat="1" ht="15" customHeight="1" x14ac:dyDescent="0.25">
      <c r="B1" s="105"/>
      <c r="C1" s="106"/>
      <c r="I1" s="106"/>
      <c r="J1" s="471" t="s">
        <v>135</v>
      </c>
      <c r="K1" s="471"/>
      <c r="L1" s="471" t="s">
        <v>135</v>
      </c>
      <c r="M1" s="471"/>
      <c r="N1" s="471" t="s">
        <v>135</v>
      </c>
      <c r="O1" s="471"/>
      <c r="P1" s="471"/>
      <c r="Q1" s="471" t="s">
        <v>16</v>
      </c>
      <c r="R1" s="471"/>
      <c r="S1" s="471" t="s">
        <v>16</v>
      </c>
      <c r="T1" s="471"/>
      <c r="U1" s="471" t="s">
        <v>16</v>
      </c>
      <c r="V1" s="471"/>
      <c r="W1" s="471"/>
      <c r="X1" s="471" t="s">
        <v>15</v>
      </c>
      <c r="Y1" s="471"/>
      <c r="Z1" s="471" t="s">
        <v>15</v>
      </c>
      <c r="AA1" s="471"/>
      <c r="AB1" s="471" t="s">
        <v>15</v>
      </c>
    </row>
    <row r="2" spans="1:53" s="108" customFormat="1" ht="52.5" customHeight="1" x14ac:dyDescent="0.3">
      <c r="B2" s="1300"/>
      <c r="C2" s="1300"/>
    </row>
    <row r="3" spans="1:53" s="111" customFormat="1" ht="4.5" customHeight="1" x14ac:dyDescent="0.25">
      <c r="B3" s="1301"/>
      <c r="C3" s="1301"/>
    </row>
    <row r="4" spans="1:53" s="770" customFormat="1" ht="17.25" customHeight="1" x14ac:dyDescent="0.25">
      <c r="A4" s="1325" t="s">
        <v>396</v>
      </c>
      <c r="B4" s="1325"/>
      <c r="C4" s="1325"/>
      <c r="D4" s="1325"/>
      <c r="E4" s="1325"/>
      <c r="F4" s="1325"/>
      <c r="G4" s="1325"/>
      <c r="H4" s="1325"/>
      <c r="I4" s="1325"/>
      <c r="J4" s="1325"/>
      <c r="K4" s="1325"/>
      <c r="L4" s="1325"/>
      <c r="M4" s="1325"/>
      <c r="N4" s="1325"/>
      <c r="O4" s="1325"/>
      <c r="P4" s="1325"/>
      <c r="Q4" s="1325"/>
      <c r="R4" s="1325"/>
      <c r="S4" s="1325"/>
      <c r="T4" s="1325"/>
      <c r="U4" s="1325"/>
      <c r="V4" s="1325"/>
      <c r="W4" s="1325"/>
      <c r="X4" s="1325"/>
      <c r="Y4" s="1325"/>
      <c r="Z4" s="1325"/>
      <c r="AA4" s="1325"/>
      <c r="AB4" s="1325"/>
      <c r="AC4" s="1325"/>
    </row>
    <row r="5" spans="1:53" s="770" customFormat="1" ht="17.25" customHeight="1" x14ac:dyDescent="0.25">
      <c r="B5" s="1326" t="s">
        <v>486</v>
      </c>
      <c r="C5" s="1326"/>
      <c r="D5" s="1326"/>
      <c r="E5" s="1326"/>
      <c r="F5" s="1326"/>
      <c r="G5" s="1326"/>
      <c r="H5" s="1326"/>
      <c r="I5" s="1326"/>
      <c r="J5" s="1326"/>
      <c r="K5" s="1326"/>
      <c r="L5" s="1326"/>
      <c r="M5" s="1326"/>
      <c r="N5" s="1326"/>
      <c r="O5" s="1326"/>
      <c r="P5" s="1326"/>
      <c r="Q5" s="1326"/>
      <c r="R5" s="1326"/>
      <c r="S5" s="1326"/>
      <c r="T5" s="1326"/>
      <c r="U5" s="1326"/>
      <c r="V5" s="1326"/>
      <c r="W5" s="1326"/>
      <c r="X5" s="1326"/>
      <c r="Y5" s="1326"/>
      <c r="Z5" s="1326"/>
      <c r="AA5" s="1326"/>
      <c r="AB5" s="1326"/>
      <c r="AC5" s="1326"/>
    </row>
    <row r="6" spans="1:53" s="770" customFormat="1" ht="6" customHeight="1" x14ac:dyDescent="0.25"/>
    <row r="7" spans="1:53" s="774" customFormat="1" ht="12.75" customHeight="1" x14ac:dyDescent="0.25">
      <c r="A7" s="771"/>
      <c r="B7" s="1327" t="s">
        <v>12</v>
      </c>
      <c r="C7" s="742"/>
      <c r="D7" s="1345" t="s">
        <v>13</v>
      </c>
      <c r="E7" s="1346"/>
      <c r="F7" s="1346"/>
      <c r="G7" s="1346"/>
      <c r="H7" s="1346"/>
      <c r="I7" s="781"/>
      <c r="J7" s="1331"/>
      <c r="K7" s="1331"/>
      <c r="L7" s="1331"/>
      <c r="M7" s="1331"/>
      <c r="N7" s="1331"/>
      <c r="O7" s="1331"/>
      <c r="P7" s="781"/>
      <c r="Q7" s="1331"/>
      <c r="R7" s="1331"/>
      <c r="S7" s="1331"/>
      <c r="T7" s="1331"/>
      <c r="U7" s="1331"/>
      <c r="V7" s="1331"/>
      <c r="W7" s="781"/>
      <c r="X7" s="1331"/>
      <c r="Y7" s="1331"/>
      <c r="Z7" s="1331"/>
      <c r="AA7" s="1331"/>
      <c r="AB7" s="1331"/>
      <c r="AC7" s="1330"/>
      <c r="AD7" s="773"/>
      <c r="AE7" s="773"/>
      <c r="AL7" s="775"/>
    </row>
    <row r="8" spans="1:53" s="774" customFormat="1" ht="33.75" customHeight="1" x14ac:dyDescent="0.25">
      <c r="A8" s="771"/>
      <c r="B8" s="1344"/>
      <c r="C8" s="742"/>
      <c r="D8" s="1347"/>
      <c r="E8" s="1348"/>
      <c r="F8" s="1348"/>
      <c r="G8" s="1348"/>
      <c r="H8" s="1348"/>
      <c r="I8" s="1256"/>
      <c r="J8" s="1329" t="s">
        <v>172</v>
      </c>
      <c r="K8" s="1331"/>
      <c r="L8" s="1331"/>
      <c r="M8" s="1331"/>
      <c r="N8" s="1331"/>
      <c r="O8" s="1330"/>
      <c r="P8" s="742"/>
      <c r="Q8" s="1329" t="s">
        <v>173</v>
      </c>
      <c r="R8" s="1331"/>
      <c r="S8" s="1331"/>
      <c r="T8" s="1331"/>
      <c r="U8" s="1331"/>
      <c r="V8" s="1330"/>
      <c r="W8" s="742"/>
      <c r="X8" s="1329" t="s">
        <v>174</v>
      </c>
      <c r="Y8" s="1331"/>
      <c r="Z8" s="1331"/>
      <c r="AA8" s="1331"/>
      <c r="AB8" s="1331"/>
      <c r="AC8" s="1330"/>
      <c r="AD8" s="773"/>
      <c r="AE8" s="773"/>
      <c r="AL8" s="775"/>
    </row>
    <row r="9" spans="1:53" s="774" customFormat="1" ht="21.75" customHeight="1" x14ac:dyDescent="0.25">
      <c r="A9" s="771"/>
      <c r="B9" s="1344"/>
      <c r="C9" s="742"/>
      <c r="D9" s="1342" t="s">
        <v>9</v>
      </c>
      <c r="E9" s="1338" t="s">
        <v>24</v>
      </c>
      <c r="F9" s="1332"/>
      <c r="G9" s="1332" t="s">
        <v>23</v>
      </c>
      <c r="H9" s="1332"/>
      <c r="I9" s="1256"/>
      <c r="J9" s="1334" t="s">
        <v>9</v>
      </c>
      <c r="K9" s="1336" t="s">
        <v>213</v>
      </c>
      <c r="L9" s="1338" t="s">
        <v>24</v>
      </c>
      <c r="M9" s="1332"/>
      <c r="N9" s="1332" t="s">
        <v>23</v>
      </c>
      <c r="O9" s="1333"/>
      <c r="P9" s="742"/>
      <c r="Q9" s="1334" t="s">
        <v>9</v>
      </c>
      <c r="R9" s="1336" t="s">
        <v>213</v>
      </c>
      <c r="S9" s="1338" t="s">
        <v>24</v>
      </c>
      <c r="T9" s="1332"/>
      <c r="U9" s="1332" t="s">
        <v>23</v>
      </c>
      <c r="V9" s="1333"/>
      <c r="W9" s="742"/>
      <c r="X9" s="1334" t="s">
        <v>9</v>
      </c>
      <c r="Y9" s="1336" t="s">
        <v>213</v>
      </c>
      <c r="Z9" s="1338" t="s">
        <v>24</v>
      </c>
      <c r="AA9" s="1332"/>
      <c r="AB9" s="1332" t="s">
        <v>23</v>
      </c>
      <c r="AC9" s="1333"/>
      <c r="AD9" s="773"/>
      <c r="AE9" s="773"/>
      <c r="AL9" s="775"/>
    </row>
    <row r="10" spans="1:53" s="779" customFormat="1" ht="36.75" customHeight="1" x14ac:dyDescent="0.25">
      <c r="A10" s="772"/>
      <c r="B10" s="1328"/>
      <c r="C10" s="743"/>
      <c r="D10" s="1343"/>
      <c r="E10" s="769" t="s">
        <v>9</v>
      </c>
      <c r="F10" s="769" t="s">
        <v>213</v>
      </c>
      <c r="G10" s="769" t="s">
        <v>9</v>
      </c>
      <c r="H10" s="769" t="s">
        <v>213</v>
      </c>
      <c r="I10" s="1257"/>
      <c r="J10" s="1335"/>
      <c r="K10" s="1337"/>
      <c r="L10" s="769" t="s">
        <v>9</v>
      </c>
      <c r="M10" s="769" t="s">
        <v>214</v>
      </c>
      <c r="N10" s="769" t="s">
        <v>9</v>
      </c>
      <c r="O10" s="767" t="s">
        <v>214</v>
      </c>
      <c r="P10" s="782"/>
      <c r="Q10" s="1335"/>
      <c r="R10" s="1337"/>
      <c r="S10" s="769" t="s">
        <v>9</v>
      </c>
      <c r="T10" s="769" t="s">
        <v>214</v>
      </c>
      <c r="U10" s="769" t="s">
        <v>9</v>
      </c>
      <c r="V10" s="767" t="s">
        <v>214</v>
      </c>
      <c r="W10" s="782"/>
      <c r="X10" s="1335"/>
      <c r="Y10" s="1337"/>
      <c r="Z10" s="769" t="s">
        <v>9</v>
      </c>
      <c r="AA10" s="769" t="s">
        <v>214</v>
      </c>
      <c r="AB10" s="769" t="s">
        <v>9</v>
      </c>
      <c r="AC10" s="767" t="s">
        <v>214</v>
      </c>
      <c r="AD10" s="776"/>
      <c r="AE10" s="777"/>
      <c r="AF10" s="778"/>
      <c r="AG10" s="778"/>
      <c r="AH10" s="778"/>
      <c r="AI10" s="778"/>
    </row>
    <row r="11" spans="1:53" s="124" customFormat="1" ht="4.5" customHeight="1" x14ac:dyDescent="0.25">
      <c r="A11" s="121"/>
      <c r="B11" s="122"/>
      <c r="C11" s="123"/>
      <c r="D11" s="122"/>
      <c r="E11" s="122"/>
      <c r="F11" s="122"/>
      <c r="G11" s="122"/>
      <c r="H11" s="122"/>
      <c r="I11" s="123"/>
      <c r="J11" s="122"/>
      <c r="K11" s="122"/>
      <c r="L11" s="122"/>
      <c r="M11" s="122"/>
      <c r="N11" s="122"/>
      <c r="O11" s="122"/>
      <c r="P11" s="123"/>
      <c r="Q11" s="122"/>
      <c r="R11" s="122"/>
      <c r="S11" s="122"/>
      <c r="T11" s="122"/>
      <c r="U11" s="122"/>
      <c r="V11" s="122"/>
      <c r="W11" s="123"/>
      <c r="X11" s="122"/>
      <c r="Y11" s="122"/>
      <c r="Z11" s="122"/>
      <c r="AA11" s="122"/>
      <c r="AB11" s="122"/>
      <c r="AC11" s="122"/>
      <c r="AD11" s="252"/>
      <c r="AE11" s="256"/>
      <c r="AF11" s="200"/>
      <c r="AG11" s="200"/>
      <c r="AH11" s="200"/>
      <c r="AI11" s="200"/>
      <c r="AJ11" s="132"/>
      <c r="AK11" s="132"/>
      <c r="AL11" s="132"/>
    </row>
    <row r="12" spans="1:53" s="133" customFormat="1" ht="18" customHeight="1" x14ac:dyDescent="0.2">
      <c r="A12" s="125"/>
      <c r="B12" s="679" t="s">
        <v>8</v>
      </c>
      <c r="C12" s="127"/>
      <c r="D12" s="682">
        <f>J12+Q12+X12</f>
        <v>414034</v>
      </c>
      <c r="E12" s="683">
        <f>L12+S12+Z12</f>
        <v>256741</v>
      </c>
      <c r="F12" s="684">
        <f>E12/$D12*100</f>
        <v>62.009641720245199</v>
      </c>
      <c r="G12" s="683">
        <f>N12+U12+AB12</f>
        <v>157293</v>
      </c>
      <c r="H12" s="685">
        <f>G12/$D12*100</f>
        <v>37.990358279754801</v>
      </c>
      <c r="I12" s="127"/>
      <c r="J12" s="695">
        <v>119553</v>
      </c>
      <c r="K12" s="696">
        <v>28.875164841534751</v>
      </c>
      <c r="L12" s="697">
        <v>50261</v>
      </c>
      <c r="M12" s="684">
        <v>42.040768529438829</v>
      </c>
      <c r="N12" s="697">
        <v>69292</v>
      </c>
      <c r="O12" s="698">
        <v>57.959231470561178</v>
      </c>
      <c r="P12" s="127"/>
      <c r="Q12" s="695">
        <v>100542</v>
      </c>
      <c r="R12" s="696">
        <v>24.283512948211982</v>
      </c>
      <c r="S12" s="697">
        <v>66635</v>
      </c>
      <c r="T12" s="684">
        <v>66.275785243977637</v>
      </c>
      <c r="U12" s="697">
        <v>33907</v>
      </c>
      <c r="V12" s="698">
        <v>33.724214756022356</v>
      </c>
      <c r="W12" s="127"/>
      <c r="X12" s="695">
        <v>193939</v>
      </c>
      <c r="Y12" s="696">
        <v>46.841322210253267</v>
      </c>
      <c r="Z12" s="697">
        <v>139845</v>
      </c>
      <c r="AA12" s="684">
        <v>72.107724593815576</v>
      </c>
      <c r="AB12" s="697">
        <v>54094</v>
      </c>
      <c r="AC12" s="698">
        <f t="shared" ref="AC12:AC29" si="0">AB12/$X12*100</f>
        <v>27.892275406184417</v>
      </c>
      <c r="AD12" s="369"/>
      <c r="AE12" s="196"/>
      <c r="AF12" s="196"/>
      <c r="AG12" s="196"/>
      <c r="AH12" s="197"/>
      <c r="AI12" s="258"/>
      <c r="AJ12" s="132"/>
      <c r="AK12" s="196"/>
      <c r="AL12" s="196"/>
      <c r="AM12" s="196"/>
      <c r="AN12" s="197"/>
      <c r="AO12" s="258"/>
      <c r="AQ12" s="196"/>
      <c r="AR12" s="196"/>
      <c r="AS12" s="196"/>
      <c r="AT12" s="197"/>
      <c r="AU12" s="258"/>
      <c r="AW12" s="196"/>
      <c r="AX12" s="196"/>
      <c r="AY12" s="196"/>
      <c r="AZ12" s="197"/>
      <c r="BA12" s="258"/>
    </row>
    <row r="13" spans="1:53" s="133" customFormat="1" ht="18" customHeight="1" x14ac:dyDescent="0.2">
      <c r="A13" s="125"/>
      <c r="B13" s="680" t="s">
        <v>7</v>
      </c>
      <c r="C13" s="127"/>
      <c r="D13" s="686">
        <f t="shared" ref="D13:D29" si="1">J13+Q13+X13</f>
        <v>54409</v>
      </c>
      <c r="E13" s="495">
        <f t="shared" ref="E13:E29" si="2">L13+S13+Z13</f>
        <v>34937</v>
      </c>
      <c r="F13" s="370">
        <f t="shared" ref="F13:H29" si="3">E13/$D13*100</f>
        <v>64.211803194324474</v>
      </c>
      <c r="G13" s="495">
        <f t="shared" ref="G13:G29" si="4">N13+U13+AB13</f>
        <v>19472</v>
      </c>
      <c r="H13" s="687">
        <f t="shared" si="3"/>
        <v>35.788196805675533</v>
      </c>
      <c r="I13" s="127"/>
      <c r="J13" s="699">
        <v>10490</v>
      </c>
      <c r="K13" s="500">
        <v>19.279898546196399</v>
      </c>
      <c r="L13" s="498">
        <v>4495</v>
      </c>
      <c r="M13" s="499">
        <v>42.850333651096285</v>
      </c>
      <c r="N13" s="498">
        <v>5995</v>
      </c>
      <c r="O13" s="700">
        <v>57.149666348903715</v>
      </c>
      <c r="P13" s="127"/>
      <c r="Q13" s="699">
        <v>10674</v>
      </c>
      <c r="R13" s="500">
        <v>19.618077891525299</v>
      </c>
      <c r="S13" s="498">
        <v>6576</v>
      </c>
      <c r="T13" s="499">
        <v>61.607644744238335</v>
      </c>
      <c r="U13" s="498">
        <v>4098</v>
      </c>
      <c r="V13" s="700">
        <v>38.392355255761665</v>
      </c>
      <c r="W13" s="127"/>
      <c r="X13" s="699">
        <v>33245</v>
      </c>
      <c r="Y13" s="500">
        <v>61.102023562278298</v>
      </c>
      <c r="Z13" s="498">
        <v>23866</v>
      </c>
      <c r="AA13" s="499">
        <v>71.788238832907197</v>
      </c>
      <c r="AB13" s="498">
        <v>9379</v>
      </c>
      <c r="AC13" s="700">
        <f t="shared" si="0"/>
        <v>28.211761167092796</v>
      </c>
      <c r="AD13" s="369"/>
      <c r="AE13" s="196"/>
      <c r="AF13" s="196"/>
      <c r="AG13" s="196"/>
      <c r="AH13" s="197"/>
      <c r="AI13" s="258"/>
      <c r="AJ13" s="132"/>
      <c r="AK13" s="196"/>
      <c r="AL13" s="196"/>
      <c r="AM13" s="196"/>
      <c r="AN13" s="197"/>
      <c r="AO13" s="258"/>
      <c r="AQ13" s="196"/>
      <c r="AR13" s="196"/>
      <c r="AS13" s="196"/>
      <c r="AT13" s="197"/>
      <c r="AU13" s="258"/>
      <c r="AW13" s="196"/>
      <c r="AX13" s="196"/>
      <c r="AY13" s="196"/>
      <c r="AZ13" s="197"/>
      <c r="BA13" s="258"/>
    </row>
    <row r="14" spans="1:53" s="133" customFormat="1" ht="18" customHeight="1" x14ac:dyDescent="0.2">
      <c r="A14" s="125"/>
      <c r="B14" s="680" t="s">
        <v>37</v>
      </c>
      <c r="C14" s="127"/>
      <c r="D14" s="686">
        <f t="shared" si="1"/>
        <v>46861</v>
      </c>
      <c r="E14" s="495">
        <f t="shared" si="2"/>
        <v>30209</v>
      </c>
      <c r="F14" s="370">
        <f t="shared" si="3"/>
        <v>64.465120249247775</v>
      </c>
      <c r="G14" s="495">
        <f t="shared" si="4"/>
        <v>16652</v>
      </c>
      <c r="H14" s="687">
        <f t="shared" si="3"/>
        <v>35.534879750752225</v>
      </c>
      <c r="I14" s="127"/>
      <c r="J14" s="699">
        <v>10317</v>
      </c>
      <c r="K14" s="500">
        <v>22.016175497748662</v>
      </c>
      <c r="L14" s="498">
        <v>4339</v>
      </c>
      <c r="M14" s="499">
        <v>42.056799457206552</v>
      </c>
      <c r="N14" s="498">
        <v>5978</v>
      </c>
      <c r="O14" s="700">
        <v>57.943200542793448</v>
      </c>
      <c r="P14" s="127"/>
      <c r="Q14" s="699">
        <v>10493</v>
      </c>
      <c r="R14" s="500">
        <v>22.391754337295406</v>
      </c>
      <c r="S14" s="498">
        <v>6376</v>
      </c>
      <c r="T14" s="499">
        <v>60.7643190698561</v>
      </c>
      <c r="U14" s="498">
        <v>4117</v>
      </c>
      <c r="V14" s="700">
        <v>39.235680930143907</v>
      </c>
      <c r="W14" s="127"/>
      <c r="X14" s="699">
        <v>26051</v>
      </c>
      <c r="Y14" s="500">
        <v>55.592070164955928</v>
      </c>
      <c r="Z14" s="498">
        <v>19494</v>
      </c>
      <c r="AA14" s="499">
        <v>74.830140877509493</v>
      </c>
      <c r="AB14" s="498">
        <v>6557</v>
      </c>
      <c r="AC14" s="700">
        <f t="shared" si="0"/>
        <v>25.1698591224905</v>
      </c>
      <c r="AD14" s="369"/>
      <c r="AE14" s="196"/>
      <c r="AF14" s="196"/>
      <c r="AG14" s="196"/>
      <c r="AH14" s="197"/>
      <c r="AI14" s="259"/>
      <c r="AJ14" s="132"/>
      <c r="AK14" s="196"/>
      <c r="AL14" s="196"/>
      <c r="AM14" s="196"/>
      <c r="AN14" s="197"/>
      <c r="AO14" s="258"/>
      <c r="AQ14" s="196"/>
      <c r="AR14" s="196"/>
      <c r="AS14" s="196"/>
      <c r="AT14" s="197"/>
      <c r="AU14" s="258"/>
      <c r="AW14" s="196"/>
      <c r="AX14" s="196"/>
      <c r="AY14" s="196"/>
      <c r="AZ14" s="197"/>
      <c r="BA14" s="258"/>
    </row>
    <row r="15" spans="1:53" s="133" customFormat="1" ht="18" customHeight="1" x14ac:dyDescent="0.2">
      <c r="A15" s="125"/>
      <c r="B15" s="680" t="s">
        <v>38</v>
      </c>
      <c r="C15" s="127"/>
      <c r="D15" s="686">
        <f t="shared" si="1"/>
        <v>43797</v>
      </c>
      <c r="E15" s="495">
        <f t="shared" si="2"/>
        <v>26709</v>
      </c>
      <c r="F15" s="370">
        <f t="shared" si="3"/>
        <v>60.983629015686006</v>
      </c>
      <c r="G15" s="495">
        <f t="shared" si="4"/>
        <v>17088</v>
      </c>
      <c r="H15" s="687">
        <f t="shared" si="3"/>
        <v>39.016370984313994</v>
      </c>
      <c r="I15" s="127"/>
      <c r="J15" s="699">
        <v>12450</v>
      </c>
      <c r="K15" s="500">
        <v>28.426604561956299</v>
      </c>
      <c r="L15" s="498">
        <v>5417</v>
      </c>
      <c r="M15" s="499">
        <v>43.510040160642575</v>
      </c>
      <c r="N15" s="498">
        <v>7033</v>
      </c>
      <c r="O15" s="700">
        <v>56.489959839357425</v>
      </c>
      <c r="P15" s="127"/>
      <c r="Q15" s="699">
        <v>10335</v>
      </c>
      <c r="R15" s="500">
        <v>23.597506678539627</v>
      </c>
      <c r="S15" s="498">
        <v>6193</v>
      </c>
      <c r="T15" s="499">
        <v>59.922593130140299</v>
      </c>
      <c r="U15" s="498">
        <v>4142</v>
      </c>
      <c r="V15" s="700">
        <v>40.077406869859701</v>
      </c>
      <c r="W15" s="127"/>
      <c r="X15" s="699">
        <v>21012</v>
      </c>
      <c r="Y15" s="500">
        <v>47.975888759504073</v>
      </c>
      <c r="Z15" s="498">
        <v>15099</v>
      </c>
      <c r="AA15" s="499">
        <v>71.858937749857219</v>
      </c>
      <c r="AB15" s="498">
        <v>5913</v>
      </c>
      <c r="AC15" s="700">
        <f t="shared" si="0"/>
        <v>28.141062250142774</v>
      </c>
      <c r="AD15" s="369"/>
      <c r="AE15" s="196"/>
      <c r="AF15" s="196"/>
      <c r="AG15" s="196"/>
      <c r="AH15" s="197"/>
      <c r="AI15" s="258"/>
      <c r="AJ15" s="132"/>
      <c r="AK15" s="196"/>
      <c r="AL15" s="196"/>
      <c r="AM15" s="196"/>
      <c r="AN15" s="197"/>
      <c r="AO15" s="258"/>
      <c r="AQ15" s="196"/>
      <c r="AR15" s="196"/>
      <c r="AS15" s="196"/>
      <c r="AT15" s="197"/>
      <c r="AU15" s="258"/>
      <c r="AW15" s="196"/>
      <c r="AX15" s="196"/>
      <c r="AY15" s="196"/>
      <c r="AZ15" s="197"/>
      <c r="BA15" s="258"/>
    </row>
    <row r="16" spans="1:53" s="133" customFormat="1" ht="18" customHeight="1" x14ac:dyDescent="0.2">
      <c r="A16" s="125"/>
      <c r="B16" s="680" t="s">
        <v>6</v>
      </c>
      <c r="C16" s="127"/>
      <c r="D16" s="686">
        <f t="shared" si="1"/>
        <v>64073</v>
      </c>
      <c r="E16" s="495">
        <f t="shared" si="2"/>
        <v>37712</v>
      </c>
      <c r="F16" s="370">
        <f t="shared" si="3"/>
        <v>58.857865247452125</v>
      </c>
      <c r="G16" s="495">
        <f t="shared" si="4"/>
        <v>26361</v>
      </c>
      <c r="H16" s="687">
        <f t="shared" si="3"/>
        <v>41.142134752547875</v>
      </c>
      <c r="I16" s="127"/>
      <c r="J16" s="699">
        <v>22348</v>
      </c>
      <c r="K16" s="500">
        <v>34.878966179201846</v>
      </c>
      <c r="L16" s="498">
        <v>9312</v>
      </c>
      <c r="M16" s="499">
        <v>41.668158224449613</v>
      </c>
      <c r="N16" s="498">
        <v>13036</v>
      </c>
      <c r="O16" s="700">
        <v>58.331841775550387</v>
      </c>
      <c r="P16" s="127"/>
      <c r="Q16" s="699">
        <v>14837</v>
      </c>
      <c r="R16" s="500">
        <v>23.156399731556192</v>
      </c>
      <c r="S16" s="498">
        <v>8964</v>
      </c>
      <c r="T16" s="499">
        <v>60.416526251937718</v>
      </c>
      <c r="U16" s="498">
        <v>5873</v>
      </c>
      <c r="V16" s="700">
        <v>39.583473748062275</v>
      </c>
      <c r="W16" s="127"/>
      <c r="X16" s="699">
        <v>26888</v>
      </c>
      <c r="Y16" s="500">
        <v>41.964634089241962</v>
      </c>
      <c r="Z16" s="498">
        <v>19436</v>
      </c>
      <c r="AA16" s="499">
        <v>72.285034216007134</v>
      </c>
      <c r="AB16" s="498">
        <v>7452</v>
      </c>
      <c r="AC16" s="700">
        <f t="shared" si="0"/>
        <v>27.714965783992863</v>
      </c>
      <c r="AD16" s="369"/>
      <c r="AE16" s="196"/>
      <c r="AF16" s="196"/>
      <c r="AG16" s="196"/>
      <c r="AH16" s="197"/>
      <c r="AI16" s="258"/>
      <c r="AJ16" s="132"/>
      <c r="AK16" s="196"/>
      <c r="AL16" s="196"/>
      <c r="AM16" s="196"/>
      <c r="AN16" s="197"/>
      <c r="AO16" s="258"/>
      <c r="AQ16" s="196"/>
      <c r="AR16" s="196"/>
      <c r="AS16" s="196"/>
      <c r="AT16" s="197"/>
      <c r="AU16" s="258"/>
      <c r="AW16" s="196"/>
      <c r="AX16" s="196"/>
      <c r="AY16" s="196"/>
      <c r="AZ16" s="197"/>
      <c r="BA16" s="258"/>
    </row>
    <row r="17" spans="1:53" s="133" customFormat="1" ht="18" customHeight="1" x14ac:dyDescent="0.2">
      <c r="A17" s="125"/>
      <c r="B17" s="680" t="s">
        <v>5</v>
      </c>
      <c r="C17" s="127"/>
      <c r="D17" s="688">
        <f t="shared" si="1"/>
        <v>23718</v>
      </c>
      <c r="E17" s="496">
        <f t="shared" si="2"/>
        <v>14612</v>
      </c>
      <c r="F17" s="371">
        <f t="shared" si="3"/>
        <v>61.607218146555354</v>
      </c>
      <c r="G17" s="496">
        <f t="shared" si="4"/>
        <v>9106</v>
      </c>
      <c r="H17" s="687">
        <f t="shared" si="3"/>
        <v>38.392781853444639</v>
      </c>
      <c r="I17" s="127"/>
      <c r="J17" s="701">
        <v>6582</v>
      </c>
      <c r="K17" s="501">
        <v>27.75107513281052</v>
      </c>
      <c r="L17" s="496">
        <v>2801</v>
      </c>
      <c r="M17" s="371">
        <v>42.555454269219084</v>
      </c>
      <c r="N17" s="496">
        <v>3781</v>
      </c>
      <c r="O17" s="700">
        <v>57.444545730780916</v>
      </c>
      <c r="P17" s="127"/>
      <c r="Q17" s="701">
        <v>5147</v>
      </c>
      <c r="R17" s="501">
        <v>21.700817944177416</v>
      </c>
      <c r="S17" s="496">
        <v>2930</v>
      </c>
      <c r="T17" s="371">
        <v>56.926364872741395</v>
      </c>
      <c r="U17" s="496">
        <v>2217</v>
      </c>
      <c r="V17" s="700">
        <v>43.073635127258598</v>
      </c>
      <c r="W17" s="127"/>
      <c r="X17" s="701">
        <v>11989</v>
      </c>
      <c r="Y17" s="501">
        <v>50.548106923012057</v>
      </c>
      <c r="Z17" s="496">
        <v>8881</v>
      </c>
      <c r="AA17" s="371">
        <v>74.076236550170989</v>
      </c>
      <c r="AB17" s="496">
        <v>3108</v>
      </c>
      <c r="AC17" s="700">
        <f t="shared" si="0"/>
        <v>25.923763449829014</v>
      </c>
      <c r="AD17" s="369"/>
      <c r="AE17" s="196"/>
      <c r="AF17" s="196"/>
      <c r="AG17" s="196"/>
      <c r="AH17" s="197"/>
      <c r="AI17" s="258"/>
      <c r="AJ17" s="132"/>
      <c r="AK17" s="196"/>
      <c r="AL17" s="196"/>
      <c r="AM17" s="196"/>
      <c r="AN17" s="197"/>
      <c r="AO17" s="258"/>
      <c r="AQ17" s="196"/>
      <c r="AR17" s="196"/>
      <c r="AS17" s="196"/>
      <c r="AT17" s="197"/>
      <c r="AU17" s="258"/>
      <c r="AW17" s="196"/>
      <c r="AX17" s="196"/>
      <c r="AY17" s="196"/>
      <c r="AZ17" s="197"/>
      <c r="BA17" s="258"/>
    </row>
    <row r="18" spans="1:53" s="133" customFormat="1" ht="18" customHeight="1" x14ac:dyDescent="0.2">
      <c r="A18" s="125"/>
      <c r="B18" s="680" t="s">
        <v>4</v>
      </c>
      <c r="C18" s="127"/>
      <c r="D18" s="686">
        <f t="shared" si="1"/>
        <v>157973</v>
      </c>
      <c r="E18" s="495">
        <f t="shared" si="2"/>
        <v>98490</v>
      </c>
      <c r="F18" s="370">
        <f t="shared" si="3"/>
        <v>62.346097117861909</v>
      </c>
      <c r="G18" s="495">
        <f t="shared" si="4"/>
        <v>59483</v>
      </c>
      <c r="H18" s="687">
        <f t="shared" si="3"/>
        <v>37.653902882138084</v>
      </c>
      <c r="I18" s="127"/>
      <c r="J18" s="699">
        <v>31558</v>
      </c>
      <c r="K18" s="500">
        <v>19.976831483861165</v>
      </c>
      <c r="L18" s="498">
        <v>13328</v>
      </c>
      <c r="M18" s="499">
        <v>42.233348120920212</v>
      </c>
      <c r="N18" s="498">
        <v>18230</v>
      </c>
      <c r="O18" s="700">
        <v>57.766651879079788</v>
      </c>
      <c r="P18" s="127"/>
      <c r="Q18" s="699">
        <v>29025</v>
      </c>
      <c r="R18" s="500">
        <v>18.373392921575203</v>
      </c>
      <c r="S18" s="498">
        <v>16849</v>
      </c>
      <c r="T18" s="499">
        <v>58.049956933677862</v>
      </c>
      <c r="U18" s="498">
        <v>12176</v>
      </c>
      <c r="V18" s="700">
        <v>41.950043066322138</v>
      </c>
      <c r="W18" s="127"/>
      <c r="X18" s="699">
        <v>97390</v>
      </c>
      <c r="Y18" s="500">
        <v>61.649775594563629</v>
      </c>
      <c r="Z18" s="498">
        <v>68313</v>
      </c>
      <c r="AA18" s="499">
        <v>70.143751925248992</v>
      </c>
      <c r="AB18" s="498">
        <v>29077</v>
      </c>
      <c r="AC18" s="700">
        <f t="shared" si="0"/>
        <v>29.856248074751001</v>
      </c>
      <c r="AD18" s="369"/>
      <c r="AE18" s="196"/>
      <c r="AF18" s="196"/>
      <c r="AG18" s="196"/>
      <c r="AH18" s="197"/>
      <c r="AI18" s="258"/>
      <c r="AJ18" s="132"/>
      <c r="AK18" s="196"/>
      <c r="AL18" s="196"/>
      <c r="AM18" s="196"/>
      <c r="AN18" s="197"/>
      <c r="AO18" s="258"/>
      <c r="AQ18" s="196"/>
      <c r="AR18" s="196"/>
      <c r="AS18" s="196"/>
      <c r="AT18" s="197"/>
      <c r="AU18" s="258"/>
      <c r="AW18" s="196"/>
      <c r="AX18" s="196"/>
      <c r="AY18" s="196"/>
      <c r="AZ18" s="197"/>
      <c r="BA18" s="258"/>
    </row>
    <row r="19" spans="1:53" s="133" customFormat="1" ht="18" customHeight="1" x14ac:dyDescent="0.2">
      <c r="A19" s="125"/>
      <c r="B19" s="680" t="s">
        <v>40</v>
      </c>
      <c r="C19" s="127"/>
      <c r="D19" s="686">
        <f t="shared" si="1"/>
        <v>96147</v>
      </c>
      <c r="E19" s="495">
        <f t="shared" si="2"/>
        <v>60223</v>
      </c>
      <c r="F19" s="370">
        <f t="shared" si="3"/>
        <v>62.636379710235367</v>
      </c>
      <c r="G19" s="495">
        <f t="shared" si="4"/>
        <v>35924</v>
      </c>
      <c r="H19" s="687">
        <f t="shared" si="3"/>
        <v>37.363620289764633</v>
      </c>
      <c r="I19" s="127"/>
      <c r="J19" s="699">
        <v>22119</v>
      </c>
      <c r="K19" s="500">
        <v>23.005397984336483</v>
      </c>
      <c r="L19" s="498">
        <v>9389</v>
      </c>
      <c r="M19" s="499">
        <v>42.447669424476693</v>
      </c>
      <c r="N19" s="498">
        <v>12730</v>
      </c>
      <c r="O19" s="700">
        <v>57.5523305755233</v>
      </c>
      <c r="P19" s="127"/>
      <c r="Q19" s="699">
        <v>18868</v>
      </c>
      <c r="R19" s="500">
        <v>19.624117237147285</v>
      </c>
      <c r="S19" s="498">
        <v>11813</v>
      </c>
      <c r="T19" s="499">
        <v>62.608649565401741</v>
      </c>
      <c r="U19" s="498">
        <v>7055</v>
      </c>
      <c r="V19" s="700">
        <v>37.391350434598266</v>
      </c>
      <c r="W19" s="127"/>
      <c r="X19" s="699">
        <v>55160</v>
      </c>
      <c r="Y19" s="500">
        <v>57.370484778516229</v>
      </c>
      <c r="Z19" s="498">
        <v>39021</v>
      </c>
      <c r="AA19" s="499">
        <v>70.741479332849892</v>
      </c>
      <c r="AB19" s="498">
        <v>16139</v>
      </c>
      <c r="AC19" s="700">
        <f t="shared" si="0"/>
        <v>29.258520667150105</v>
      </c>
      <c r="AD19" s="369"/>
      <c r="AE19" s="196"/>
      <c r="AF19" s="196"/>
      <c r="AG19" s="196"/>
      <c r="AH19" s="197"/>
      <c r="AI19" s="258"/>
      <c r="AJ19" s="132"/>
      <c r="AK19" s="196"/>
      <c r="AL19" s="196"/>
      <c r="AM19" s="196"/>
      <c r="AN19" s="197"/>
      <c r="AO19" s="258"/>
      <c r="AQ19" s="196"/>
      <c r="AR19" s="196"/>
      <c r="AS19" s="196"/>
      <c r="AT19" s="197"/>
      <c r="AU19" s="258"/>
      <c r="AW19" s="196"/>
      <c r="AX19" s="196"/>
      <c r="AY19" s="196"/>
      <c r="AZ19" s="197"/>
      <c r="BA19" s="258"/>
    </row>
    <row r="20" spans="1:53" s="133" customFormat="1" ht="18" customHeight="1" x14ac:dyDescent="0.2">
      <c r="A20" s="125"/>
      <c r="B20" s="680" t="s">
        <v>41</v>
      </c>
      <c r="C20" s="127"/>
      <c r="D20" s="686">
        <f t="shared" si="1"/>
        <v>357537</v>
      </c>
      <c r="E20" s="495">
        <f t="shared" si="2"/>
        <v>224316</v>
      </c>
      <c r="F20" s="370">
        <f t="shared" si="3"/>
        <v>62.739240973661467</v>
      </c>
      <c r="G20" s="495">
        <f t="shared" si="4"/>
        <v>133221</v>
      </c>
      <c r="H20" s="687">
        <f t="shared" si="3"/>
        <v>37.260759026338533</v>
      </c>
      <c r="I20" s="127"/>
      <c r="J20" s="699">
        <v>88737</v>
      </c>
      <c r="K20" s="500">
        <v>24.818969784945335</v>
      </c>
      <c r="L20" s="498">
        <v>39128</v>
      </c>
      <c r="M20" s="499">
        <v>44.094346214093335</v>
      </c>
      <c r="N20" s="498">
        <v>49609</v>
      </c>
      <c r="O20" s="700">
        <v>55.905653785906672</v>
      </c>
      <c r="P20" s="127"/>
      <c r="Q20" s="699">
        <v>81877</v>
      </c>
      <c r="R20" s="500">
        <v>22.900287242998626</v>
      </c>
      <c r="S20" s="498">
        <v>51316</v>
      </c>
      <c r="T20" s="499">
        <v>62.674499554209362</v>
      </c>
      <c r="U20" s="498">
        <v>30561</v>
      </c>
      <c r="V20" s="700">
        <v>37.325500445790638</v>
      </c>
      <c r="W20" s="127"/>
      <c r="X20" s="699">
        <v>186923</v>
      </c>
      <c r="Y20" s="500">
        <v>52.280742972056039</v>
      </c>
      <c r="Z20" s="498">
        <v>133872</v>
      </c>
      <c r="AA20" s="499">
        <v>71.618794904853871</v>
      </c>
      <c r="AB20" s="498">
        <v>53051</v>
      </c>
      <c r="AC20" s="700">
        <f t="shared" si="0"/>
        <v>28.381205095146129</v>
      </c>
      <c r="AD20" s="369"/>
      <c r="AE20" s="196"/>
      <c r="AF20" s="196"/>
      <c r="AG20" s="196"/>
      <c r="AH20" s="197"/>
      <c r="AI20" s="258"/>
      <c r="AJ20" s="132"/>
      <c r="AK20" s="196"/>
      <c r="AL20" s="196"/>
      <c r="AM20" s="196"/>
      <c r="AN20" s="197"/>
      <c r="AO20" s="258"/>
      <c r="AQ20" s="196"/>
      <c r="AR20" s="196"/>
      <c r="AS20" s="196"/>
      <c r="AT20" s="197"/>
      <c r="AU20" s="258"/>
      <c r="AW20" s="196"/>
      <c r="AX20" s="196"/>
      <c r="AY20" s="196"/>
      <c r="AZ20" s="197"/>
      <c r="BA20" s="258"/>
    </row>
    <row r="21" spans="1:53" s="133" customFormat="1" ht="18" customHeight="1" x14ac:dyDescent="0.2">
      <c r="A21" s="125"/>
      <c r="B21" s="680" t="s">
        <v>3</v>
      </c>
      <c r="C21" s="127"/>
      <c r="D21" s="686">
        <f t="shared" si="1"/>
        <v>204692</v>
      </c>
      <c r="E21" s="495">
        <f t="shared" si="2"/>
        <v>126139</v>
      </c>
      <c r="F21" s="370">
        <f t="shared" si="3"/>
        <v>61.623805522443476</v>
      </c>
      <c r="G21" s="495">
        <f t="shared" si="4"/>
        <v>78553</v>
      </c>
      <c r="H21" s="687">
        <f t="shared" si="3"/>
        <v>38.376194477556524</v>
      </c>
      <c r="I21" s="127"/>
      <c r="J21" s="699">
        <v>55397</v>
      </c>
      <c r="K21" s="500">
        <v>27.063588220350574</v>
      </c>
      <c r="L21" s="498">
        <v>22596</v>
      </c>
      <c r="M21" s="499">
        <v>40.789212412224494</v>
      </c>
      <c r="N21" s="498">
        <v>32801</v>
      </c>
      <c r="O21" s="700">
        <v>59.210787587775513</v>
      </c>
      <c r="P21" s="127"/>
      <c r="Q21" s="699">
        <v>44829</v>
      </c>
      <c r="R21" s="500">
        <v>21.900709358450747</v>
      </c>
      <c r="S21" s="498">
        <v>27750</v>
      </c>
      <c r="T21" s="499">
        <v>61.901893863347389</v>
      </c>
      <c r="U21" s="498">
        <v>17079</v>
      </c>
      <c r="V21" s="700">
        <v>38.098106136652618</v>
      </c>
      <c r="W21" s="127"/>
      <c r="X21" s="699">
        <v>104466</v>
      </c>
      <c r="Y21" s="500">
        <v>51.035702421198678</v>
      </c>
      <c r="Z21" s="498">
        <v>75793</v>
      </c>
      <c r="AA21" s="499">
        <v>72.552792296058044</v>
      </c>
      <c r="AB21" s="498">
        <v>28673</v>
      </c>
      <c r="AC21" s="700">
        <f t="shared" si="0"/>
        <v>27.447207703941949</v>
      </c>
      <c r="AD21" s="369"/>
      <c r="AE21" s="196"/>
      <c r="AF21" s="196"/>
      <c r="AG21" s="196"/>
      <c r="AH21" s="197"/>
      <c r="AI21" s="259"/>
      <c r="AJ21" s="132"/>
      <c r="AK21" s="196"/>
      <c r="AL21" s="196"/>
      <c r="AM21" s="196"/>
      <c r="AN21" s="197"/>
      <c r="AO21" s="258"/>
      <c r="AQ21" s="196"/>
      <c r="AR21" s="196"/>
      <c r="AS21" s="196"/>
      <c r="AT21" s="197"/>
      <c r="AU21" s="258"/>
      <c r="AW21" s="196"/>
      <c r="AX21" s="196"/>
      <c r="AY21" s="196"/>
      <c r="AZ21" s="197"/>
      <c r="BA21" s="258"/>
    </row>
    <row r="22" spans="1:53" s="133" customFormat="1" ht="18" customHeight="1" x14ac:dyDescent="0.2">
      <c r="A22" s="125"/>
      <c r="B22" s="680" t="s">
        <v>2</v>
      </c>
      <c r="C22" s="127"/>
      <c r="D22" s="686">
        <f t="shared" si="1"/>
        <v>58544</v>
      </c>
      <c r="E22" s="495">
        <f t="shared" si="2"/>
        <v>37153</v>
      </c>
      <c r="F22" s="370">
        <f t="shared" si="3"/>
        <v>63.461669855151683</v>
      </c>
      <c r="G22" s="495">
        <f t="shared" si="4"/>
        <v>21391</v>
      </c>
      <c r="H22" s="687">
        <f t="shared" si="3"/>
        <v>36.538330144848317</v>
      </c>
      <c r="I22" s="127"/>
      <c r="J22" s="699">
        <v>13526</v>
      </c>
      <c r="K22" s="500">
        <v>23.103990161246244</v>
      </c>
      <c r="L22" s="498">
        <v>5989</v>
      </c>
      <c r="M22" s="499">
        <v>44.277687416826851</v>
      </c>
      <c r="N22" s="498">
        <v>7537</v>
      </c>
      <c r="O22" s="700">
        <v>55.722312583173149</v>
      </c>
      <c r="P22" s="127"/>
      <c r="Q22" s="699">
        <v>12885</v>
      </c>
      <c r="R22" s="500">
        <v>22.009087182290244</v>
      </c>
      <c r="S22" s="498">
        <v>8215</v>
      </c>
      <c r="T22" s="499">
        <v>63.756305781916957</v>
      </c>
      <c r="U22" s="498">
        <v>4670</v>
      </c>
      <c r="V22" s="700">
        <v>36.243694218083043</v>
      </c>
      <c r="W22" s="127"/>
      <c r="X22" s="699">
        <v>32133</v>
      </c>
      <c r="Y22" s="500">
        <v>54.886922656463511</v>
      </c>
      <c r="Z22" s="498">
        <v>22949</v>
      </c>
      <c r="AA22" s="499">
        <v>71.418790651355295</v>
      </c>
      <c r="AB22" s="498">
        <v>9184</v>
      </c>
      <c r="AC22" s="700">
        <f t="shared" si="0"/>
        <v>28.581209348644691</v>
      </c>
      <c r="AD22" s="369"/>
      <c r="AE22" s="196"/>
      <c r="AF22" s="196"/>
      <c r="AG22" s="196"/>
      <c r="AH22" s="197"/>
      <c r="AI22" s="258"/>
      <c r="AJ22" s="132"/>
      <c r="AK22" s="196"/>
      <c r="AL22" s="196"/>
      <c r="AM22" s="196"/>
      <c r="AN22" s="197"/>
      <c r="AO22" s="258"/>
      <c r="AQ22" s="196"/>
      <c r="AR22" s="196"/>
      <c r="AS22" s="196"/>
      <c r="AT22" s="197"/>
      <c r="AU22" s="258"/>
      <c r="AW22" s="196"/>
      <c r="AX22" s="196"/>
      <c r="AY22" s="196"/>
      <c r="AZ22" s="197"/>
      <c r="BA22" s="258"/>
    </row>
    <row r="23" spans="1:53" s="133" customFormat="1" ht="18" customHeight="1" x14ac:dyDescent="0.2">
      <c r="A23" s="125"/>
      <c r="B23" s="680" t="s">
        <v>35</v>
      </c>
      <c r="C23" s="127"/>
      <c r="D23" s="686">
        <f t="shared" si="1"/>
        <v>83028</v>
      </c>
      <c r="E23" s="495">
        <f t="shared" si="2"/>
        <v>51905</v>
      </c>
      <c r="F23" s="370">
        <f t="shared" si="3"/>
        <v>62.515055162113988</v>
      </c>
      <c r="G23" s="495">
        <f t="shared" si="4"/>
        <v>31123</v>
      </c>
      <c r="H23" s="687">
        <f t="shared" si="3"/>
        <v>37.484944837886012</v>
      </c>
      <c r="I23" s="127"/>
      <c r="J23" s="699">
        <v>23815</v>
      </c>
      <c r="K23" s="500">
        <v>28.68309485956545</v>
      </c>
      <c r="L23" s="498">
        <v>9431</v>
      </c>
      <c r="M23" s="499">
        <v>39.601091748897751</v>
      </c>
      <c r="N23" s="498">
        <v>14384</v>
      </c>
      <c r="O23" s="700">
        <v>60.398908251102249</v>
      </c>
      <c r="P23" s="127"/>
      <c r="Q23" s="699">
        <v>14863</v>
      </c>
      <c r="R23" s="500">
        <v>17.90118996001349</v>
      </c>
      <c r="S23" s="498">
        <v>8730</v>
      </c>
      <c r="T23" s="499">
        <v>58.736459664939787</v>
      </c>
      <c r="U23" s="498">
        <v>6133</v>
      </c>
      <c r="V23" s="700">
        <v>41.26354033506022</v>
      </c>
      <c r="W23" s="127"/>
      <c r="X23" s="699">
        <v>44350</v>
      </c>
      <c r="Y23" s="500">
        <v>53.415715180421067</v>
      </c>
      <c r="Z23" s="498">
        <v>33744</v>
      </c>
      <c r="AA23" s="499">
        <v>76.085682074408112</v>
      </c>
      <c r="AB23" s="498">
        <v>10606</v>
      </c>
      <c r="AC23" s="700">
        <f t="shared" si="0"/>
        <v>23.914317925591881</v>
      </c>
      <c r="AD23" s="369"/>
      <c r="AE23" s="196"/>
      <c r="AF23" s="196"/>
      <c r="AG23" s="196"/>
      <c r="AH23" s="197"/>
      <c r="AI23" s="258"/>
      <c r="AJ23" s="132"/>
      <c r="AK23" s="196"/>
      <c r="AL23" s="196"/>
      <c r="AM23" s="196"/>
      <c r="AN23" s="197"/>
      <c r="AO23" s="258"/>
      <c r="AQ23" s="196"/>
      <c r="AR23" s="196"/>
      <c r="AS23" s="196"/>
      <c r="AT23" s="197"/>
      <c r="AU23" s="258"/>
      <c r="AW23" s="196"/>
      <c r="AX23" s="196"/>
      <c r="AY23" s="196"/>
      <c r="AZ23" s="197"/>
      <c r="BA23" s="258"/>
    </row>
    <row r="24" spans="1:53" s="133" customFormat="1" ht="18" customHeight="1" x14ac:dyDescent="0.2">
      <c r="A24" s="125"/>
      <c r="B24" s="680" t="s">
        <v>42</v>
      </c>
      <c r="C24" s="127"/>
      <c r="D24" s="686">
        <f t="shared" si="1"/>
        <v>245045</v>
      </c>
      <c r="E24" s="495">
        <f t="shared" si="2"/>
        <v>162086</v>
      </c>
      <c r="F24" s="370">
        <f t="shared" si="3"/>
        <v>66.145401864963588</v>
      </c>
      <c r="G24" s="495">
        <f t="shared" si="4"/>
        <v>82959</v>
      </c>
      <c r="H24" s="687">
        <f t="shared" si="3"/>
        <v>33.854598135036426</v>
      </c>
      <c r="I24" s="127"/>
      <c r="J24" s="699">
        <v>57979</v>
      </c>
      <c r="K24" s="500">
        <v>23.660552143483851</v>
      </c>
      <c r="L24" s="498">
        <v>27408</v>
      </c>
      <c r="M24" s="499">
        <v>47.272288242294621</v>
      </c>
      <c r="N24" s="498">
        <v>30571</v>
      </c>
      <c r="O24" s="700">
        <v>52.727711757705379</v>
      </c>
      <c r="P24" s="127"/>
      <c r="Q24" s="699">
        <v>47715</v>
      </c>
      <c r="R24" s="500">
        <v>19.471933726458406</v>
      </c>
      <c r="S24" s="498">
        <v>31496</v>
      </c>
      <c r="T24" s="499">
        <v>66.008592685738236</v>
      </c>
      <c r="U24" s="498">
        <v>16219</v>
      </c>
      <c r="V24" s="700">
        <v>33.991407314261764</v>
      </c>
      <c r="W24" s="127"/>
      <c r="X24" s="699">
        <v>139351</v>
      </c>
      <c r="Y24" s="500">
        <v>56.867514130057742</v>
      </c>
      <c r="Z24" s="498">
        <v>103182</v>
      </c>
      <c r="AA24" s="499">
        <v>74.044678545543263</v>
      </c>
      <c r="AB24" s="498">
        <v>36169</v>
      </c>
      <c r="AC24" s="700">
        <f t="shared" si="0"/>
        <v>25.95532145445673</v>
      </c>
      <c r="AD24" s="369"/>
      <c r="AE24" s="196"/>
      <c r="AF24" s="196"/>
      <c r="AG24" s="196"/>
      <c r="AH24" s="197"/>
      <c r="AI24" s="258"/>
      <c r="AJ24" s="132"/>
      <c r="AK24" s="196"/>
      <c r="AL24" s="196"/>
      <c r="AM24" s="196"/>
      <c r="AN24" s="197"/>
      <c r="AO24" s="258"/>
      <c r="AQ24" s="196"/>
      <c r="AR24" s="196"/>
      <c r="AS24" s="196"/>
      <c r="AT24" s="197"/>
      <c r="AU24" s="258"/>
      <c r="AW24" s="196"/>
      <c r="AX24" s="196"/>
      <c r="AY24" s="196"/>
      <c r="AZ24" s="197"/>
      <c r="BA24" s="258"/>
    </row>
    <row r="25" spans="1:53" s="141" customFormat="1" ht="18" customHeight="1" x14ac:dyDescent="0.2">
      <c r="A25" s="140"/>
      <c r="B25" s="680" t="s">
        <v>43</v>
      </c>
      <c r="C25" s="127"/>
      <c r="D25" s="686">
        <f t="shared" si="1"/>
        <v>64044</v>
      </c>
      <c r="E25" s="495">
        <f t="shared" si="2"/>
        <v>36829</v>
      </c>
      <c r="F25" s="370">
        <f t="shared" si="3"/>
        <v>57.505777278121293</v>
      </c>
      <c r="G25" s="495">
        <f t="shared" si="4"/>
        <v>27215</v>
      </c>
      <c r="H25" s="687">
        <f t="shared" si="3"/>
        <v>42.494222721878714</v>
      </c>
      <c r="I25" s="127"/>
      <c r="J25" s="699">
        <v>21934</v>
      </c>
      <c r="K25" s="500">
        <v>34.248329273624385</v>
      </c>
      <c r="L25" s="498">
        <v>8378</v>
      </c>
      <c r="M25" s="499">
        <v>38.196407404030275</v>
      </c>
      <c r="N25" s="498">
        <v>13556</v>
      </c>
      <c r="O25" s="700">
        <v>61.803592595969725</v>
      </c>
      <c r="P25" s="127"/>
      <c r="Q25" s="699">
        <v>14987</v>
      </c>
      <c r="R25" s="500">
        <v>23.401099244269567</v>
      </c>
      <c r="S25" s="498">
        <v>9403</v>
      </c>
      <c r="T25" s="499">
        <v>62.741042236605061</v>
      </c>
      <c r="U25" s="498">
        <v>5584</v>
      </c>
      <c r="V25" s="700">
        <v>37.258957763394939</v>
      </c>
      <c r="W25" s="127"/>
      <c r="X25" s="699">
        <v>27123</v>
      </c>
      <c r="Y25" s="500">
        <v>42.350571482106055</v>
      </c>
      <c r="Z25" s="498">
        <v>19048</v>
      </c>
      <c r="AA25" s="499">
        <v>70.228219592228001</v>
      </c>
      <c r="AB25" s="498">
        <v>8075</v>
      </c>
      <c r="AC25" s="700">
        <f t="shared" si="0"/>
        <v>29.771780407772003</v>
      </c>
      <c r="AD25" s="369"/>
      <c r="AE25" s="196"/>
      <c r="AF25" s="196"/>
      <c r="AG25" s="196"/>
      <c r="AH25" s="197"/>
      <c r="AI25" s="258"/>
      <c r="AJ25" s="132"/>
      <c r="AK25" s="196"/>
      <c r="AL25" s="196"/>
      <c r="AM25" s="196"/>
      <c r="AN25" s="197"/>
      <c r="AO25" s="258"/>
      <c r="AQ25" s="196"/>
      <c r="AR25" s="196"/>
      <c r="AS25" s="196"/>
      <c r="AT25" s="197"/>
      <c r="AU25" s="258"/>
      <c r="AW25" s="196"/>
      <c r="AX25" s="196"/>
      <c r="AY25" s="196"/>
      <c r="AZ25" s="197"/>
      <c r="BA25" s="258"/>
    </row>
    <row r="26" spans="1:53" s="133" customFormat="1" ht="18" customHeight="1" x14ac:dyDescent="0.2">
      <c r="B26" s="680" t="s">
        <v>44</v>
      </c>
      <c r="C26" s="127"/>
      <c r="D26" s="689">
        <f t="shared" si="1"/>
        <v>22014</v>
      </c>
      <c r="E26" s="497">
        <f t="shared" si="2"/>
        <v>13783</v>
      </c>
      <c r="F26" s="372">
        <f t="shared" si="3"/>
        <v>62.610157172708284</v>
      </c>
      <c r="G26" s="497">
        <f t="shared" si="4"/>
        <v>8231</v>
      </c>
      <c r="H26" s="687">
        <f t="shared" si="3"/>
        <v>37.389842827291723</v>
      </c>
      <c r="I26" s="127"/>
      <c r="J26" s="701">
        <v>5211</v>
      </c>
      <c r="K26" s="501">
        <v>23.671300081766152</v>
      </c>
      <c r="L26" s="496">
        <v>2280</v>
      </c>
      <c r="M26" s="371">
        <v>43.753598157743234</v>
      </c>
      <c r="N26" s="496">
        <v>2931</v>
      </c>
      <c r="O26" s="700">
        <v>56.246401842256766</v>
      </c>
      <c r="P26" s="127"/>
      <c r="Q26" s="701">
        <v>4122</v>
      </c>
      <c r="R26" s="501">
        <v>18.724448078495502</v>
      </c>
      <c r="S26" s="496">
        <v>2285</v>
      </c>
      <c r="T26" s="371">
        <v>55.434255215914604</v>
      </c>
      <c r="U26" s="496">
        <v>1837</v>
      </c>
      <c r="V26" s="700">
        <v>44.565744784085396</v>
      </c>
      <c r="W26" s="127"/>
      <c r="X26" s="701">
        <v>12681</v>
      </c>
      <c r="Y26" s="501">
        <v>57.604251839738353</v>
      </c>
      <c r="Z26" s="496">
        <v>9218</v>
      </c>
      <c r="AA26" s="371">
        <v>72.69142812081067</v>
      </c>
      <c r="AB26" s="496">
        <v>3463</v>
      </c>
      <c r="AC26" s="700">
        <f t="shared" si="0"/>
        <v>27.308571879189337</v>
      </c>
      <c r="AD26" s="369"/>
      <c r="AE26" s="196"/>
      <c r="AF26" s="196"/>
      <c r="AG26" s="196"/>
      <c r="AH26" s="197"/>
      <c r="AI26" s="258"/>
      <c r="AJ26" s="132"/>
      <c r="AK26" s="196"/>
      <c r="AL26" s="196"/>
      <c r="AM26" s="196"/>
      <c r="AN26" s="197"/>
      <c r="AO26" s="258"/>
      <c r="AQ26" s="196"/>
      <c r="AR26" s="196"/>
      <c r="AS26" s="196"/>
      <c r="AT26" s="197"/>
      <c r="AU26" s="258"/>
      <c r="AW26" s="196"/>
      <c r="AX26" s="196"/>
      <c r="AY26" s="196"/>
      <c r="AZ26" s="197"/>
      <c r="BA26" s="258"/>
    </row>
    <row r="27" spans="1:53" s="133" customFormat="1" ht="18" customHeight="1" x14ac:dyDescent="0.2">
      <c r="B27" s="680" t="s">
        <v>45</v>
      </c>
      <c r="C27" s="127"/>
      <c r="D27" s="689">
        <f t="shared" si="1"/>
        <v>114310</v>
      </c>
      <c r="E27" s="497">
        <f t="shared" si="2"/>
        <v>69504</v>
      </c>
      <c r="F27" s="372">
        <f t="shared" si="3"/>
        <v>60.803079345639055</v>
      </c>
      <c r="G27" s="497">
        <f t="shared" si="4"/>
        <v>44806</v>
      </c>
      <c r="H27" s="687">
        <f t="shared" si="3"/>
        <v>39.196920654360952</v>
      </c>
      <c r="I27" s="127"/>
      <c r="J27" s="701">
        <v>30302</v>
      </c>
      <c r="K27" s="501">
        <v>26.508616918904732</v>
      </c>
      <c r="L27" s="496">
        <v>12408</v>
      </c>
      <c r="M27" s="371">
        <v>40.947792224935647</v>
      </c>
      <c r="N27" s="496">
        <v>17894</v>
      </c>
      <c r="O27" s="700">
        <v>59.052207775064346</v>
      </c>
      <c r="P27" s="127"/>
      <c r="Q27" s="701">
        <v>22947</v>
      </c>
      <c r="R27" s="501">
        <v>20.074359198670283</v>
      </c>
      <c r="S27" s="496">
        <v>13117</v>
      </c>
      <c r="T27" s="371">
        <v>57.162156273151176</v>
      </c>
      <c r="U27" s="496">
        <v>9830</v>
      </c>
      <c r="V27" s="700">
        <v>42.837843726848824</v>
      </c>
      <c r="W27" s="127"/>
      <c r="X27" s="701">
        <v>61061</v>
      </c>
      <c r="Y27" s="501">
        <v>53.417023882424985</v>
      </c>
      <c r="Z27" s="496">
        <v>43979</v>
      </c>
      <c r="AA27" s="371">
        <v>72.024696614860545</v>
      </c>
      <c r="AB27" s="496">
        <v>17082</v>
      </c>
      <c r="AC27" s="700">
        <f t="shared" si="0"/>
        <v>27.975303385139448</v>
      </c>
      <c r="AD27" s="369"/>
      <c r="AE27" s="196"/>
      <c r="AF27" s="196"/>
      <c r="AG27" s="196"/>
      <c r="AH27" s="197"/>
      <c r="AI27" s="259"/>
      <c r="AJ27" s="132"/>
      <c r="AK27" s="196"/>
      <c r="AL27" s="196"/>
      <c r="AM27" s="196"/>
      <c r="AN27" s="197"/>
      <c r="AO27" s="258"/>
      <c r="AQ27" s="196"/>
      <c r="AR27" s="196"/>
      <c r="AS27" s="196"/>
      <c r="AT27" s="197"/>
      <c r="AU27" s="258"/>
      <c r="AW27" s="196"/>
      <c r="AX27" s="196"/>
      <c r="AY27" s="196"/>
      <c r="AZ27" s="197"/>
      <c r="BA27" s="258"/>
    </row>
    <row r="28" spans="1:53" s="133" customFormat="1" ht="18" customHeight="1" x14ac:dyDescent="0.2">
      <c r="B28" s="680" t="s">
        <v>46</v>
      </c>
      <c r="C28" s="127"/>
      <c r="D28" s="689">
        <f t="shared" si="1"/>
        <v>14771</v>
      </c>
      <c r="E28" s="497">
        <f t="shared" si="2"/>
        <v>9146</v>
      </c>
      <c r="F28" s="372">
        <f t="shared" si="3"/>
        <v>61.918624331460293</v>
      </c>
      <c r="G28" s="497">
        <f t="shared" si="4"/>
        <v>5625</v>
      </c>
      <c r="H28" s="690">
        <f t="shared" si="3"/>
        <v>38.081375668539707</v>
      </c>
      <c r="I28" s="127"/>
      <c r="J28" s="701">
        <v>3447</v>
      </c>
      <c r="K28" s="501">
        <v>23.336267009681134</v>
      </c>
      <c r="L28" s="496">
        <v>1420</v>
      </c>
      <c r="M28" s="371">
        <v>41.195242239628662</v>
      </c>
      <c r="N28" s="496">
        <v>2027</v>
      </c>
      <c r="O28" s="702">
        <v>58.804757760371338</v>
      </c>
      <c r="P28" s="127"/>
      <c r="Q28" s="701">
        <v>2803</v>
      </c>
      <c r="R28" s="501">
        <v>18.976372622029654</v>
      </c>
      <c r="S28" s="496">
        <v>1675</v>
      </c>
      <c r="T28" s="371">
        <v>59.757402782732782</v>
      </c>
      <c r="U28" s="496">
        <v>1128</v>
      </c>
      <c r="V28" s="702">
        <v>40.24259721726721</v>
      </c>
      <c r="W28" s="127"/>
      <c r="X28" s="701">
        <v>8521</v>
      </c>
      <c r="Y28" s="501">
        <v>57.68736036828922</v>
      </c>
      <c r="Z28" s="496">
        <v>6051</v>
      </c>
      <c r="AA28" s="371">
        <v>71.0127919258303</v>
      </c>
      <c r="AB28" s="496">
        <v>2470</v>
      </c>
      <c r="AC28" s="702">
        <f t="shared" si="0"/>
        <v>28.987208074169697</v>
      </c>
      <c r="AD28" s="369"/>
      <c r="AE28" s="196"/>
      <c r="AF28" s="196"/>
      <c r="AG28" s="196"/>
      <c r="AH28" s="197"/>
      <c r="AI28" s="258"/>
      <c r="AJ28" s="132"/>
      <c r="AK28" s="196"/>
      <c r="AL28" s="196"/>
      <c r="AM28" s="196"/>
      <c r="AN28" s="197"/>
      <c r="AO28" s="258"/>
      <c r="AQ28" s="196"/>
      <c r="AR28" s="196"/>
      <c r="AS28" s="196"/>
      <c r="AT28" s="197"/>
      <c r="AU28" s="258"/>
      <c r="AW28" s="196"/>
      <c r="AX28" s="196"/>
      <c r="AY28" s="196"/>
      <c r="AZ28" s="197"/>
      <c r="BA28" s="258"/>
    </row>
    <row r="29" spans="1:53" s="133" customFormat="1" ht="18" customHeight="1" x14ac:dyDescent="0.2">
      <c r="B29" s="681" t="s">
        <v>1</v>
      </c>
      <c r="C29" s="127"/>
      <c r="D29" s="691">
        <f t="shared" si="1"/>
        <v>5355</v>
      </c>
      <c r="E29" s="692">
        <f t="shared" si="2"/>
        <v>2960</v>
      </c>
      <c r="F29" s="693">
        <f t="shared" si="3"/>
        <v>55.275443510737631</v>
      </c>
      <c r="G29" s="692">
        <f t="shared" si="4"/>
        <v>2395</v>
      </c>
      <c r="H29" s="694">
        <f t="shared" si="3"/>
        <v>44.724556489262376</v>
      </c>
      <c r="I29" s="127"/>
      <c r="J29" s="703">
        <v>2848</v>
      </c>
      <c r="K29" s="704">
        <v>53.183940242763775</v>
      </c>
      <c r="L29" s="705">
        <v>1112</v>
      </c>
      <c r="M29" s="706">
        <v>39.044943820224717</v>
      </c>
      <c r="N29" s="705">
        <v>1736</v>
      </c>
      <c r="O29" s="707">
        <v>60.955056179775283</v>
      </c>
      <c r="P29" s="127"/>
      <c r="Q29" s="703">
        <v>995</v>
      </c>
      <c r="R29" s="704">
        <v>18.58076563958917</v>
      </c>
      <c r="S29" s="705">
        <v>687</v>
      </c>
      <c r="T29" s="706">
        <v>69.045226130653276</v>
      </c>
      <c r="U29" s="705">
        <v>308</v>
      </c>
      <c r="V29" s="707">
        <v>30.954773869346734</v>
      </c>
      <c r="W29" s="127"/>
      <c r="X29" s="703">
        <v>1512</v>
      </c>
      <c r="Y29" s="704">
        <v>28.235294117647058</v>
      </c>
      <c r="Z29" s="705">
        <v>1161</v>
      </c>
      <c r="AA29" s="706">
        <v>76.785714285714292</v>
      </c>
      <c r="AB29" s="705">
        <v>351</v>
      </c>
      <c r="AC29" s="707">
        <f t="shared" si="0"/>
        <v>23.214285714285715</v>
      </c>
      <c r="AD29" s="369"/>
      <c r="AE29" s="196"/>
      <c r="AF29" s="196"/>
      <c r="AG29" s="196"/>
      <c r="AH29" s="197"/>
      <c r="AI29" s="258"/>
      <c r="AJ29" s="132"/>
      <c r="AK29" s="196"/>
      <c r="AL29" s="196"/>
      <c r="AM29" s="196"/>
      <c r="AN29" s="197"/>
      <c r="AO29" s="258"/>
      <c r="AQ29" s="196"/>
      <c r="AR29" s="196"/>
      <c r="AS29" s="196"/>
      <c r="AT29" s="197"/>
      <c r="AU29" s="258"/>
      <c r="AW29" s="196"/>
      <c r="AX29" s="196"/>
      <c r="AY29" s="196"/>
      <c r="AZ29" s="197"/>
      <c r="BA29" s="258"/>
    </row>
    <row r="30" spans="1:53" s="124" customFormat="1" ht="3.75" customHeight="1" x14ac:dyDescent="0.2">
      <c r="A30" s="121"/>
      <c r="B30" s="122"/>
      <c r="C30" s="123"/>
      <c r="D30" s="122"/>
      <c r="E30" s="122"/>
      <c r="F30" s="122"/>
      <c r="G30" s="122"/>
      <c r="H30" s="151"/>
      <c r="I30" s="123"/>
      <c r="J30" s="122"/>
      <c r="K30" s="122"/>
      <c r="L30" s="122"/>
      <c r="M30" s="122"/>
      <c r="N30" s="122"/>
      <c r="O30" s="368"/>
      <c r="P30" s="123"/>
      <c r="Q30" s="122"/>
      <c r="R30" s="122"/>
      <c r="S30" s="122"/>
      <c r="T30" s="122"/>
      <c r="U30" s="122"/>
      <c r="V30" s="368"/>
      <c r="W30" s="123"/>
      <c r="X30" s="122"/>
      <c r="Y30" s="122"/>
      <c r="Z30" s="122"/>
      <c r="AA30" s="122"/>
      <c r="AB30" s="122"/>
      <c r="AC30" s="368"/>
      <c r="AD30" s="369"/>
      <c r="AE30" s="200"/>
      <c r="AF30" s="200"/>
      <c r="AG30" s="196"/>
      <c r="AH30" s="197"/>
      <c r="AI30" s="258"/>
      <c r="AJ30" s="132"/>
      <c r="AK30" s="200"/>
      <c r="AL30" s="200"/>
      <c r="AM30" s="196"/>
      <c r="AN30" s="197"/>
      <c r="AO30" s="258"/>
      <c r="AQ30" s="200"/>
      <c r="AR30" s="200"/>
      <c r="AS30" s="196"/>
      <c r="AT30" s="197"/>
      <c r="AU30" s="258"/>
      <c r="AW30" s="200"/>
      <c r="AX30" s="200"/>
      <c r="AY30" s="196"/>
      <c r="AZ30" s="197"/>
      <c r="BA30" s="258"/>
    </row>
    <row r="31" spans="1:53" s="152" customFormat="1" ht="18" customHeight="1" x14ac:dyDescent="0.2">
      <c r="B31" s="744" t="s">
        <v>0</v>
      </c>
      <c r="C31" s="742"/>
      <c r="D31" s="783">
        <f>J31+Q31+X31</f>
        <v>2070352</v>
      </c>
      <c r="E31" s="784">
        <f>L31+S31+Z31</f>
        <v>1293454</v>
      </c>
      <c r="F31" s="747">
        <f>E31/$D31*100</f>
        <v>62.475076701932807</v>
      </c>
      <c r="G31" s="784">
        <f>N31+U31+AB31</f>
        <v>776898</v>
      </c>
      <c r="H31" s="748">
        <f>G31/$D31*100</f>
        <v>37.524923298067186</v>
      </c>
      <c r="I31" s="742"/>
      <c r="J31" s="745">
        <f>SUM(J12:J29)</f>
        <v>538613</v>
      </c>
      <c r="K31" s="785">
        <f>J31/$D31*100</f>
        <v>26.015527794307442</v>
      </c>
      <c r="L31" s="784">
        <f>SUM(L12:L29)</f>
        <v>229492</v>
      </c>
      <c r="M31" s="747">
        <f>L31/$J31*100</f>
        <v>42.607957847285526</v>
      </c>
      <c r="N31" s="784">
        <f>SUM(N12:N29)</f>
        <v>309121</v>
      </c>
      <c r="O31" s="746">
        <f>N31/$J31*100</f>
        <v>57.392042152714474</v>
      </c>
      <c r="P31" s="742"/>
      <c r="Q31" s="745">
        <f>SUM(Q12:Q29)</f>
        <v>447944</v>
      </c>
      <c r="R31" s="785">
        <f>Q31/$D31*100</f>
        <v>21.636127576373486</v>
      </c>
      <c r="S31" s="784">
        <f>SUM(S12:S29)</f>
        <v>281010</v>
      </c>
      <c r="T31" s="747">
        <f>S31/$Q31*100</f>
        <v>62.733288089582629</v>
      </c>
      <c r="U31" s="784">
        <f>SUM(U12:U29)</f>
        <v>166934</v>
      </c>
      <c r="V31" s="746">
        <f>U31/$Q31*100</f>
        <v>37.266711910417371</v>
      </c>
      <c r="W31" s="742"/>
      <c r="X31" s="745">
        <f>SUM(X12:X29)</f>
        <v>1083795</v>
      </c>
      <c r="Y31" s="785">
        <f>X31/$D31*100</f>
        <v>52.34834462931908</v>
      </c>
      <c r="Z31" s="784">
        <f>SUM(Z12:Z29)</f>
        <v>782952</v>
      </c>
      <c r="AA31" s="747">
        <f>Z31/$X31*100</f>
        <v>72.241706226731068</v>
      </c>
      <c r="AB31" s="784">
        <f>SUM(AB12:AB29)</f>
        <v>300843</v>
      </c>
      <c r="AC31" s="746">
        <f>AB31/$X31*100</f>
        <v>27.758293773268932</v>
      </c>
      <c r="AD31" s="369"/>
      <c r="AE31" s="196"/>
      <c r="AF31" s="196"/>
      <c r="AG31" s="200"/>
      <c r="AH31" s="200"/>
      <c r="AI31" s="260"/>
      <c r="AJ31" s="261"/>
      <c r="AK31" s="196"/>
      <c r="AL31" s="196"/>
      <c r="AM31" s="200"/>
      <c r="AN31" s="200"/>
      <c r="AO31" s="260"/>
      <c r="AQ31" s="196"/>
      <c r="AR31" s="196"/>
      <c r="AS31" s="200"/>
      <c r="AT31" s="200"/>
      <c r="AU31" s="260"/>
      <c r="AW31" s="196"/>
      <c r="AX31" s="196"/>
      <c r="AY31" s="200"/>
      <c r="AZ31" s="200"/>
      <c r="BA31" s="260"/>
    </row>
    <row r="32" spans="1:53" s="157" customFormat="1" ht="5.25" customHeight="1" x14ac:dyDescent="0.25">
      <c r="B32" s="158" t="s">
        <v>39</v>
      </c>
      <c r="C32" s="159"/>
      <c r="I32" s="159"/>
    </row>
    <row r="33" spans="2:29" s="797" customFormat="1" ht="8.25" customHeight="1" x14ac:dyDescent="0.25">
      <c r="B33" s="801" t="s">
        <v>47</v>
      </c>
      <c r="C33" s="803"/>
      <c r="I33" s="803"/>
    </row>
    <row r="34" spans="2:29" s="189" customFormat="1" ht="13.5" customHeight="1" x14ac:dyDescent="0.25">
      <c r="B34" s="1341"/>
      <c r="C34" s="1341"/>
      <c r="D34" s="1341"/>
      <c r="E34" s="1341"/>
      <c r="F34" s="1341"/>
      <c r="G34" s="1341"/>
      <c r="H34" s="1341"/>
    </row>
    <row r="35" spans="2:29" s="189" customFormat="1" ht="29.25" customHeight="1" x14ac:dyDescent="0.25">
      <c r="B35" s="1339"/>
      <c r="C35" s="1339"/>
      <c r="D35" s="1339"/>
      <c r="E35" s="583"/>
      <c r="F35" s="583"/>
      <c r="G35" s="583"/>
      <c r="H35" s="406"/>
      <c r="I35" s="406"/>
      <c r="J35" s="406"/>
      <c r="K35" s="406"/>
      <c r="L35" s="406"/>
      <c r="M35" s="406"/>
      <c r="N35" s="406"/>
    </row>
    <row r="36" spans="2:29" s="189" customFormat="1" ht="4.5" customHeight="1" x14ac:dyDescent="0.25">
      <c r="B36" s="1340"/>
      <c r="C36" s="1340"/>
      <c r="D36" s="1340"/>
      <c r="E36" s="582"/>
      <c r="F36" s="582"/>
      <c r="G36" s="582"/>
      <c r="H36" s="406"/>
      <c r="I36" s="406"/>
      <c r="J36" s="406"/>
      <c r="K36" s="406"/>
      <c r="L36" s="406"/>
      <c r="M36" s="406"/>
      <c r="N36" s="406"/>
    </row>
    <row r="37" spans="2:29" s="189" customFormat="1" x14ac:dyDescent="0.25">
      <c r="B37" s="189" t="s">
        <v>39</v>
      </c>
      <c r="L37" s="598" t="e">
        <f>GETPIVOTDATA("Cuenta número de expedientes",#REF!,"CCAA",$B37,"Sexo",L$9,"TramoEdad",L$1)</f>
        <v>#REF!</v>
      </c>
      <c r="M37" s="599" t="e">
        <f>L37/$J37*100</f>
        <v>#REF!</v>
      </c>
      <c r="N37" s="598" t="e">
        <f>GETPIVOTDATA("Cuenta número de expedientes",#REF!,"CCAA",$B37,"Sexo",N$9,"TramoEdad",N$1)</f>
        <v>#REF!</v>
      </c>
      <c r="O37" s="600" t="e">
        <f>N37/$J37*100</f>
        <v>#REF!</v>
      </c>
      <c r="P37" s="601"/>
      <c r="Q37" s="598" t="e">
        <f>GETPIVOTDATA("Cuenta número de expedientes",#REF!,"CCAA",$B37,"TramoEdad",Q$1)</f>
        <v>#REF!</v>
      </c>
      <c r="R37" s="599" t="e">
        <f>Q37/$D37*100</f>
        <v>#REF!</v>
      </c>
      <c r="S37" s="598" t="e">
        <f>GETPIVOTDATA("Cuenta número de expedientes",#REF!,"CCAA",$B37,"Sexo",S$9,"TramoEdad",S$1)</f>
        <v>#REF!</v>
      </c>
      <c r="T37" s="599" t="e">
        <f>S37/$Q37*100</f>
        <v>#REF!</v>
      </c>
      <c r="U37" s="598" t="e">
        <f>GETPIVOTDATA("Cuenta número de expedientes",#REF!,"CCAA",$B37,"Sexo",U$9,"TramoEdad",U$1)</f>
        <v>#REF!</v>
      </c>
      <c r="V37" s="600" t="e">
        <f>U37/$Q37*100</f>
        <v>#REF!</v>
      </c>
      <c r="W37" s="601"/>
      <c r="X37" s="598" t="e">
        <f>GETPIVOTDATA("Cuenta número de expedientes",#REF!,"CCAA",$B37,"TramoEdad",X$1)</f>
        <v>#REF!</v>
      </c>
      <c r="Y37" s="599" t="e">
        <f>X37/$D37*100</f>
        <v>#REF!</v>
      </c>
      <c r="Z37" s="598" t="e">
        <f>GETPIVOTDATA("Cuenta número de expedientes",#REF!,"CCAA",$B37,"Sexo",Z$9,"TramoEdad",Z$1)</f>
        <v>#REF!</v>
      </c>
      <c r="AA37" s="599" t="e">
        <f>Z37/$X37*100</f>
        <v>#REF!</v>
      </c>
      <c r="AB37" s="598" t="e">
        <f>GETPIVOTDATA("Cuenta número de expedientes",#REF!,"CCAA",$B37,"Sexo",AB$9,"TramoEdad",AB$1)</f>
        <v>#REF!</v>
      </c>
      <c r="AC37" s="600" t="e">
        <f>AB37/$X37*100</f>
        <v>#REF!</v>
      </c>
    </row>
    <row r="38" spans="2:29" s="189" customFormat="1" x14ac:dyDescent="0.25">
      <c r="B38" s="189" t="s">
        <v>47</v>
      </c>
      <c r="L38" s="598" t="e">
        <f>GETPIVOTDATA("Cuenta número de expedientes",#REF!,"CCAA",$B38,"Sexo",L$9,"TramoEdad",L$1)</f>
        <v>#REF!</v>
      </c>
      <c r="M38" s="599" t="e">
        <f>L38/$J38*100</f>
        <v>#REF!</v>
      </c>
      <c r="N38" s="598" t="e">
        <f>GETPIVOTDATA("Cuenta número de expedientes",#REF!,"CCAA",$B38,"Sexo",N$9,"TramoEdad",N$1)</f>
        <v>#REF!</v>
      </c>
      <c r="O38" s="600" t="e">
        <f>N38/$J38*100</f>
        <v>#REF!</v>
      </c>
      <c r="P38" s="601"/>
      <c r="Q38" s="598" t="e">
        <f>GETPIVOTDATA("Cuenta número de expedientes",#REF!,"CCAA",$B38,"TramoEdad",Q$1)</f>
        <v>#REF!</v>
      </c>
      <c r="R38" s="599" t="e">
        <f>Q38/$D38*100</f>
        <v>#REF!</v>
      </c>
      <c r="S38" s="598" t="e">
        <f>GETPIVOTDATA("Cuenta número de expedientes",#REF!,"CCAA",$B38,"Sexo",S$9,"TramoEdad",S$1)</f>
        <v>#REF!</v>
      </c>
      <c r="T38" s="599" t="e">
        <f>S38/$Q38*100</f>
        <v>#REF!</v>
      </c>
      <c r="U38" s="598" t="e">
        <f>GETPIVOTDATA("Cuenta número de expedientes",#REF!,"CCAA",$B38,"Sexo",U$9,"TramoEdad",U$1)</f>
        <v>#REF!</v>
      </c>
      <c r="V38" s="600" t="e">
        <f>U38/$Q38*100</f>
        <v>#REF!</v>
      </c>
      <c r="W38" s="601"/>
      <c r="X38" s="598" t="e">
        <f>GETPIVOTDATA("Cuenta número de expedientes",#REF!,"CCAA",$B38,"TramoEdad",X$1)</f>
        <v>#REF!</v>
      </c>
      <c r="Y38" s="599" t="e">
        <f>X38/$D38*100</f>
        <v>#REF!</v>
      </c>
      <c r="Z38" s="598" t="e">
        <f>GETPIVOTDATA("Cuenta número de expedientes",#REF!,"CCAA",$B38,"Sexo",Z$9,"TramoEdad",Z$1)</f>
        <v>#REF!</v>
      </c>
      <c r="AA38" s="599" t="e">
        <f>Z38/$X38*100</f>
        <v>#REF!</v>
      </c>
      <c r="AB38" s="598" t="e">
        <f>GETPIVOTDATA("Cuenta número de expedientes",#REF!,"CCAA",$B38,"Sexo",AB$9,"TramoEdad",AB$1)</f>
        <v>#REF!</v>
      </c>
      <c r="AC38" s="600" t="e">
        <f>AB38/$X38*100</f>
        <v>#REF!</v>
      </c>
    </row>
    <row r="39" spans="2:29" s="189" customFormat="1" x14ac:dyDescent="0.25"/>
    <row r="40" spans="2:29" s="602" customFormat="1" x14ac:dyDescent="0.25"/>
    <row r="41" spans="2:29" s="189" customFormat="1" x14ac:dyDescent="0.25"/>
    <row r="42" spans="2:29" s="261" customFormat="1" x14ac:dyDescent="0.25"/>
  </sheetData>
  <mergeCells count="30">
    <mergeCell ref="B2:C2"/>
    <mergeCell ref="B3:C3"/>
    <mergeCell ref="A4:AC4"/>
    <mergeCell ref="B5:AC5"/>
    <mergeCell ref="B7:B10"/>
    <mergeCell ref="D7:H8"/>
    <mergeCell ref="J7:O7"/>
    <mergeCell ref="Q7:V7"/>
    <mergeCell ref="X7:AC7"/>
    <mergeCell ref="J8:O8"/>
    <mergeCell ref="Q8:V8"/>
    <mergeCell ref="X8:AC8"/>
    <mergeCell ref="R9:R10"/>
    <mergeCell ref="S9:T9"/>
    <mergeCell ref="N9:O9"/>
    <mergeCell ref="Q9:Q10"/>
    <mergeCell ref="B35:D35"/>
    <mergeCell ref="B36:D36"/>
    <mergeCell ref="E9:F9"/>
    <mergeCell ref="G9:H9"/>
    <mergeCell ref="L9:M9"/>
    <mergeCell ref="B34:H34"/>
    <mergeCell ref="D9:D10"/>
    <mergeCell ref="J9:J10"/>
    <mergeCell ref="K9:K10"/>
    <mergeCell ref="U9:V9"/>
    <mergeCell ref="X9:X10"/>
    <mergeCell ref="Y9:Y10"/>
    <mergeCell ref="Z9:AA9"/>
    <mergeCell ref="AB9:AC9"/>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88">
    <tabColor theme="0"/>
    <pageSetUpPr fitToPage="1"/>
  </sheetPr>
  <dimension ref="A1:AL36"/>
  <sheetViews>
    <sheetView showGridLines="0" zoomScale="70" zoomScaleNormal="70" workbookViewId="0">
      <selection activeCell="B6" sqref="B6"/>
    </sheetView>
  </sheetViews>
  <sheetFormatPr baseColWidth="10" defaultColWidth="11.453125" defaultRowHeight="15" x14ac:dyDescent="0.25"/>
  <cols>
    <col min="1" max="1" width="1.1796875" style="162" customWidth="1"/>
    <col min="2" max="2" width="28.7265625" style="162" customWidth="1"/>
    <col min="3" max="3" width="0.54296875" style="162" customWidth="1"/>
    <col min="4" max="4" width="16.1796875" style="162" customWidth="1"/>
    <col min="5" max="5" width="8.7265625" style="162" customWidth="1"/>
    <col min="6" max="6" width="0.453125" style="162" customWidth="1"/>
    <col min="7" max="7" width="16.1796875" style="162" customWidth="1"/>
    <col min="8" max="8" width="8.7265625" style="162" customWidth="1"/>
    <col min="9" max="9" width="0.453125" style="162" customWidth="1"/>
    <col min="10" max="10" width="16.1796875" style="162" customWidth="1"/>
    <col min="11" max="11" width="8.7265625" style="162" customWidth="1"/>
    <col min="12" max="12" width="0.453125" style="162" customWidth="1"/>
    <col min="13" max="13" width="16.1796875" style="162" customWidth="1"/>
    <col min="14" max="14" width="8.7265625" style="162" customWidth="1"/>
    <col min="15" max="15" width="11.453125" style="162"/>
    <col min="16" max="18" width="2.453125" style="162" bestFit="1" customWidth="1"/>
    <col min="19" max="19" width="13" style="162" bestFit="1" customWidth="1"/>
    <col min="20" max="20" width="3.453125" style="162" bestFit="1" customWidth="1"/>
    <col min="21" max="21" width="3.81640625" style="162" customWidth="1"/>
    <col min="22" max="24" width="2.453125" style="162" bestFit="1" customWidth="1"/>
    <col min="25" max="25" width="8.453125" style="162" bestFit="1" customWidth="1"/>
    <col min="26" max="26" width="3.453125" style="162" bestFit="1" customWidth="1"/>
    <col min="27" max="27" width="3.54296875" style="162" customWidth="1"/>
    <col min="28" max="30" width="2.453125" style="162" bestFit="1" customWidth="1"/>
    <col min="31" max="31" width="8.453125" style="162" bestFit="1" customWidth="1"/>
    <col min="32" max="32" width="4.1796875" style="162" bestFit="1" customWidth="1"/>
    <col min="33" max="33" width="3.26953125" style="162" customWidth="1"/>
    <col min="34" max="34" width="4.26953125" style="162" bestFit="1" customWidth="1"/>
    <col min="35" max="35" width="2.453125" style="162" bestFit="1" customWidth="1"/>
    <col min="36" max="36" width="4.26953125" style="162" bestFit="1" customWidth="1"/>
    <col min="37" max="37" width="8.453125" style="162" bestFit="1" customWidth="1"/>
    <col min="38" max="38" width="4.26953125" style="162" bestFit="1" customWidth="1"/>
    <col min="39" max="16384" width="11.453125" style="162"/>
  </cols>
  <sheetData>
    <row r="1" spans="1:38" s="104" customFormat="1" ht="15" customHeight="1" x14ac:dyDescent="0.25">
      <c r="B1" s="105"/>
      <c r="C1" s="106"/>
      <c r="F1" s="106"/>
      <c r="G1" s="471" t="s">
        <v>135</v>
      </c>
      <c r="H1" s="471"/>
      <c r="I1" s="471"/>
      <c r="J1" s="471" t="s">
        <v>16</v>
      </c>
      <c r="K1" s="471"/>
      <c r="L1" s="471"/>
      <c r="M1" s="471" t="s">
        <v>15</v>
      </c>
      <c r="N1" s="471"/>
    </row>
    <row r="2" spans="1:38" s="108" customFormat="1" ht="52.5" customHeight="1" x14ac:dyDescent="0.3">
      <c r="B2" s="1300"/>
      <c r="C2" s="1300"/>
    </row>
    <row r="3" spans="1:38" s="111" customFormat="1" ht="4.5" customHeight="1" x14ac:dyDescent="0.25">
      <c r="B3" s="1301"/>
      <c r="C3" s="1301"/>
    </row>
    <row r="4" spans="1:38" s="770" customFormat="1" ht="17.25" customHeight="1" x14ac:dyDescent="0.25">
      <c r="A4" s="1325" t="s">
        <v>397</v>
      </c>
      <c r="B4" s="1325"/>
      <c r="C4" s="1325"/>
      <c r="D4" s="1325"/>
      <c r="E4" s="1325"/>
      <c r="F4" s="1325"/>
      <c r="G4" s="1325"/>
      <c r="H4" s="1325"/>
      <c r="I4" s="1325"/>
      <c r="J4" s="1325"/>
      <c r="K4" s="1325"/>
      <c r="L4" s="1325"/>
      <c r="M4" s="1325"/>
      <c r="N4" s="1325"/>
    </row>
    <row r="5" spans="1:38" s="770" customFormat="1" ht="17.25" customHeight="1" x14ac:dyDescent="0.25">
      <c r="B5" s="1326" t="s">
        <v>486</v>
      </c>
      <c r="C5" s="1326"/>
      <c r="D5" s="1326"/>
      <c r="E5" s="1326"/>
      <c r="F5" s="1326"/>
      <c r="G5" s="1326"/>
      <c r="H5" s="1326"/>
      <c r="I5" s="1326"/>
      <c r="J5" s="1326"/>
      <c r="K5" s="1326"/>
      <c r="L5" s="1326"/>
      <c r="M5" s="1326"/>
      <c r="N5" s="1326"/>
    </row>
    <row r="6" spans="1:38" s="770" customFormat="1" ht="6" customHeight="1" x14ac:dyDescent="0.25"/>
    <row r="7" spans="1:38" s="774" customFormat="1" ht="12.75" customHeight="1" x14ac:dyDescent="0.25">
      <c r="A7" s="771"/>
      <c r="B7" s="1327" t="s">
        <v>12</v>
      </c>
      <c r="C7" s="742"/>
      <c r="D7" s="1345" t="s">
        <v>29</v>
      </c>
      <c r="E7" s="1346"/>
      <c r="F7" s="781"/>
      <c r="G7" s="1331"/>
      <c r="H7" s="1331"/>
      <c r="I7" s="781"/>
      <c r="J7" s="1331"/>
      <c r="K7" s="1331"/>
      <c r="L7" s="781"/>
      <c r="M7" s="1331"/>
      <c r="N7" s="1330"/>
      <c r="O7" s="773"/>
      <c r="P7" s="773"/>
      <c r="W7" s="775"/>
    </row>
    <row r="8" spans="1:38" s="774" customFormat="1" ht="33.75" customHeight="1" x14ac:dyDescent="0.25">
      <c r="A8" s="771"/>
      <c r="B8" s="1344"/>
      <c r="C8" s="742"/>
      <c r="D8" s="1347"/>
      <c r="E8" s="1348"/>
      <c r="F8" s="1256"/>
      <c r="G8" s="1329" t="s">
        <v>220</v>
      </c>
      <c r="H8" s="1330"/>
      <c r="I8" s="742"/>
      <c r="J8" s="1329" t="s">
        <v>173</v>
      </c>
      <c r="K8" s="1330"/>
      <c r="L8" s="742"/>
      <c r="M8" s="1329" t="s">
        <v>174</v>
      </c>
      <c r="N8" s="1330"/>
      <c r="O8" s="773"/>
      <c r="P8" s="773"/>
      <c r="W8" s="775"/>
    </row>
    <row r="9" spans="1:38" s="774" customFormat="1" ht="6" customHeight="1" x14ac:dyDescent="0.25">
      <c r="A9" s="771"/>
      <c r="B9" s="1344"/>
      <c r="C9" s="742"/>
      <c r="D9" s="1334" t="s">
        <v>9</v>
      </c>
      <c r="E9" s="1352" t="s">
        <v>219</v>
      </c>
      <c r="F9" s="742"/>
      <c r="G9" s="1334" t="s">
        <v>9</v>
      </c>
      <c r="H9" s="1349" t="s">
        <v>219</v>
      </c>
      <c r="I9" s="742"/>
      <c r="J9" s="1334" t="s">
        <v>9</v>
      </c>
      <c r="K9" s="1349" t="s">
        <v>219</v>
      </c>
      <c r="L9" s="742"/>
      <c r="M9" s="1334" t="s">
        <v>9</v>
      </c>
      <c r="N9" s="1349" t="s">
        <v>219</v>
      </c>
      <c r="O9" s="773"/>
      <c r="P9" s="773"/>
      <c r="W9" s="775"/>
    </row>
    <row r="10" spans="1:38" s="779" customFormat="1" ht="27.75" customHeight="1" x14ac:dyDescent="0.25">
      <c r="A10" s="772"/>
      <c r="B10" s="1328"/>
      <c r="C10" s="743"/>
      <c r="D10" s="1335"/>
      <c r="E10" s="1353"/>
      <c r="F10" s="1257"/>
      <c r="G10" s="1335"/>
      <c r="H10" s="1350"/>
      <c r="I10" s="782"/>
      <c r="J10" s="1335"/>
      <c r="K10" s="1350"/>
      <c r="L10" s="782"/>
      <c r="M10" s="1335"/>
      <c r="N10" s="1350"/>
      <c r="O10" s="776"/>
      <c r="P10" s="777"/>
      <c r="Q10" s="778"/>
      <c r="R10" s="778"/>
      <c r="S10" s="778"/>
      <c r="T10" s="778"/>
    </row>
    <row r="11" spans="1:38" s="124" customFormat="1" ht="4.5" customHeight="1" x14ac:dyDescent="0.25">
      <c r="A11" s="121"/>
      <c r="B11" s="122"/>
      <c r="C11" s="123"/>
      <c r="D11" s="122"/>
      <c r="E11" s="122"/>
      <c r="F11" s="123"/>
      <c r="G11" s="122"/>
      <c r="H11" s="122"/>
      <c r="I11" s="123"/>
      <c r="J11" s="122"/>
      <c r="K11" s="122"/>
      <c r="L11" s="123"/>
      <c r="M11" s="122"/>
      <c r="N11" s="122"/>
      <c r="O11" s="252"/>
      <c r="P11" s="256"/>
      <c r="Q11" s="200"/>
      <c r="R11" s="200"/>
      <c r="S11" s="200"/>
      <c r="T11" s="200"/>
      <c r="U11" s="132"/>
      <c r="V11" s="132"/>
      <c r="W11" s="132"/>
    </row>
    <row r="12" spans="1:38" s="133" customFormat="1" ht="18" customHeight="1" x14ac:dyDescent="0.2">
      <c r="A12" s="125"/>
      <c r="B12" s="679" t="s">
        <v>8</v>
      </c>
      <c r="C12" s="127"/>
      <c r="D12" s="786">
        <f t="shared" ref="D12:D29" si="0">G12+J12+M12</f>
        <v>414034</v>
      </c>
      <c r="E12" s="787">
        <f>D12/'20pobl'!D12*100</f>
        <v>4.8232398629706594</v>
      </c>
      <c r="F12" s="127"/>
      <c r="G12" s="695">
        <v>119553</v>
      </c>
      <c r="H12" s="787">
        <v>1.7039791439896799</v>
      </c>
      <c r="I12" s="127"/>
      <c r="J12" s="695">
        <v>100542</v>
      </c>
      <c r="K12" s="787">
        <v>8.7736735689396834</v>
      </c>
      <c r="L12" s="127"/>
      <c r="M12" s="695">
        <v>193939</v>
      </c>
      <c r="N12" s="787">
        <f>M12/'20pobl'!X12*100</f>
        <v>45.947418672365309</v>
      </c>
      <c r="O12" s="369"/>
      <c r="P12" s="196"/>
      <c r="Q12" s="196"/>
      <c r="R12" s="196"/>
      <c r="S12" s="197"/>
      <c r="T12" s="258"/>
      <c r="U12" s="132"/>
      <c r="V12" s="196"/>
      <c r="W12" s="196"/>
      <c r="X12" s="196"/>
      <c r="Y12" s="197"/>
      <c r="Z12" s="258"/>
      <c r="AB12" s="196"/>
      <c r="AC12" s="196"/>
      <c r="AD12" s="196"/>
      <c r="AE12" s="197"/>
      <c r="AF12" s="258"/>
      <c r="AH12" s="196"/>
      <c r="AI12" s="196"/>
      <c r="AJ12" s="196"/>
      <c r="AK12" s="197"/>
      <c r="AL12" s="258"/>
    </row>
    <row r="13" spans="1:38" s="133" customFormat="1" ht="18" customHeight="1" x14ac:dyDescent="0.2">
      <c r="A13" s="125"/>
      <c r="B13" s="680" t="s">
        <v>7</v>
      </c>
      <c r="C13" s="127"/>
      <c r="D13" s="788">
        <f t="shared" si="0"/>
        <v>54409</v>
      </c>
      <c r="E13" s="789">
        <f>D13/'20pobl'!D13*100</f>
        <v>4.0564710513543316</v>
      </c>
      <c r="F13" s="127"/>
      <c r="G13" s="699">
        <v>10490</v>
      </c>
      <c r="H13" s="795">
        <v>1.0045593010795422</v>
      </c>
      <c r="I13" s="127"/>
      <c r="J13" s="699">
        <v>10674</v>
      </c>
      <c r="K13" s="795">
        <v>5.3106327086017924</v>
      </c>
      <c r="L13" s="127"/>
      <c r="M13" s="699">
        <v>33245</v>
      </c>
      <c r="N13" s="795">
        <f>M13/'20pobl'!X13*100</f>
        <v>34.609658848392101</v>
      </c>
      <c r="O13" s="369"/>
      <c r="P13" s="196"/>
      <c r="Q13" s="196"/>
      <c r="R13" s="196"/>
      <c r="S13" s="197"/>
      <c r="T13" s="258"/>
      <c r="U13" s="132"/>
      <c r="V13" s="196"/>
      <c r="W13" s="196"/>
      <c r="X13" s="196"/>
      <c r="Y13" s="197"/>
      <c r="Z13" s="258"/>
      <c r="AB13" s="196"/>
      <c r="AC13" s="196"/>
      <c r="AD13" s="196"/>
      <c r="AE13" s="197"/>
      <c r="AF13" s="258"/>
      <c r="AH13" s="196"/>
      <c r="AI13" s="196"/>
      <c r="AJ13" s="196"/>
      <c r="AK13" s="197"/>
      <c r="AL13" s="258"/>
    </row>
    <row r="14" spans="1:38" s="133" customFormat="1" ht="18" customHeight="1" x14ac:dyDescent="0.2">
      <c r="A14" s="125"/>
      <c r="B14" s="680" t="s">
        <v>37</v>
      </c>
      <c r="C14" s="127"/>
      <c r="D14" s="788">
        <f t="shared" si="0"/>
        <v>46861</v>
      </c>
      <c r="E14" s="789">
        <f>D14/'20pobl'!D14*100</f>
        <v>4.6578732878754749</v>
      </c>
      <c r="F14" s="127"/>
      <c r="G14" s="699">
        <v>10317</v>
      </c>
      <c r="H14" s="795">
        <v>1.4154690447607616</v>
      </c>
      <c r="I14" s="127"/>
      <c r="J14" s="699">
        <v>10493</v>
      </c>
      <c r="K14" s="795">
        <v>5.4285743848684893</v>
      </c>
      <c r="L14" s="127"/>
      <c r="M14" s="699">
        <v>26051</v>
      </c>
      <c r="N14" s="795">
        <f>M14/'20pobl'!X14*100</f>
        <v>31.052650399914178</v>
      </c>
      <c r="O14" s="369"/>
      <c r="P14" s="196"/>
      <c r="Q14" s="196"/>
      <c r="R14" s="196"/>
      <c r="S14" s="197"/>
      <c r="T14" s="259"/>
      <c r="U14" s="132"/>
      <c r="V14" s="196"/>
      <c r="W14" s="196"/>
      <c r="X14" s="196"/>
      <c r="Y14" s="197"/>
      <c r="Z14" s="258"/>
      <c r="AB14" s="196"/>
      <c r="AC14" s="196"/>
      <c r="AD14" s="196"/>
      <c r="AE14" s="197"/>
      <c r="AF14" s="258"/>
      <c r="AH14" s="196"/>
      <c r="AI14" s="196"/>
      <c r="AJ14" s="196"/>
      <c r="AK14" s="197"/>
      <c r="AL14" s="258"/>
    </row>
    <row r="15" spans="1:38" s="133" customFormat="1" ht="18" customHeight="1" x14ac:dyDescent="0.2">
      <c r="A15" s="125"/>
      <c r="B15" s="680" t="s">
        <v>38</v>
      </c>
      <c r="C15" s="127"/>
      <c r="D15" s="788">
        <f t="shared" si="0"/>
        <v>43797</v>
      </c>
      <c r="E15" s="789">
        <f>D15/'20pobl'!D15*100</f>
        <v>3.619867989744658</v>
      </c>
      <c r="F15" s="127"/>
      <c r="G15" s="699">
        <v>12450</v>
      </c>
      <c r="H15" s="795">
        <v>1.2322828410800539</v>
      </c>
      <c r="I15" s="127"/>
      <c r="J15" s="699">
        <v>10335</v>
      </c>
      <c r="K15" s="795">
        <v>7.0288908838651754</v>
      </c>
      <c r="L15" s="127"/>
      <c r="M15" s="699">
        <v>21012</v>
      </c>
      <c r="N15" s="795">
        <f>M15/'20pobl'!X15*100</f>
        <v>39.984776403425307</v>
      </c>
      <c r="O15" s="369"/>
      <c r="P15" s="196"/>
      <c r="Q15" s="196"/>
      <c r="R15" s="196"/>
      <c r="S15" s="197"/>
      <c r="T15" s="258"/>
      <c r="U15" s="132"/>
      <c r="V15" s="196"/>
      <c r="W15" s="196"/>
      <c r="X15" s="196"/>
      <c r="Y15" s="197"/>
      <c r="Z15" s="258"/>
      <c r="AB15" s="196"/>
      <c r="AC15" s="196"/>
      <c r="AD15" s="196"/>
      <c r="AE15" s="197"/>
      <c r="AF15" s="258"/>
      <c r="AH15" s="196"/>
      <c r="AI15" s="196"/>
      <c r="AJ15" s="196"/>
      <c r="AK15" s="197"/>
      <c r="AL15" s="258"/>
    </row>
    <row r="16" spans="1:38" s="133" customFormat="1" ht="18" customHeight="1" x14ac:dyDescent="0.2">
      <c r="A16" s="125"/>
      <c r="B16" s="680" t="s">
        <v>6</v>
      </c>
      <c r="C16" s="127"/>
      <c r="D16" s="788">
        <f t="shared" si="0"/>
        <v>64073</v>
      </c>
      <c r="E16" s="789">
        <f>D16/'20pobl'!D16*100</f>
        <v>2.8952795641784785</v>
      </c>
      <c r="F16" s="127"/>
      <c r="G16" s="699">
        <v>22348</v>
      </c>
      <c r="H16" s="795">
        <v>1.223563060747267</v>
      </c>
      <c r="I16" s="127"/>
      <c r="J16" s="699">
        <v>14837</v>
      </c>
      <c r="K16" s="795">
        <v>5.1486433496545478</v>
      </c>
      <c r="L16" s="127"/>
      <c r="M16" s="699">
        <v>26888</v>
      </c>
      <c r="N16" s="795">
        <f>M16/'20pobl'!X16*100</f>
        <v>27.332425234309877</v>
      </c>
      <c r="O16" s="369"/>
      <c r="P16" s="196"/>
      <c r="Q16" s="196"/>
      <c r="R16" s="196"/>
      <c r="S16" s="197"/>
      <c r="T16" s="258"/>
      <c r="U16" s="132"/>
      <c r="V16" s="196"/>
      <c r="W16" s="196"/>
      <c r="X16" s="196"/>
      <c r="Y16" s="197"/>
      <c r="Z16" s="258"/>
      <c r="AB16" s="196"/>
      <c r="AC16" s="196"/>
      <c r="AD16" s="196"/>
      <c r="AE16" s="197"/>
      <c r="AF16" s="258"/>
      <c r="AH16" s="196"/>
      <c r="AI16" s="196"/>
      <c r="AJ16" s="196"/>
      <c r="AK16" s="197"/>
      <c r="AL16" s="258"/>
    </row>
    <row r="17" spans="1:38" s="133" customFormat="1" ht="18" customHeight="1" x14ac:dyDescent="0.2">
      <c r="A17" s="125"/>
      <c r="B17" s="680" t="s">
        <v>5</v>
      </c>
      <c r="C17" s="127"/>
      <c r="D17" s="701">
        <f t="shared" si="0"/>
        <v>23718</v>
      </c>
      <c r="E17" s="790">
        <f>D17/'20pobl'!D17*100</f>
        <v>4.0310203998388818</v>
      </c>
      <c r="F17" s="127"/>
      <c r="G17" s="701">
        <v>6582</v>
      </c>
      <c r="H17" s="790">
        <v>1.4619714180367558</v>
      </c>
      <c r="I17" s="127"/>
      <c r="J17" s="701">
        <v>5147</v>
      </c>
      <c r="K17" s="790">
        <v>5.2792450894917682</v>
      </c>
      <c r="L17" s="127"/>
      <c r="M17" s="701">
        <v>11989</v>
      </c>
      <c r="N17" s="790">
        <f>M17/'20pobl'!X17*100</f>
        <v>29.472933772555187</v>
      </c>
      <c r="O17" s="369"/>
      <c r="P17" s="196"/>
      <c r="Q17" s="196"/>
      <c r="R17" s="196"/>
      <c r="S17" s="197"/>
      <c r="T17" s="258"/>
      <c r="U17" s="132"/>
      <c r="V17" s="196"/>
      <c r="W17" s="196"/>
      <c r="X17" s="196"/>
      <c r="Y17" s="197"/>
      <c r="Z17" s="258"/>
      <c r="AB17" s="196"/>
      <c r="AC17" s="196"/>
      <c r="AD17" s="196"/>
      <c r="AE17" s="197"/>
      <c r="AF17" s="258"/>
      <c r="AH17" s="196"/>
      <c r="AI17" s="196"/>
      <c r="AJ17" s="196"/>
      <c r="AK17" s="197"/>
      <c r="AL17" s="258"/>
    </row>
    <row r="18" spans="1:38" s="133" customFormat="1" ht="18" customHeight="1" x14ac:dyDescent="0.2">
      <c r="A18" s="125"/>
      <c r="B18" s="680" t="s">
        <v>4</v>
      </c>
      <c r="C18" s="127"/>
      <c r="D18" s="788">
        <f t="shared" si="0"/>
        <v>157973</v>
      </c>
      <c r="E18" s="789">
        <f>D18/'20pobl'!D18*100</f>
        <v>6.6272098495492093</v>
      </c>
      <c r="F18" s="127"/>
      <c r="G18" s="699">
        <v>31558</v>
      </c>
      <c r="H18" s="795">
        <v>1.8006729557272276</v>
      </c>
      <c r="I18" s="127"/>
      <c r="J18" s="699">
        <v>29025</v>
      </c>
      <c r="K18" s="795">
        <v>7.0152583379457196</v>
      </c>
      <c r="L18" s="127"/>
      <c r="M18" s="699">
        <v>97390</v>
      </c>
      <c r="N18" s="795">
        <f>M18/'20pobl'!X18*100</f>
        <v>44.798638423146805</v>
      </c>
      <c r="O18" s="369"/>
      <c r="P18" s="196"/>
      <c r="Q18" s="196"/>
      <c r="R18" s="196"/>
      <c r="S18" s="197"/>
      <c r="T18" s="258"/>
      <c r="U18" s="132"/>
      <c r="V18" s="196"/>
      <c r="W18" s="196"/>
      <c r="X18" s="196"/>
      <c r="Y18" s="197"/>
      <c r="Z18" s="258"/>
      <c r="AB18" s="196"/>
      <c r="AC18" s="196"/>
      <c r="AD18" s="196"/>
      <c r="AE18" s="197"/>
      <c r="AF18" s="258"/>
      <c r="AH18" s="196"/>
      <c r="AI18" s="196"/>
      <c r="AJ18" s="196"/>
      <c r="AK18" s="197"/>
      <c r="AL18" s="258"/>
    </row>
    <row r="19" spans="1:38" s="133" customFormat="1" ht="18" customHeight="1" x14ac:dyDescent="0.2">
      <c r="A19" s="125"/>
      <c r="B19" s="680" t="s">
        <v>40</v>
      </c>
      <c r="C19" s="127"/>
      <c r="D19" s="788">
        <f t="shared" si="0"/>
        <v>96147</v>
      </c>
      <c r="E19" s="789">
        <f>D19/'20pobl'!D19*100</f>
        <v>4.6133892747228282</v>
      </c>
      <c r="F19" s="127"/>
      <c r="G19" s="699">
        <v>22119</v>
      </c>
      <c r="H19" s="795">
        <v>1.3168814931682196</v>
      </c>
      <c r="I19" s="127"/>
      <c r="J19" s="699">
        <v>18868</v>
      </c>
      <c r="K19" s="795">
        <v>6.9004864133416239</v>
      </c>
      <c r="L19" s="127"/>
      <c r="M19" s="699">
        <v>55160</v>
      </c>
      <c r="N19" s="795">
        <f>M19/'20pobl'!X19*100</f>
        <v>42.104941758392741</v>
      </c>
      <c r="O19" s="369"/>
      <c r="P19" s="196"/>
      <c r="Q19" s="196"/>
      <c r="R19" s="196"/>
      <c r="S19" s="197"/>
      <c r="T19" s="258"/>
      <c r="U19" s="132"/>
      <c r="V19" s="196"/>
      <c r="W19" s="196"/>
      <c r="X19" s="196"/>
      <c r="Y19" s="197"/>
      <c r="Z19" s="258"/>
      <c r="AB19" s="196"/>
      <c r="AC19" s="196"/>
      <c r="AD19" s="196"/>
      <c r="AE19" s="197"/>
      <c r="AF19" s="258"/>
      <c r="AH19" s="196"/>
      <c r="AI19" s="196"/>
      <c r="AJ19" s="196"/>
      <c r="AK19" s="197"/>
      <c r="AL19" s="258"/>
    </row>
    <row r="20" spans="1:38" s="133" customFormat="1" ht="18" customHeight="1" x14ac:dyDescent="0.2">
      <c r="A20" s="125"/>
      <c r="B20" s="680" t="s">
        <v>41</v>
      </c>
      <c r="C20" s="127"/>
      <c r="D20" s="788">
        <f t="shared" si="0"/>
        <v>357537</v>
      </c>
      <c r="E20" s="789">
        <f>D20/'20pobl'!D20*100</f>
        <v>4.5246605178991599</v>
      </c>
      <c r="F20" s="127"/>
      <c r="G20" s="699">
        <v>88737</v>
      </c>
      <c r="H20" s="795">
        <v>1.3924336857321249</v>
      </c>
      <c r="I20" s="127"/>
      <c r="J20" s="699">
        <v>81877</v>
      </c>
      <c r="K20" s="795">
        <v>7.6081280234310684</v>
      </c>
      <c r="L20" s="127"/>
      <c r="M20" s="699">
        <v>186923</v>
      </c>
      <c r="N20" s="795">
        <f>M20/'20pobl'!X20*100</f>
        <v>41.264630694988362</v>
      </c>
      <c r="O20" s="369"/>
      <c r="P20" s="196"/>
      <c r="Q20" s="196"/>
      <c r="R20" s="196"/>
      <c r="S20" s="197"/>
      <c r="T20" s="258"/>
      <c r="U20" s="132"/>
      <c r="V20" s="196"/>
      <c r="W20" s="196"/>
      <c r="X20" s="196"/>
      <c r="Y20" s="197"/>
      <c r="Z20" s="258"/>
      <c r="AB20" s="196"/>
      <c r="AC20" s="196"/>
      <c r="AD20" s="196"/>
      <c r="AE20" s="197"/>
      <c r="AF20" s="258"/>
      <c r="AH20" s="196"/>
      <c r="AI20" s="196"/>
      <c r="AJ20" s="196"/>
      <c r="AK20" s="197"/>
      <c r="AL20" s="258"/>
    </row>
    <row r="21" spans="1:38" s="133" customFormat="1" ht="18" customHeight="1" x14ac:dyDescent="0.2">
      <c r="A21" s="125"/>
      <c r="B21" s="680" t="s">
        <v>3</v>
      </c>
      <c r="C21" s="127"/>
      <c r="D21" s="788">
        <f t="shared" si="0"/>
        <v>204692</v>
      </c>
      <c r="E21" s="789">
        <f>D21/'20pobl'!D21*100</f>
        <v>3.9241631112333799</v>
      </c>
      <c r="F21" s="127"/>
      <c r="G21" s="699">
        <v>55397</v>
      </c>
      <c r="H21" s="795">
        <v>1.3288919391622394</v>
      </c>
      <c r="I21" s="127"/>
      <c r="J21" s="699">
        <v>44829</v>
      </c>
      <c r="K21" s="795">
        <v>5.9354461150625735</v>
      </c>
      <c r="L21" s="127"/>
      <c r="M21" s="699">
        <v>104466</v>
      </c>
      <c r="N21" s="795">
        <f>M21/'20pobl'!X21*100</f>
        <v>35.744444976698666</v>
      </c>
      <c r="O21" s="369"/>
      <c r="P21" s="196"/>
      <c r="Q21" s="196"/>
      <c r="R21" s="196"/>
      <c r="S21" s="197"/>
      <c r="T21" s="259"/>
      <c r="U21" s="132"/>
      <c r="V21" s="196"/>
      <c r="W21" s="196"/>
      <c r="X21" s="196"/>
      <c r="Y21" s="197"/>
      <c r="Z21" s="258"/>
      <c r="AB21" s="196"/>
      <c r="AC21" s="196"/>
      <c r="AD21" s="196"/>
      <c r="AE21" s="197"/>
      <c r="AF21" s="258"/>
      <c r="AH21" s="196"/>
      <c r="AI21" s="196"/>
      <c r="AJ21" s="196"/>
      <c r="AK21" s="197"/>
      <c r="AL21" s="258"/>
    </row>
    <row r="22" spans="1:38" s="133" customFormat="1" ht="18" customHeight="1" x14ac:dyDescent="0.2">
      <c r="A22" s="125"/>
      <c r="B22" s="680" t="s">
        <v>2</v>
      </c>
      <c r="C22" s="127"/>
      <c r="D22" s="788">
        <f t="shared" si="0"/>
        <v>58544</v>
      </c>
      <c r="E22" s="789">
        <f>D22/'20pobl'!D22*100</f>
        <v>5.5528470861400763</v>
      </c>
      <c r="F22" s="127"/>
      <c r="G22" s="699">
        <v>13526</v>
      </c>
      <c r="H22" s="795">
        <v>1.6414271654618289</v>
      </c>
      <c r="I22" s="127"/>
      <c r="J22" s="699">
        <v>12885</v>
      </c>
      <c r="K22" s="795">
        <v>8.1961477787389949</v>
      </c>
      <c r="L22" s="127"/>
      <c r="M22" s="699">
        <v>32133</v>
      </c>
      <c r="N22" s="795">
        <f>M22/'20pobl'!X22*100</f>
        <v>43.98226091241326</v>
      </c>
      <c r="O22" s="369"/>
      <c r="P22" s="196"/>
      <c r="Q22" s="196"/>
      <c r="R22" s="196"/>
      <c r="S22" s="197"/>
      <c r="T22" s="258"/>
      <c r="U22" s="132"/>
      <c r="V22" s="196"/>
      <c r="W22" s="196"/>
      <c r="X22" s="196"/>
      <c r="Y22" s="197"/>
      <c r="Z22" s="258"/>
      <c r="AB22" s="196"/>
      <c r="AC22" s="196"/>
      <c r="AD22" s="196"/>
      <c r="AE22" s="197"/>
      <c r="AF22" s="258"/>
      <c r="AH22" s="196"/>
      <c r="AI22" s="196"/>
      <c r="AJ22" s="196"/>
      <c r="AK22" s="197"/>
      <c r="AL22" s="258"/>
    </row>
    <row r="23" spans="1:38" s="133" customFormat="1" ht="18" customHeight="1" x14ac:dyDescent="0.2">
      <c r="A23" s="125"/>
      <c r="B23" s="680" t="s">
        <v>35</v>
      </c>
      <c r="C23" s="127"/>
      <c r="D23" s="788">
        <f t="shared" si="0"/>
        <v>83028</v>
      </c>
      <c r="E23" s="789">
        <f>D23/'20pobl'!D23*100</f>
        <v>3.0757672747964011</v>
      </c>
      <c r="F23" s="127"/>
      <c r="G23" s="699">
        <v>23815</v>
      </c>
      <c r="H23" s="795">
        <v>1.1970813633306558</v>
      </c>
      <c r="I23" s="127"/>
      <c r="J23" s="699">
        <v>14863</v>
      </c>
      <c r="K23" s="795">
        <v>3.1412472841937968</v>
      </c>
      <c r="L23" s="127"/>
      <c r="M23" s="699">
        <v>44350</v>
      </c>
      <c r="N23" s="795">
        <f>M23/'20pobl'!X23*100</f>
        <v>18.725247629261208</v>
      </c>
      <c r="O23" s="369"/>
      <c r="P23" s="196"/>
      <c r="Q23" s="196"/>
      <c r="R23" s="196"/>
      <c r="S23" s="197"/>
      <c r="T23" s="258"/>
      <c r="U23" s="132"/>
      <c r="V23" s="196"/>
      <c r="W23" s="196"/>
      <c r="X23" s="196"/>
      <c r="Y23" s="197"/>
      <c r="Z23" s="258"/>
      <c r="AB23" s="196"/>
      <c r="AC23" s="196"/>
      <c r="AD23" s="196"/>
      <c r="AE23" s="197"/>
      <c r="AF23" s="258"/>
      <c r="AH23" s="196"/>
      <c r="AI23" s="196"/>
      <c r="AJ23" s="196"/>
      <c r="AK23" s="197"/>
      <c r="AL23" s="258"/>
    </row>
    <row r="24" spans="1:38" s="133" customFormat="1" ht="18" customHeight="1" x14ac:dyDescent="0.2">
      <c r="A24" s="125"/>
      <c r="B24" s="680" t="s">
        <v>42</v>
      </c>
      <c r="C24" s="127"/>
      <c r="D24" s="788">
        <f t="shared" si="0"/>
        <v>245045</v>
      </c>
      <c r="E24" s="789">
        <f>D24/'20pobl'!D24*100</f>
        <v>3.5658972485496374</v>
      </c>
      <c r="F24" s="127"/>
      <c r="G24" s="699">
        <v>57979</v>
      </c>
      <c r="H24" s="795">
        <v>1.0343483430606215</v>
      </c>
      <c r="I24" s="127"/>
      <c r="J24" s="699">
        <v>47715</v>
      </c>
      <c r="K24" s="795">
        <v>5.3564813255649479</v>
      </c>
      <c r="L24" s="127"/>
      <c r="M24" s="699">
        <v>139351</v>
      </c>
      <c r="N24" s="795">
        <f>M24/'20pobl'!X24*100</f>
        <v>37.086291876470398</v>
      </c>
      <c r="O24" s="369"/>
      <c r="P24" s="196"/>
      <c r="Q24" s="196"/>
      <c r="R24" s="196"/>
      <c r="S24" s="197"/>
      <c r="T24" s="258"/>
      <c r="U24" s="132"/>
      <c r="V24" s="196"/>
      <c r="W24" s="196"/>
      <c r="X24" s="196"/>
      <c r="Y24" s="197"/>
      <c r="Z24" s="258"/>
      <c r="AB24" s="196"/>
      <c r="AC24" s="196"/>
      <c r="AD24" s="196"/>
      <c r="AE24" s="197"/>
      <c r="AF24" s="258"/>
      <c r="AH24" s="196"/>
      <c r="AI24" s="196"/>
      <c r="AJ24" s="196"/>
      <c r="AK24" s="197"/>
      <c r="AL24" s="258"/>
    </row>
    <row r="25" spans="1:38" s="141" customFormat="1" ht="18" customHeight="1" x14ac:dyDescent="0.2">
      <c r="A25" s="140"/>
      <c r="B25" s="680" t="s">
        <v>43</v>
      </c>
      <c r="C25" s="127"/>
      <c r="D25" s="788">
        <f t="shared" si="0"/>
        <v>64044</v>
      </c>
      <c r="E25" s="789">
        <f>D25/'20pobl'!D25*100</f>
        <v>4.1273654823251009</v>
      </c>
      <c r="F25" s="127"/>
      <c r="G25" s="699">
        <v>21934</v>
      </c>
      <c r="H25" s="795">
        <v>1.6897797369724639</v>
      </c>
      <c r="I25" s="127"/>
      <c r="J25" s="699">
        <v>14987</v>
      </c>
      <c r="K25" s="795">
        <v>8.2190804194270175</v>
      </c>
      <c r="L25" s="127"/>
      <c r="M25" s="699">
        <v>27123</v>
      </c>
      <c r="N25" s="795">
        <f>M25/'20pobl'!X25*100</f>
        <v>38.035872049811388</v>
      </c>
      <c r="O25" s="369"/>
      <c r="P25" s="196"/>
      <c r="Q25" s="196"/>
      <c r="R25" s="196"/>
      <c r="S25" s="197"/>
      <c r="T25" s="258"/>
      <c r="U25" s="132"/>
      <c r="V25" s="196"/>
      <c r="W25" s="196"/>
      <c r="X25" s="196"/>
      <c r="Y25" s="197"/>
      <c r="Z25" s="258"/>
      <c r="AB25" s="196"/>
      <c r="AC25" s="196"/>
      <c r="AD25" s="196"/>
      <c r="AE25" s="197"/>
      <c r="AF25" s="258"/>
      <c r="AH25" s="196"/>
      <c r="AI25" s="196"/>
      <c r="AJ25" s="196"/>
      <c r="AK25" s="197"/>
      <c r="AL25" s="258"/>
    </row>
    <row r="26" spans="1:38" s="133" customFormat="1" ht="18" customHeight="1" x14ac:dyDescent="0.2">
      <c r="B26" s="680" t="s">
        <v>44</v>
      </c>
      <c r="C26" s="127"/>
      <c r="D26" s="791">
        <f t="shared" si="0"/>
        <v>22014</v>
      </c>
      <c r="E26" s="792">
        <f>D26/'20pobl'!D26*100</f>
        <v>3.2751374310984813</v>
      </c>
      <c r="F26" s="127"/>
      <c r="G26" s="701">
        <v>5211</v>
      </c>
      <c r="H26" s="790">
        <v>0.97452690281473897</v>
      </c>
      <c r="I26" s="127"/>
      <c r="J26" s="701">
        <v>4122</v>
      </c>
      <c r="K26" s="790">
        <v>4.3072550392376101</v>
      </c>
      <c r="L26" s="127"/>
      <c r="M26" s="701">
        <v>12681</v>
      </c>
      <c r="N26" s="790">
        <f>M26/'20pobl'!X26*100</f>
        <v>30.384569306337607</v>
      </c>
      <c r="O26" s="369"/>
      <c r="P26" s="196"/>
      <c r="Q26" s="196"/>
      <c r="R26" s="196"/>
      <c r="S26" s="197"/>
      <c r="T26" s="258"/>
      <c r="U26" s="132"/>
      <c r="V26" s="196"/>
      <c r="W26" s="196"/>
      <c r="X26" s="196"/>
      <c r="Y26" s="197"/>
      <c r="Z26" s="258"/>
      <c r="AB26" s="196"/>
      <c r="AC26" s="196"/>
      <c r="AD26" s="196"/>
      <c r="AE26" s="197"/>
      <c r="AF26" s="258"/>
      <c r="AH26" s="196"/>
      <c r="AI26" s="196"/>
      <c r="AJ26" s="196"/>
      <c r="AK26" s="197"/>
      <c r="AL26" s="258"/>
    </row>
    <row r="27" spans="1:38" s="133" customFormat="1" ht="18" customHeight="1" x14ac:dyDescent="0.2">
      <c r="B27" s="680" t="s">
        <v>45</v>
      </c>
      <c r="C27" s="127"/>
      <c r="D27" s="791">
        <f t="shared" si="0"/>
        <v>114310</v>
      </c>
      <c r="E27" s="792">
        <f>D27/'20pobl'!D27*100</f>
        <v>5.1576906035368824</v>
      </c>
      <c r="F27" s="127"/>
      <c r="G27" s="701">
        <v>30302</v>
      </c>
      <c r="H27" s="790">
        <v>1.7866134294935669</v>
      </c>
      <c r="I27" s="127"/>
      <c r="J27" s="701">
        <v>22947</v>
      </c>
      <c r="K27" s="790">
        <v>6.350950414595534</v>
      </c>
      <c r="L27" s="127"/>
      <c r="M27" s="701">
        <v>61061</v>
      </c>
      <c r="N27" s="790">
        <f>M27/'20pobl'!X27*100</f>
        <v>38.420542635658919</v>
      </c>
      <c r="O27" s="369"/>
      <c r="P27" s="196"/>
      <c r="Q27" s="196"/>
      <c r="R27" s="196"/>
      <c r="S27" s="197"/>
      <c r="T27" s="259"/>
      <c r="U27" s="132"/>
      <c r="V27" s="196"/>
      <c r="W27" s="196"/>
      <c r="X27" s="196"/>
      <c r="Y27" s="197"/>
      <c r="Z27" s="258"/>
      <c r="AB27" s="196"/>
      <c r="AC27" s="196"/>
      <c r="AD27" s="196"/>
      <c r="AE27" s="197"/>
      <c r="AF27" s="258"/>
      <c r="AH27" s="196"/>
      <c r="AI27" s="196"/>
      <c r="AJ27" s="196"/>
      <c r="AK27" s="197"/>
      <c r="AL27" s="258"/>
    </row>
    <row r="28" spans="1:38" s="133" customFormat="1" ht="18" customHeight="1" x14ac:dyDescent="0.2">
      <c r="B28" s="680" t="s">
        <v>46</v>
      </c>
      <c r="C28" s="127"/>
      <c r="D28" s="791">
        <f t="shared" si="0"/>
        <v>14771</v>
      </c>
      <c r="E28" s="792">
        <f>D28/'20pobl'!D28*100</f>
        <v>4.5832531757901469</v>
      </c>
      <c r="F28" s="127"/>
      <c r="G28" s="701">
        <v>3447</v>
      </c>
      <c r="H28" s="790">
        <v>1.3673091340375485</v>
      </c>
      <c r="I28" s="127"/>
      <c r="J28" s="701">
        <v>2803</v>
      </c>
      <c r="K28" s="790">
        <v>5.8273216773040062</v>
      </c>
      <c r="L28" s="127"/>
      <c r="M28" s="701">
        <v>8521</v>
      </c>
      <c r="N28" s="790">
        <f>M28/'20pobl'!X28*100</f>
        <v>38.591485507246375</v>
      </c>
      <c r="O28" s="369"/>
      <c r="P28" s="196"/>
      <c r="Q28" s="196"/>
      <c r="R28" s="196"/>
      <c r="S28" s="197"/>
      <c r="T28" s="258"/>
      <c r="U28" s="132"/>
      <c r="V28" s="196"/>
      <c r="W28" s="196"/>
      <c r="X28" s="196"/>
      <c r="Y28" s="197"/>
      <c r="Z28" s="258"/>
      <c r="AB28" s="196"/>
      <c r="AC28" s="196"/>
      <c r="AD28" s="196"/>
      <c r="AE28" s="197"/>
      <c r="AF28" s="258"/>
      <c r="AH28" s="196"/>
      <c r="AI28" s="196"/>
      <c r="AJ28" s="196"/>
      <c r="AK28" s="197"/>
      <c r="AL28" s="258"/>
    </row>
    <row r="29" spans="1:38" s="133" customFormat="1" ht="18" customHeight="1" x14ac:dyDescent="0.2">
      <c r="B29" s="681" t="s">
        <v>1</v>
      </c>
      <c r="C29" s="127"/>
      <c r="D29" s="793">
        <f t="shared" si="0"/>
        <v>5355</v>
      </c>
      <c r="E29" s="794">
        <f>D29/'20pobl'!D29*100</f>
        <v>3.1771930345011716</v>
      </c>
      <c r="F29" s="127"/>
      <c r="G29" s="703">
        <v>2848</v>
      </c>
      <c r="H29" s="796">
        <v>1.9251177850330203</v>
      </c>
      <c r="I29" s="127"/>
      <c r="J29" s="703">
        <v>995</v>
      </c>
      <c r="K29" s="796">
        <v>6.3202693260496723</v>
      </c>
      <c r="L29" s="127"/>
      <c r="M29" s="703">
        <v>1512</v>
      </c>
      <c r="N29" s="796">
        <f>M29/'20pobl'!X29*100</f>
        <v>31.091918568784699</v>
      </c>
      <c r="O29" s="369"/>
      <c r="P29" s="196"/>
      <c r="Q29" s="196"/>
      <c r="R29" s="196"/>
      <c r="S29" s="197"/>
      <c r="T29" s="258"/>
      <c r="U29" s="132"/>
      <c r="V29" s="196"/>
      <c r="W29" s="196"/>
      <c r="X29" s="196"/>
      <c r="Y29" s="197"/>
      <c r="Z29" s="258"/>
      <c r="AB29" s="196"/>
      <c r="AC29" s="196"/>
      <c r="AD29" s="196"/>
      <c r="AE29" s="197"/>
      <c r="AF29" s="258"/>
      <c r="AH29" s="196"/>
      <c r="AI29" s="196"/>
      <c r="AJ29" s="196"/>
      <c r="AK29" s="197"/>
      <c r="AL29" s="258"/>
    </row>
    <row r="30" spans="1:38" s="124" customFormat="1" ht="3.75" customHeight="1" x14ac:dyDescent="0.2">
      <c r="A30" s="121"/>
      <c r="B30" s="122"/>
      <c r="C30" s="123"/>
      <c r="D30" s="122"/>
      <c r="E30" s="122"/>
      <c r="F30" s="123"/>
      <c r="G30" s="122"/>
      <c r="H30" s="122"/>
      <c r="I30" s="123"/>
      <c r="J30" s="122"/>
      <c r="K30" s="122"/>
      <c r="L30" s="123"/>
      <c r="M30" s="122"/>
      <c r="N30" s="122"/>
      <c r="O30" s="369"/>
      <c r="P30" s="200"/>
      <c r="Q30" s="200"/>
      <c r="R30" s="196"/>
      <c r="S30" s="197"/>
      <c r="T30" s="258"/>
      <c r="U30" s="132"/>
      <c r="V30" s="200"/>
      <c r="W30" s="200"/>
      <c r="X30" s="196"/>
      <c r="Y30" s="197"/>
      <c r="Z30" s="258"/>
      <c r="AB30" s="200"/>
      <c r="AC30" s="200"/>
      <c r="AD30" s="196"/>
      <c r="AE30" s="197"/>
      <c r="AF30" s="258"/>
      <c r="AH30" s="200"/>
      <c r="AI30" s="200"/>
      <c r="AJ30" s="196"/>
      <c r="AK30" s="197"/>
      <c r="AL30" s="258"/>
    </row>
    <row r="31" spans="1:38" s="797" customFormat="1" ht="18" customHeight="1" x14ac:dyDescent="0.2">
      <c r="B31" s="744" t="s">
        <v>0</v>
      </c>
      <c r="C31" s="742"/>
      <c r="D31" s="745">
        <f>G31+J31+M31</f>
        <v>2070352</v>
      </c>
      <c r="E31" s="746">
        <f>D31/'20pobl'!D31*100</f>
        <v>4.3055764934363285</v>
      </c>
      <c r="F31" s="742"/>
      <c r="G31" s="745">
        <f>SUM(G12:G29)</f>
        <v>538613</v>
      </c>
      <c r="H31" s="746">
        <f>G31/'20pobl'!J31*100</f>
        <v>1.4027262391632183</v>
      </c>
      <c r="I31" s="742"/>
      <c r="J31" s="745">
        <f>SUM(J12:J29)</f>
        <v>447944</v>
      </c>
      <c r="K31" s="746">
        <f>J31/'20pobl'!Q31*100</f>
        <v>6.5720235648236596</v>
      </c>
      <c r="L31" s="742"/>
      <c r="M31" s="745">
        <f>SUM(M12:M29)</f>
        <v>1083795</v>
      </c>
      <c r="N31" s="746">
        <f>M31/'20pobl'!X31*100</f>
        <v>37.738513169541349</v>
      </c>
      <c r="O31" s="798"/>
      <c r="P31" s="799"/>
      <c r="Q31" s="799"/>
      <c r="R31" s="778"/>
      <c r="S31" s="778"/>
      <c r="T31" s="800"/>
      <c r="V31" s="799"/>
      <c r="W31" s="799"/>
      <c r="X31" s="778"/>
      <c r="Y31" s="778"/>
      <c r="Z31" s="800"/>
      <c r="AB31" s="799"/>
      <c r="AC31" s="799"/>
      <c r="AD31" s="778"/>
      <c r="AE31" s="778"/>
      <c r="AF31" s="800"/>
      <c r="AH31" s="799"/>
      <c r="AI31" s="799"/>
      <c r="AJ31" s="778"/>
      <c r="AK31" s="778"/>
      <c r="AL31" s="800"/>
    </row>
    <row r="32" spans="1:38" s="797" customFormat="1" ht="5.25" customHeight="1" x14ac:dyDescent="0.25">
      <c r="B32" s="158" t="s">
        <v>39</v>
      </c>
      <c r="C32" s="802"/>
      <c r="F32" s="802"/>
    </row>
    <row r="33" spans="2:14" s="797" customFormat="1" ht="5.25" customHeight="1" x14ac:dyDescent="0.25">
      <c r="B33" s="158" t="s">
        <v>47</v>
      </c>
      <c r="C33" s="803"/>
      <c r="F33" s="803"/>
    </row>
    <row r="34" spans="2:14" s="797" customFormat="1" ht="13.5" customHeight="1" x14ac:dyDescent="0.25">
      <c r="B34" s="1322" t="str">
        <f>'20pobl'!B34:H34</f>
        <v xml:space="preserve">(1) Cifras INE de población referidas al 01/01/2023. Publicado Censo de Población Anual el 13/12/2023 </v>
      </c>
      <c r="C34" s="1354"/>
      <c r="D34" s="1354"/>
      <c r="E34" s="1354"/>
      <c r="F34" s="1354"/>
      <c r="G34" s="1354"/>
      <c r="H34" s="1354"/>
      <c r="I34" s="1354"/>
      <c r="J34" s="1354"/>
      <c r="K34" s="1354"/>
      <c r="L34" s="1354"/>
      <c r="M34" s="1354"/>
      <c r="N34" s="1354"/>
    </row>
    <row r="35" spans="2:14" ht="29.25" customHeight="1" x14ac:dyDescent="0.25">
      <c r="B35" s="1351"/>
      <c r="C35" s="1351"/>
      <c r="D35" s="1351"/>
      <c r="E35" s="493"/>
      <c r="F35" s="163"/>
      <c r="G35" s="163"/>
      <c r="H35" s="163"/>
    </row>
    <row r="36" spans="2:14" ht="4.5" customHeight="1" x14ac:dyDescent="0.25">
      <c r="B36" s="1324"/>
      <c r="C36" s="1324"/>
      <c r="D36" s="1324"/>
      <c r="E36" s="494"/>
      <c r="F36" s="163"/>
      <c r="G36" s="163"/>
      <c r="H36" s="163"/>
    </row>
  </sheetData>
  <mergeCells count="23">
    <mergeCell ref="B35:D35"/>
    <mergeCell ref="B36:D36"/>
    <mergeCell ref="E9:E10"/>
    <mergeCell ref="B34:N34"/>
    <mergeCell ref="K9:K10"/>
    <mergeCell ref="M9:M10"/>
    <mergeCell ref="N9:N10"/>
    <mergeCell ref="B2:C2"/>
    <mergeCell ref="B3:C3"/>
    <mergeCell ref="A4:N4"/>
    <mergeCell ref="B5:N5"/>
    <mergeCell ref="B7:B10"/>
    <mergeCell ref="D7:E8"/>
    <mergeCell ref="G7:H7"/>
    <mergeCell ref="J7:K7"/>
    <mergeCell ref="M7:N7"/>
    <mergeCell ref="G8:H8"/>
    <mergeCell ref="J8:K8"/>
    <mergeCell ref="M8:N8"/>
    <mergeCell ref="D9:D10"/>
    <mergeCell ref="G9:G10"/>
    <mergeCell ref="H9:H10"/>
    <mergeCell ref="J9:J10"/>
  </mergeCells>
  <printOptions horizontalCentered="1"/>
  <pageMargins left="0" right="0" top="0.43307086614173229" bottom="0.43307086614173229" header="0" footer="0"/>
  <pageSetup paperSize="9" scale="94" orientation="landscape" r:id="rId1"/>
  <headerFooter alignWithMargins="0"/>
  <rowBreaks count="2" manualBreakCount="2">
    <brk id="34" max="25" man="1"/>
    <brk id="35"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15">
    <tabColor theme="0"/>
  </sheetPr>
  <dimension ref="A1:AX38"/>
  <sheetViews>
    <sheetView showGridLines="0" topLeftCell="A4" zoomScaleNormal="100" workbookViewId="0">
      <selection activeCell="M11" sqref="M11:M28"/>
    </sheetView>
  </sheetViews>
  <sheetFormatPr baseColWidth="10" defaultColWidth="11.453125" defaultRowHeight="15" x14ac:dyDescent="0.25"/>
  <cols>
    <col min="1" max="1" width="1.1796875" style="162" customWidth="1"/>
    <col min="2" max="2" width="28.7265625" style="162" customWidth="1"/>
    <col min="3" max="3" width="0.54296875" style="162" customWidth="1"/>
    <col min="4" max="4" width="11.81640625" style="162" customWidth="1"/>
    <col min="5" max="5" width="7.7265625" style="162" customWidth="1"/>
    <col min="6" max="6" width="0.453125" style="162" customWidth="1"/>
    <col min="7" max="7" width="12.453125" style="162" customWidth="1"/>
    <col min="8" max="8" width="6.26953125" style="162" customWidth="1"/>
    <col min="9" max="9" width="0.453125" style="162" customWidth="1"/>
    <col min="10" max="10" width="10.81640625" style="162" customWidth="1"/>
    <col min="11" max="11" width="6.26953125" style="162" customWidth="1"/>
    <col min="12" max="12" width="0.453125" style="162" customWidth="1"/>
    <col min="13" max="13" width="11.81640625" style="162" customWidth="1"/>
    <col min="14" max="14" width="6.26953125" style="162" customWidth="1"/>
    <col min="15" max="15" width="0.7265625" style="160" customWidth="1"/>
    <col min="16" max="16" width="10.1796875" style="162" bestFit="1" customWidth="1"/>
    <col min="17" max="17" width="8.54296875" style="162" customWidth="1"/>
    <col min="18" max="18" width="0.453125" style="162" customWidth="1"/>
    <col min="19" max="19" width="8.453125" style="162" bestFit="1" customWidth="1"/>
    <col min="20" max="20" width="7.81640625" style="162" bestFit="1" customWidth="1"/>
    <col min="21" max="21" width="0.453125" style="162" customWidth="1"/>
    <col min="22" max="22" width="8.453125" style="162" bestFit="1" customWidth="1"/>
    <col min="23" max="23" width="7.7265625" style="162" bestFit="1" customWidth="1"/>
    <col min="24" max="24" width="0.453125" style="162" customWidth="1"/>
    <col min="25" max="25" width="8.453125" style="162" bestFit="1" customWidth="1"/>
    <col min="26" max="26" width="7.7265625" style="162" bestFit="1" customWidth="1"/>
    <col min="27" max="27" width="11.453125" style="162"/>
    <col min="28" max="30" width="2.453125" style="162" bestFit="1" customWidth="1"/>
    <col min="31" max="31" width="13" style="162" bestFit="1" customWidth="1"/>
    <col min="32" max="32" width="3.453125" style="162" bestFit="1" customWidth="1"/>
    <col min="33" max="33" width="3.81640625" style="162" customWidth="1"/>
    <col min="34" max="36" width="2.453125" style="162" bestFit="1" customWidth="1"/>
    <col min="37" max="37" width="8.453125" style="162" bestFit="1" customWidth="1"/>
    <col min="38" max="38" width="3.453125" style="162" bestFit="1" customWidth="1"/>
    <col min="39" max="39" width="3.54296875" style="162" customWidth="1"/>
    <col min="40" max="42" width="2.453125" style="162" bestFit="1" customWidth="1"/>
    <col min="43" max="43" width="8.453125" style="162" bestFit="1" customWidth="1"/>
    <col min="44" max="44" width="4.1796875" style="162" bestFit="1" customWidth="1"/>
    <col min="45" max="45" width="3.26953125" style="162" customWidth="1"/>
    <col min="46" max="46" width="4.26953125" style="162" bestFit="1" customWidth="1"/>
    <col min="47" max="47" width="2.453125" style="162" bestFit="1" customWidth="1"/>
    <col min="48" max="48" width="4.26953125" style="162" bestFit="1" customWidth="1"/>
    <col min="49" max="49" width="8.453125" style="162" bestFit="1" customWidth="1"/>
    <col min="50" max="50" width="4.26953125" style="162" bestFit="1" customWidth="1"/>
    <col min="51" max="16384" width="11.453125" style="162"/>
  </cols>
  <sheetData>
    <row r="1" spans="1:50" s="104" customFormat="1" ht="15" customHeight="1" x14ac:dyDescent="0.25">
      <c r="B1" s="105"/>
      <c r="C1" s="106"/>
      <c r="F1" s="106"/>
      <c r="I1" s="106"/>
      <c r="O1" s="107"/>
      <c r="R1" s="106"/>
      <c r="S1" s="471" t="s">
        <v>135</v>
      </c>
      <c r="T1" s="471"/>
      <c r="U1" s="471"/>
      <c r="V1" s="471" t="s">
        <v>16</v>
      </c>
      <c r="W1" s="471"/>
      <c r="X1" s="471"/>
      <c r="Y1" s="471" t="s">
        <v>15</v>
      </c>
    </row>
    <row r="2" spans="1:50" s="108" customFormat="1" ht="52.5" customHeight="1" x14ac:dyDescent="0.3">
      <c r="B2" s="1300"/>
      <c r="C2" s="1300"/>
      <c r="D2" s="1300"/>
      <c r="E2" s="1300"/>
      <c r="F2" s="1300"/>
      <c r="G2" s="1300"/>
      <c r="H2" s="1300"/>
      <c r="I2" s="1300"/>
      <c r="O2" s="110"/>
    </row>
    <row r="3" spans="1:50" s="111" customFormat="1" ht="4.5" customHeight="1" x14ac:dyDescent="0.25">
      <c r="B3" s="1301"/>
      <c r="C3" s="1301"/>
      <c r="D3" s="1301"/>
      <c r="E3" s="1301"/>
      <c r="F3" s="1301"/>
      <c r="G3" s="1301"/>
      <c r="H3" s="1301"/>
      <c r="I3" s="1301"/>
      <c r="O3" s="110"/>
    </row>
    <row r="4" spans="1:50" s="111" customFormat="1" ht="17.25" customHeight="1" x14ac:dyDescent="0.25">
      <c r="A4" s="1301" t="s">
        <v>193</v>
      </c>
      <c r="B4" s="1301"/>
      <c r="C4" s="1301"/>
      <c r="D4" s="1301"/>
      <c r="E4" s="1301"/>
      <c r="F4" s="1301"/>
      <c r="G4" s="1301"/>
      <c r="H4" s="1301"/>
      <c r="I4" s="1301"/>
      <c r="J4" s="1301"/>
      <c r="K4" s="1301"/>
      <c r="L4" s="1301"/>
      <c r="M4" s="1301"/>
      <c r="N4" s="1301"/>
      <c r="O4" s="1301"/>
      <c r="P4" s="1301"/>
      <c r="Q4" s="1301"/>
      <c r="R4" s="1301"/>
      <c r="S4" s="1301"/>
      <c r="T4" s="1301"/>
      <c r="U4" s="1301"/>
      <c r="V4" s="1301"/>
      <c r="W4" s="1301"/>
      <c r="X4" s="1301"/>
      <c r="Y4" s="1301"/>
      <c r="Z4" s="1301"/>
    </row>
    <row r="5" spans="1:50" s="111" customFormat="1" ht="17.25" customHeight="1" x14ac:dyDescent="0.25">
      <c r="B5" s="1303" t="e">
        <f>#REF!</f>
        <v>#REF!</v>
      </c>
      <c r="C5" s="1303"/>
      <c r="D5" s="1303"/>
      <c r="E5" s="1303"/>
      <c r="F5" s="1303"/>
      <c r="G5" s="1303"/>
      <c r="H5" s="1303"/>
      <c r="I5" s="1303"/>
      <c r="J5" s="1303"/>
      <c r="K5" s="1303"/>
      <c r="L5" s="1303"/>
      <c r="M5" s="1303"/>
      <c r="N5" s="1303"/>
      <c r="O5" s="1303"/>
      <c r="P5" s="1303"/>
      <c r="Q5" s="1303"/>
      <c r="R5" s="1303"/>
      <c r="S5" s="1303"/>
      <c r="T5" s="1303"/>
      <c r="U5" s="1303"/>
      <c r="V5" s="1303"/>
      <c r="W5" s="1303"/>
      <c r="X5" s="1303"/>
      <c r="Y5" s="1303"/>
      <c r="Z5" s="1303"/>
    </row>
    <row r="6" spans="1:50" s="111" customFormat="1" ht="6" customHeight="1" x14ac:dyDescent="0.25">
      <c r="O6" s="110"/>
    </row>
    <row r="7" spans="1:50" s="115" customFormat="1" ht="12.75" customHeight="1" x14ac:dyDescent="0.25">
      <c r="A7" s="112"/>
      <c r="B7" s="1358" t="s">
        <v>12</v>
      </c>
      <c r="C7" s="113"/>
      <c r="D7" s="1357" t="s">
        <v>109</v>
      </c>
      <c r="E7" s="1355"/>
      <c r="F7" s="362"/>
      <c r="G7" s="1355"/>
      <c r="H7" s="1355"/>
      <c r="I7" s="362"/>
      <c r="J7" s="1355"/>
      <c r="K7" s="1355"/>
      <c r="L7" s="362"/>
      <c r="M7" s="1355"/>
      <c r="N7" s="1356"/>
      <c r="O7" s="113"/>
      <c r="P7" s="1357" t="s">
        <v>13</v>
      </c>
      <c r="Q7" s="1355"/>
      <c r="R7" s="362"/>
      <c r="S7" s="1355"/>
      <c r="T7" s="1355"/>
      <c r="U7" s="362"/>
      <c r="V7" s="1355"/>
      <c r="W7" s="1355"/>
      <c r="X7" s="362"/>
      <c r="Y7" s="1355"/>
      <c r="Z7" s="1356"/>
      <c r="AA7" s="252"/>
      <c r="AB7" s="252"/>
      <c r="AC7" s="253"/>
      <c r="AD7" s="253"/>
      <c r="AE7" s="253"/>
      <c r="AF7" s="253"/>
      <c r="AG7" s="253"/>
      <c r="AH7" s="253"/>
      <c r="AI7" s="254"/>
    </row>
    <row r="8" spans="1:50" s="115" customFormat="1" ht="33.75" customHeight="1" x14ac:dyDescent="0.25">
      <c r="A8" s="112"/>
      <c r="B8" s="1359"/>
      <c r="C8" s="113"/>
      <c r="D8" s="1361"/>
      <c r="E8" s="1362"/>
      <c r="F8" s="113"/>
      <c r="G8" s="1357" t="s">
        <v>169</v>
      </c>
      <c r="H8" s="1356"/>
      <c r="I8" s="113"/>
      <c r="J8" s="1357" t="s">
        <v>175</v>
      </c>
      <c r="K8" s="1356"/>
      <c r="L8" s="113"/>
      <c r="M8" s="1357" t="s">
        <v>170</v>
      </c>
      <c r="N8" s="1356"/>
      <c r="O8" s="113"/>
      <c r="P8" s="1361"/>
      <c r="Q8" s="1363"/>
      <c r="R8" s="297"/>
      <c r="S8" s="1357" t="s">
        <v>172</v>
      </c>
      <c r="T8" s="1356"/>
      <c r="U8" s="113"/>
      <c r="V8" s="1357" t="s">
        <v>173</v>
      </c>
      <c r="W8" s="1356"/>
      <c r="X8" s="113"/>
      <c r="Y8" s="1357" t="s">
        <v>174</v>
      </c>
      <c r="Z8" s="1356"/>
      <c r="AA8" s="252"/>
      <c r="AB8" s="252"/>
      <c r="AC8" s="253"/>
      <c r="AD8" s="253"/>
      <c r="AE8" s="253"/>
      <c r="AF8" s="253"/>
      <c r="AG8" s="253"/>
      <c r="AH8" s="253"/>
      <c r="AI8" s="254"/>
    </row>
    <row r="9" spans="1:50" s="120" customFormat="1" ht="36.75" customHeight="1" x14ac:dyDescent="0.25">
      <c r="A9" s="116"/>
      <c r="B9" s="1360"/>
      <c r="C9" s="117"/>
      <c r="D9" s="118" t="s">
        <v>9</v>
      </c>
      <c r="E9" s="119" t="s">
        <v>10</v>
      </c>
      <c r="F9" s="117"/>
      <c r="G9" s="118" t="s">
        <v>9</v>
      </c>
      <c r="H9" s="172" t="s">
        <v>10</v>
      </c>
      <c r="I9" s="117"/>
      <c r="J9" s="118" t="s">
        <v>9</v>
      </c>
      <c r="K9" s="172" t="s">
        <v>10</v>
      </c>
      <c r="L9" s="117"/>
      <c r="M9" s="118" t="s">
        <v>9</v>
      </c>
      <c r="N9" s="172" t="s">
        <v>10</v>
      </c>
      <c r="O9" s="117"/>
      <c r="P9" s="118" t="s">
        <v>9</v>
      </c>
      <c r="Q9" s="119" t="s">
        <v>111</v>
      </c>
      <c r="R9" s="117"/>
      <c r="S9" s="118" t="s">
        <v>9</v>
      </c>
      <c r="T9" s="172" t="s">
        <v>111</v>
      </c>
      <c r="U9" s="117"/>
      <c r="V9" s="118" t="s">
        <v>9</v>
      </c>
      <c r="W9" s="172" t="s">
        <v>111</v>
      </c>
      <c r="X9" s="117"/>
      <c r="Y9" s="118" t="s">
        <v>9</v>
      </c>
      <c r="Z9" s="172" t="s">
        <v>111</v>
      </c>
      <c r="AA9" s="255"/>
      <c r="AB9" s="256"/>
      <c r="AC9" s="200"/>
      <c r="AD9" s="200"/>
      <c r="AE9" s="200"/>
      <c r="AF9" s="200"/>
      <c r="AG9" s="257"/>
      <c r="AH9" s="257"/>
      <c r="AI9" s="257"/>
    </row>
    <row r="10" spans="1:50" s="124" customFormat="1" ht="4.5" customHeight="1" x14ac:dyDescent="0.25">
      <c r="A10" s="121"/>
      <c r="B10" s="122"/>
      <c r="C10" s="123"/>
      <c r="D10" s="122"/>
      <c r="E10" s="122"/>
      <c r="F10" s="123"/>
      <c r="G10" s="122"/>
      <c r="H10" s="122"/>
      <c r="I10" s="123"/>
      <c r="J10" s="122"/>
      <c r="K10" s="122"/>
      <c r="L10" s="123"/>
      <c r="M10" s="122"/>
      <c r="N10" s="122"/>
      <c r="O10" s="123"/>
      <c r="P10" s="122"/>
      <c r="Q10" s="122"/>
      <c r="R10" s="123"/>
      <c r="S10" s="122"/>
      <c r="T10" s="122"/>
      <c r="U10" s="123"/>
      <c r="V10" s="122"/>
      <c r="W10" s="122"/>
      <c r="X10" s="123"/>
      <c r="Y10" s="122"/>
      <c r="Z10" s="122"/>
      <c r="AA10" s="252"/>
      <c r="AB10" s="256"/>
      <c r="AC10" s="200"/>
      <c r="AD10" s="200"/>
      <c r="AE10" s="200"/>
      <c r="AF10" s="200"/>
      <c r="AG10" s="132"/>
      <c r="AH10" s="132"/>
      <c r="AI10" s="132"/>
    </row>
    <row r="11" spans="1:50" s="133" customFormat="1" ht="18" customHeight="1" x14ac:dyDescent="0.2">
      <c r="A11" s="125"/>
      <c r="B11" s="126" t="s">
        <v>8</v>
      </c>
      <c r="C11" s="127"/>
      <c r="D11" s="239">
        <v>8384408</v>
      </c>
      <c r="E11" s="98">
        <f t="shared" ref="E11:E28" si="0">D11*100/$D$30</f>
        <v>17.944934163017855</v>
      </c>
      <c r="F11" s="127"/>
      <c r="G11" s="128">
        <v>6973463</v>
      </c>
      <c r="H11" s="363">
        <f>G11*100/$G$30</f>
        <v>18.441080349722064</v>
      </c>
      <c r="I11" s="127"/>
      <c r="J11" s="128">
        <v>999769</v>
      </c>
      <c r="K11" s="363">
        <f>J11*100/$J$30</f>
        <v>16.561910466829101</v>
      </c>
      <c r="L11" s="127"/>
      <c r="M11" s="128">
        <v>411176</v>
      </c>
      <c r="N11" s="363">
        <f t="shared" ref="N11:N28" si="1">M11*100/$M$30</f>
        <v>14.318732272482714</v>
      </c>
      <c r="O11" s="127"/>
      <c r="P11" s="130" t="e">
        <f>S11+V11+Y11</f>
        <v>#REF!</v>
      </c>
      <c r="Q11" s="131" t="e">
        <f>P11*100/D11</f>
        <v>#REF!</v>
      </c>
      <c r="R11" s="127"/>
      <c r="S11" s="128" t="e">
        <f>GETPIVOTDATA("Cuenta número de expedientes",#REF!,"CCAA",$B11,"TramoEdad",S$1)</f>
        <v>#REF!</v>
      </c>
      <c r="T11" s="129" t="e">
        <f>S11*100/G11</f>
        <v>#REF!</v>
      </c>
      <c r="U11" s="127"/>
      <c r="V11" s="128" t="e">
        <f>GETPIVOTDATA("Cuenta número de expedientes",#REF!,"CCAA",$B11,"TramoEdad",V$1)</f>
        <v>#REF!</v>
      </c>
      <c r="W11" s="129" t="e">
        <f>V11*100/J11</f>
        <v>#REF!</v>
      </c>
      <c r="X11" s="127"/>
      <c r="Y11" s="128" t="e">
        <f>GETPIVOTDATA("Cuenta número de expedientes",#REF!,"CCAA",$B11,"TramoEdad",Y$1)</f>
        <v>#REF!</v>
      </c>
      <c r="Z11" s="129" t="e">
        <f>Y11*100/M11</f>
        <v>#REF!</v>
      </c>
      <c r="AA11" s="369"/>
      <c r="AB11" s="196"/>
      <c r="AC11" s="196"/>
      <c r="AD11" s="196"/>
      <c r="AE11" s="197"/>
      <c r="AF11" s="258"/>
      <c r="AG11" s="132"/>
      <c r="AH11" s="196"/>
      <c r="AI11" s="196"/>
      <c r="AJ11" s="196"/>
      <c r="AK11" s="197"/>
      <c r="AL11" s="258"/>
      <c r="AN11" s="196"/>
      <c r="AO11" s="196"/>
      <c r="AP11" s="196"/>
      <c r="AQ11" s="197"/>
      <c r="AR11" s="258"/>
      <c r="AT11" s="196"/>
      <c r="AU11" s="196"/>
      <c r="AV11" s="196"/>
      <c r="AW11" s="197"/>
      <c r="AX11" s="258"/>
    </row>
    <row r="12" spans="1:50" s="133" customFormat="1" ht="18" customHeight="1" x14ac:dyDescent="0.2">
      <c r="A12" s="125"/>
      <c r="B12" s="134" t="s">
        <v>7</v>
      </c>
      <c r="C12" s="127"/>
      <c r="D12" s="240">
        <v>1308728</v>
      </c>
      <c r="E12" s="99">
        <f t="shared" si="0"/>
        <v>2.801037091384154</v>
      </c>
      <c r="F12" s="127"/>
      <c r="G12" s="135">
        <v>1025808</v>
      </c>
      <c r="H12" s="364">
        <f t="shared" ref="H12:H28" si="2">G12*100/$G$30</f>
        <v>2.7127135759360437</v>
      </c>
      <c r="I12" s="127"/>
      <c r="J12" s="135">
        <v>180311</v>
      </c>
      <c r="K12" s="364">
        <f t="shared" ref="K12:K28" si="3">J12*100/$J$30</f>
        <v>2.9869846316343294</v>
      </c>
      <c r="L12" s="127"/>
      <c r="M12" s="135">
        <v>102609</v>
      </c>
      <c r="N12" s="364">
        <f t="shared" si="1"/>
        <v>3.5732406554545468</v>
      </c>
      <c r="O12" s="127"/>
      <c r="P12" s="137" t="e">
        <f t="shared" ref="P12:P28" si="4">S12+V12+Y12</f>
        <v>#REF!</v>
      </c>
      <c r="Q12" s="138" t="e">
        <f t="shared" ref="Q12:Q28" si="5">P12*100/D12</f>
        <v>#REF!</v>
      </c>
      <c r="R12" s="127"/>
      <c r="S12" s="135" t="e">
        <f>GETPIVOTDATA("Cuenta número de expedientes",#REF!,"CCAA",$B12,"TramoEdad",S$1)</f>
        <v>#REF!</v>
      </c>
      <c r="T12" s="136" t="e">
        <f t="shared" ref="T12:T28" si="6">S12*100/G12</f>
        <v>#REF!</v>
      </c>
      <c r="U12" s="127"/>
      <c r="V12" s="135" t="e">
        <f>GETPIVOTDATA("Cuenta número de expedientes",#REF!,"CCAA",$B12,"TramoEdad",V$1)</f>
        <v>#REF!</v>
      </c>
      <c r="W12" s="136" t="e">
        <f t="shared" ref="W12:W28" si="7">V12*100/J12</f>
        <v>#REF!</v>
      </c>
      <c r="X12" s="127"/>
      <c r="Y12" s="135" t="e">
        <f>GETPIVOTDATA("Cuenta número de expedientes",#REF!,"CCAA",$B12,"TramoEdad",Y$1)</f>
        <v>#REF!</v>
      </c>
      <c r="Z12" s="136" t="e">
        <f t="shared" ref="Z12:Z28" si="8">Y12*100/M12</f>
        <v>#REF!</v>
      </c>
      <c r="AA12" s="369"/>
      <c r="AB12" s="196"/>
      <c r="AC12" s="196"/>
      <c r="AD12" s="196"/>
      <c r="AE12" s="197"/>
      <c r="AF12" s="258"/>
      <c r="AG12" s="132"/>
      <c r="AH12" s="196"/>
      <c r="AI12" s="196"/>
      <c r="AJ12" s="196"/>
      <c r="AK12" s="197"/>
      <c r="AL12" s="258"/>
      <c r="AN12" s="196"/>
      <c r="AO12" s="196"/>
      <c r="AP12" s="196"/>
      <c r="AQ12" s="197"/>
      <c r="AR12" s="258"/>
      <c r="AT12" s="196"/>
      <c r="AU12" s="196"/>
      <c r="AV12" s="196"/>
      <c r="AW12" s="197"/>
      <c r="AX12" s="258"/>
    </row>
    <row r="13" spans="1:50" s="133" customFormat="1" ht="18" customHeight="1" x14ac:dyDescent="0.2">
      <c r="A13" s="125"/>
      <c r="B13" s="134" t="s">
        <v>37</v>
      </c>
      <c r="C13" s="127"/>
      <c r="D13" s="240">
        <v>1028244</v>
      </c>
      <c r="E13" s="99">
        <f t="shared" si="0"/>
        <v>2.2007243544825266</v>
      </c>
      <c r="F13" s="127"/>
      <c r="G13" s="135">
        <v>768630</v>
      </c>
      <c r="H13" s="364">
        <f t="shared" si="2"/>
        <v>2.0326153002040548</v>
      </c>
      <c r="I13" s="127"/>
      <c r="J13" s="135">
        <v>168505</v>
      </c>
      <c r="K13" s="364">
        <f t="shared" si="3"/>
        <v>2.7914095388165041</v>
      </c>
      <c r="L13" s="127"/>
      <c r="M13" s="135">
        <v>91109</v>
      </c>
      <c r="N13" s="364">
        <f t="shared" si="1"/>
        <v>3.1727663545869107</v>
      </c>
      <c r="O13" s="127"/>
      <c r="P13" s="137" t="e">
        <f t="shared" si="4"/>
        <v>#REF!</v>
      </c>
      <c r="Q13" s="138" t="e">
        <f t="shared" si="5"/>
        <v>#REF!</v>
      </c>
      <c r="R13" s="127"/>
      <c r="S13" s="135" t="e">
        <f>GETPIVOTDATA("Cuenta número de expedientes",#REF!,"CCAA",$B13,"TramoEdad",S$1)</f>
        <v>#REF!</v>
      </c>
      <c r="T13" s="136" t="e">
        <f t="shared" si="6"/>
        <v>#REF!</v>
      </c>
      <c r="U13" s="127"/>
      <c r="V13" s="135" t="e">
        <f>GETPIVOTDATA("Cuenta número de expedientes",#REF!,"CCAA",$B13,"TramoEdad",V$1)</f>
        <v>#REF!</v>
      </c>
      <c r="W13" s="136" t="e">
        <f t="shared" si="7"/>
        <v>#REF!</v>
      </c>
      <c r="X13" s="127"/>
      <c r="Y13" s="135" t="e">
        <f>GETPIVOTDATA("Cuenta número de expedientes",#REF!,"CCAA",$B13,"TramoEdad",Y$1)</f>
        <v>#REF!</v>
      </c>
      <c r="Z13" s="136" t="e">
        <f t="shared" si="8"/>
        <v>#REF!</v>
      </c>
      <c r="AA13" s="369"/>
      <c r="AB13" s="196"/>
      <c r="AC13" s="196"/>
      <c r="AD13" s="196"/>
      <c r="AE13" s="197"/>
      <c r="AF13" s="259"/>
      <c r="AG13" s="132"/>
      <c r="AH13" s="196"/>
      <c r="AI13" s="196"/>
      <c r="AJ13" s="196"/>
      <c r="AK13" s="197"/>
      <c r="AL13" s="258"/>
      <c r="AN13" s="196"/>
      <c r="AO13" s="196"/>
      <c r="AP13" s="196"/>
      <c r="AQ13" s="197"/>
      <c r="AR13" s="258"/>
      <c r="AT13" s="196"/>
      <c r="AU13" s="196"/>
      <c r="AV13" s="196"/>
      <c r="AW13" s="197"/>
      <c r="AX13" s="258"/>
    </row>
    <row r="14" spans="1:50" s="133" customFormat="1" ht="18" customHeight="1" x14ac:dyDescent="0.2">
      <c r="A14" s="125"/>
      <c r="B14" s="134" t="s">
        <v>38</v>
      </c>
      <c r="C14" s="127"/>
      <c r="D14" s="240">
        <v>1128908</v>
      </c>
      <c r="E14" s="99">
        <f t="shared" si="0"/>
        <v>2.4161729410238815</v>
      </c>
      <c r="F14" s="127"/>
      <c r="G14" s="135">
        <v>954069</v>
      </c>
      <c r="H14" s="364">
        <f t="shared" si="2"/>
        <v>2.5230022856906213</v>
      </c>
      <c r="I14" s="127"/>
      <c r="J14" s="135">
        <v>125636</v>
      </c>
      <c r="K14" s="364">
        <f t="shared" si="3"/>
        <v>2.0812529528426476</v>
      </c>
      <c r="L14" s="127"/>
      <c r="M14" s="135">
        <v>49203</v>
      </c>
      <c r="N14" s="364">
        <f t="shared" si="1"/>
        <v>1.7134380022252442</v>
      </c>
      <c r="O14" s="127"/>
      <c r="P14" s="137" t="e">
        <f t="shared" si="4"/>
        <v>#REF!</v>
      </c>
      <c r="Q14" s="138" t="e">
        <f t="shared" si="5"/>
        <v>#REF!</v>
      </c>
      <c r="R14" s="127"/>
      <c r="S14" s="135" t="e">
        <f>GETPIVOTDATA("Cuenta número de expedientes",#REF!,"CCAA",$B14,"TramoEdad",S$1)</f>
        <v>#REF!</v>
      </c>
      <c r="T14" s="136" t="e">
        <f t="shared" si="6"/>
        <v>#REF!</v>
      </c>
      <c r="U14" s="127"/>
      <c r="V14" s="135" t="e">
        <f>GETPIVOTDATA("Cuenta número de expedientes",#REF!,"CCAA",$B14,"TramoEdad",V$1)</f>
        <v>#REF!</v>
      </c>
      <c r="W14" s="136" t="e">
        <f t="shared" si="7"/>
        <v>#REF!</v>
      </c>
      <c r="X14" s="127"/>
      <c r="Y14" s="135" t="e">
        <f>GETPIVOTDATA("Cuenta número de expedientes",#REF!,"CCAA",$B14,"TramoEdad",Y$1)</f>
        <v>#REF!</v>
      </c>
      <c r="Z14" s="136" t="e">
        <f t="shared" si="8"/>
        <v>#REF!</v>
      </c>
      <c r="AA14" s="369"/>
      <c r="AB14" s="196"/>
      <c r="AC14" s="196"/>
      <c r="AD14" s="196"/>
      <c r="AE14" s="197"/>
      <c r="AF14" s="258"/>
      <c r="AG14" s="132"/>
      <c r="AH14" s="196"/>
      <c r="AI14" s="196"/>
      <c r="AJ14" s="196"/>
      <c r="AK14" s="197"/>
      <c r="AL14" s="258"/>
      <c r="AN14" s="196"/>
      <c r="AO14" s="196"/>
      <c r="AP14" s="196"/>
      <c r="AQ14" s="197"/>
      <c r="AR14" s="258"/>
      <c r="AT14" s="196"/>
      <c r="AU14" s="196"/>
      <c r="AV14" s="196"/>
      <c r="AW14" s="197"/>
      <c r="AX14" s="258"/>
    </row>
    <row r="15" spans="1:50" s="133" customFormat="1" ht="18" customHeight="1" x14ac:dyDescent="0.2">
      <c r="A15" s="125"/>
      <c r="B15" s="134" t="s">
        <v>6</v>
      </c>
      <c r="C15" s="127"/>
      <c r="D15" s="240">
        <v>2127685</v>
      </c>
      <c r="E15" s="99">
        <f t="shared" si="0"/>
        <v>4.5538298284912475</v>
      </c>
      <c r="F15" s="127"/>
      <c r="G15" s="135">
        <v>1796155</v>
      </c>
      <c r="H15" s="364">
        <f t="shared" si="2"/>
        <v>4.7498694229187182</v>
      </c>
      <c r="I15" s="127"/>
      <c r="J15" s="135">
        <v>243113</v>
      </c>
      <c r="K15" s="364">
        <f t="shared" si="3"/>
        <v>4.0273460562612193</v>
      </c>
      <c r="L15" s="127"/>
      <c r="M15" s="135">
        <v>88417</v>
      </c>
      <c r="N15" s="364">
        <f t="shared" si="1"/>
        <v>3.0790205443316343</v>
      </c>
      <c r="O15" s="127"/>
      <c r="P15" s="137" t="e">
        <f t="shared" si="4"/>
        <v>#REF!</v>
      </c>
      <c r="Q15" s="138" t="e">
        <f t="shared" si="5"/>
        <v>#REF!</v>
      </c>
      <c r="R15" s="127"/>
      <c r="S15" s="135" t="e">
        <f>GETPIVOTDATA("Cuenta número de expedientes",#REF!,"CCAA",$B15,"TramoEdad",S$1)</f>
        <v>#REF!</v>
      </c>
      <c r="T15" s="136" t="e">
        <f t="shared" si="6"/>
        <v>#REF!</v>
      </c>
      <c r="U15" s="127"/>
      <c r="V15" s="135" t="e">
        <f>GETPIVOTDATA("Cuenta número de expedientes",#REF!,"CCAA",$B15,"TramoEdad",V$1)</f>
        <v>#REF!</v>
      </c>
      <c r="W15" s="136" t="e">
        <f t="shared" si="7"/>
        <v>#REF!</v>
      </c>
      <c r="X15" s="127"/>
      <c r="Y15" s="135" t="e">
        <f>GETPIVOTDATA("Cuenta número de expedientes",#REF!,"CCAA",$B15,"TramoEdad",Y$1)</f>
        <v>#REF!</v>
      </c>
      <c r="Z15" s="136" t="e">
        <f t="shared" si="8"/>
        <v>#REF!</v>
      </c>
      <c r="AA15" s="369"/>
      <c r="AB15" s="196"/>
      <c r="AC15" s="196"/>
      <c r="AD15" s="196"/>
      <c r="AE15" s="197"/>
      <c r="AF15" s="258"/>
      <c r="AG15" s="132"/>
      <c r="AH15" s="196"/>
      <c r="AI15" s="196"/>
      <c r="AJ15" s="196"/>
      <c r="AK15" s="197"/>
      <c r="AL15" s="258"/>
      <c r="AN15" s="196"/>
      <c r="AO15" s="196"/>
      <c r="AP15" s="196"/>
      <c r="AQ15" s="197"/>
      <c r="AR15" s="258"/>
      <c r="AT15" s="196"/>
      <c r="AU15" s="196"/>
      <c r="AV15" s="196"/>
      <c r="AW15" s="197"/>
      <c r="AX15" s="258"/>
    </row>
    <row r="16" spans="1:50" s="133" customFormat="1" ht="18" customHeight="1" x14ac:dyDescent="0.2">
      <c r="A16" s="125"/>
      <c r="B16" s="134" t="s">
        <v>5</v>
      </c>
      <c r="C16" s="127"/>
      <c r="D16" s="241">
        <v>580229</v>
      </c>
      <c r="E16" s="99">
        <f t="shared" si="0"/>
        <v>1.2418492998520214</v>
      </c>
      <c r="F16" s="127"/>
      <c r="G16" s="139">
        <v>455643</v>
      </c>
      <c r="H16" s="364">
        <f t="shared" si="2"/>
        <v>1.2049320651430158</v>
      </c>
      <c r="I16" s="127"/>
      <c r="J16" s="139">
        <v>82278</v>
      </c>
      <c r="K16" s="364">
        <f t="shared" si="3"/>
        <v>1.3629957214014083</v>
      </c>
      <c r="L16" s="127"/>
      <c r="M16" s="139">
        <v>42308</v>
      </c>
      <c r="N16" s="364">
        <f t="shared" si="1"/>
        <v>1.4733275409659092</v>
      </c>
      <c r="O16" s="127"/>
      <c r="P16" s="139" t="e">
        <f t="shared" si="4"/>
        <v>#REF!</v>
      </c>
      <c r="Q16" s="138" t="e">
        <f t="shared" si="5"/>
        <v>#REF!</v>
      </c>
      <c r="R16" s="127"/>
      <c r="S16" s="139" t="e">
        <f>GETPIVOTDATA("Cuenta número de expedientes",#REF!,"CCAA",$B16,"TramoEdad",S$1)</f>
        <v>#REF!</v>
      </c>
      <c r="T16" s="136" t="e">
        <f t="shared" si="6"/>
        <v>#REF!</v>
      </c>
      <c r="U16" s="127"/>
      <c r="V16" s="139" t="e">
        <f>GETPIVOTDATA("Cuenta número de expedientes",#REF!,"CCAA",$B16,"TramoEdad",V$1)</f>
        <v>#REF!</v>
      </c>
      <c r="W16" s="136" t="e">
        <f t="shared" si="7"/>
        <v>#REF!</v>
      </c>
      <c r="X16" s="127"/>
      <c r="Y16" s="139" t="e">
        <f>GETPIVOTDATA("Cuenta número de expedientes",#REF!,"CCAA",$B16,"TramoEdad",Y$1)</f>
        <v>#REF!</v>
      </c>
      <c r="Z16" s="136" t="e">
        <f t="shared" si="8"/>
        <v>#REF!</v>
      </c>
      <c r="AA16" s="369"/>
      <c r="AB16" s="196"/>
      <c r="AC16" s="196"/>
      <c r="AD16" s="196"/>
      <c r="AE16" s="197"/>
      <c r="AF16" s="258"/>
      <c r="AG16" s="132"/>
      <c r="AH16" s="196"/>
      <c r="AI16" s="196"/>
      <c r="AJ16" s="196"/>
      <c r="AK16" s="197"/>
      <c r="AL16" s="258"/>
      <c r="AN16" s="196"/>
      <c r="AO16" s="196"/>
      <c r="AP16" s="196"/>
      <c r="AQ16" s="197"/>
      <c r="AR16" s="258"/>
      <c r="AT16" s="196"/>
      <c r="AU16" s="196"/>
      <c r="AV16" s="196"/>
      <c r="AW16" s="197"/>
      <c r="AX16" s="258"/>
    </row>
    <row r="17" spans="1:50" s="133" customFormat="1" ht="18" customHeight="1" x14ac:dyDescent="0.2">
      <c r="A17" s="125"/>
      <c r="B17" s="134" t="s">
        <v>4</v>
      </c>
      <c r="C17" s="127"/>
      <c r="D17" s="240">
        <v>2409164</v>
      </c>
      <c r="E17" s="99">
        <f t="shared" si="0"/>
        <v>5.1562721384637706</v>
      </c>
      <c r="F17" s="127"/>
      <c r="G17" s="135">
        <v>1805325</v>
      </c>
      <c r="H17" s="364">
        <f t="shared" si="2"/>
        <v>4.7741191689641118</v>
      </c>
      <c r="I17" s="127"/>
      <c r="J17" s="135">
        <v>372394</v>
      </c>
      <c r="K17" s="364">
        <f t="shared" si="3"/>
        <v>6.1689811210233119</v>
      </c>
      <c r="L17" s="127"/>
      <c r="M17" s="135">
        <v>231445</v>
      </c>
      <c r="N17" s="364">
        <f t="shared" si="1"/>
        <v>8.0598064838530501</v>
      </c>
      <c r="O17" s="127"/>
      <c r="P17" s="137" t="e">
        <f t="shared" si="4"/>
        <v>#REF!</v>
      </c>
      <c r="Q17" s="138" t="e">
        <f>P17*100/D17</f>
        <v>#REF!</v>
      </c>
      <c r="R17" s="127"/>
      <c r="S17" s="135" t="e">
        <f>GETPIVOTDATA("Cuenta número de expedientes",#REF!,"CCAA",$B17,"TramoEdad",S$1)</f>
        <v>#REF!</v>
      </c>
      <c r="T17" s="136" t="e">
        <f>S17*100/G17</f>
        <v>#REF!</v>
      </c>
      <c r="U17" s="127"/>
      <c r="V17" s="135" t="e">
        <f>GETPIVOTDATA("Cuenta número de expedientes",#REF!,"CCAA",$B17,"TramoEdad",V$1)</f>
        <v>#REF!</v>
      </c>
      <c r="W17" s="136" t="e">
        <f>V17*100/J17</f>
        <v>#REF!</v>
      </c>
      <c r="X17" s="127"/>
      <c r="Y17" s="135" t="e">
        <f>GETPIVOTDATA("Cuenta número de expedientes",#REF!,"CCAA",$B17,"TramoEdad",Y$1)</f>
        <v>#REF!</v>
      </c>
      <c r="Z17" s="136" t="e">
        <f>Y17*100/M17</f>
        <v>#REF!</v>
      </c>
      <c r="AA17" s="369"/>
      <c r="AB17" s="196"/>
      <c r="AC17" s="196"/>
      <c r="AD17" s="196"/>
      <c r="AE17" s="197"/>
      <c r="AF17" s="258"/>
      <c r="AG17" s="132"/>
      <c r="AH17" s="196"/>
      <c r="AI17" s="196"/>
      <c r="AJ17" s="196"/>
      <c r="AK17" s="197"/>
      <c r="AL17" s="258"/>
      <c r="AN17" s="196"/>
      <c r="AO17" s="196"/>
      <c r="AP17" s="196"/>
      <c r="AQ17" s="197"/>
      <c r="AR17" s="258"/>
      <c r="AT17" s="196"/>
      <c r="AU17" s="196"/>
      <c r="AV17" s="196"/>
      <c r="AW17" s="197"/>
      <c r="AX17" s="258"/>
    </row>
    <row r="18" spans="1:50" s="133" customFormat="1" ht="18" customHeight="1" x14ac:dyDescent="0.2">
      <c r="A18" s="125"/>
      <c r="B18" s="134" t="s">
        <v>40</v>
      </c>
      <c r="C18" s="127"/>
      <c r="D18" s="240">
        <v>2026807</v>
      </c>
      <c r="E18" s="99">
        <f t="shared" si="0"/>
        <v>4.3379232232190672</v>
      </c>
      <c r="F18" s="127"/>
      <c r="G18" s="135">
        <v>1644219</v>
      </c>
      <c r="H18" s="364">
        <f t="shared" si="2"/>
        <v>4.3480799556174112</v>
      </c>
      <c r="I18" s="127"/>
      <c r="J18" s="135">
        <v>241609</v>
      </c>
      <c r="K18" s="364">
        <f t="shared" si="3"/>
        <v>4.0024311875844436</v>
      </c>
      <c r="L18" s="127"/>
      <c r="M18" s="135">
        <v>140979</v>
      </c>
      <c r="N18" s="364">
        <f t="shared" si="1"/>
        <v>4.9094318662624774</v>
      </c>
      <c r="O18" s="127"/>
      <c r="P18" s="137" t="e">
        <f t="shared" si="4"/>
        <v>#REF!</v>
      </c>
      <c r="Q18" s="138" t="e">
        <f t="shared" si="5"/>
        <v>#REF!</v>
      </c>
      <c r="R18" s="127"/>
      <c r="S18" s="135" t="e">
        <f>GETPIVOTDATA("Cuenta número de expedientes",#REF!,"CCAA",$B18,"TramoEdad",S$1)</f>
        <v>#REF!</v>
      </c>
      <c r="T18" s="136" t="e">
        <f t="shared" si="6"/>
        <v>#REF!</v>
      </c>
      <c r="U18" s="127"/>
      <c r="V18" s="135" t="e">
        <f>GETPIVOTDATA("Cuenta número de expedientes",#REF!,"CCAA",$B18,"TramoEdad",V$1)</f>
        <v>#REF!</v>
      </c>
      <c r="W18" s="136" t="e">
        <f t="shared" si="7"/>
        <v>#REF!</v>
      </c>
      <c r="X18" s="127"/>
      <c r="Y18" s="135" t="e">
        <f>GETPIVOTDATA("Cuenta número de expedientes",#REF!,"CCAA",$B18,"TramoEdad",Y$1)</f>
        <v>#REF!</v>
      </c>
      <c r="Z18" s="136" t="e">
        <f t="shared" si="8"/>
        <v>#REF!</v>
      </c>
      <c r="AA18" s="369"/>
      <c r="AB18" s="196"/>
      <c r="AC18" s="196"/>
      <c r="AD18" s="196"/>
      <c r="AE18" s="197"/>
      <c r="AF18" s="258"/>
      <c r="AG18" s="132"/>
      <c r="AH18" s="196"/>
      <c r="AI18" s="196"/>
      <c r="AJ18" s="196"/>
      <c r="AK18" s="197"/>
      <c r="AL18" s="258"/>
      <c r="AN18" s="196"/>
      <c r="AO18" s="196"/>
      <c r="AP18" s="196"/>
      <c r="AQ18" s="197"/>
      <c r="AR18" s="258"/>
      <c r="AT18" s="196"/>
      <c r="AU18" s="196"/>
      <c r="AV18" s="196"/>
      <c r="AW18" s="197"/>
      <c r="AX18" s="258"/>
    </row>
    <row r="19" spans="1:50" s="133" customFormat="1" ht="18" customHeight="1" x14ac:dyDescent="0.2">
      <c r="A19" s="125"/>
      <c r="B19" s="134" t="s">
        <v>41</v>
      </c>
      <c r="C19" s="127"/>
      <c r="D19" s="240">
        <v>7600065</v>
      </c>
      <c r="E19" s="99">
        <f t="shared" si="0"/>
        <v>16.266224885484615</v>
      </c>
      <c r="F19" s="127"/>
      <c r="G19" s="135">
        <v>6178644</v>
      </c>
      <c r="H19" s="364">
        <f t="shared" si="2"/>
        <v>16.339209149934277</v>
      </c>
      <c r="I19" s="127"/>
      <c r="J19" s="135">
        <v>960955</v>
      </c>
      <c r="K19" s="364">
        <f t="shared" si="3"/>
        <v>15.918927945007054</v>
      </c>
      <c r="L19" s="127"/>
      <c r="M19" s="135">
        <v>460466</v>
      </c>
      <c r="N19" s="364">
        <f t="shared" si="1"/>
        <v>16.035199949853652</v>
      </c>
      <c r="O19" s="127"/>
      <c r="P19" s="137" t="e">
        <f t="shared" si="4"/>
        <v>#REF!</v>
      </c>
      <c r="Q19" s="138" t="e">
        <f t="shared" si="5"/>
        <v>#REF!</v>
      </c>
      <c r="R19" s="127"/>
      <c r="S19" s="135" t="e">
        <f>GETPIVOTDATA("Cuenta número de expedientes",#REF!,"CCAA",$B19,"TramoEdad",S$1)</f>
        <v>#REF!</v>
      </c>
      <c r="T19" s="136" t="e">
        <f t="shared" si="6"/>
        <v>#REF!</v>
      </c>
      <c r="U19" s="127"/>
      <c r="V19" s="135" t="e">
        <f>GETPIVOTDATA("Cuenta número de expedientes",#REF!,"CCAA",$B19,"TramoEdad",V$1)</f>
        <v>#REF!</v>
      </c>
      <c r="W19" s="136" t="e">
        <f t="shared" si="7"/>
        <v>#REF!</v>
      </c>
      <c r="X19" s="127"/>
      <c r="Y19" s="135" t="e">
        <f>GETPIVOTDATA("Cuenta número de expedientes",#REF!,"CCAA",$B19,"TramoEdad",Y$1)</f>
        <v>#REF!</v>
      </c>
      <c r="Z19" s="136" t="e">
        <f t="shared" si="8"/>
        <v>#REF!</v>
      </c>
      <c r="AA19" s="369"/>
      <c r="AB19" s="196"/>
      <c r="AC19" s="196"/>
      <c r="AD19" s="196"/>
      <c r="AE19" s="197"/>
      <c r="AF19" s="258"/>
      <c r="AG19" s="132"/>
      <c r="AH19" s="196"/>
      <c r="AI19" s="196"/>
      <c r="AJ19" s="196"/>
      <c r="AK19" s="197"/>
      <c r="AL19" s="258"/>
      <c r="AN19" s="196"/>
      <c r="AO19" s="196"/>
      <c r="AP19" s="196"/>
      <c r="AQ19" s="197"/>
      <c r="AR19" s="258"/>
      <c r="AT19" s="196"/>
      <c r="AU19" s="196"/>
      <c r="AV19" s="196"/>
      <c r="AW19" s="197"/>
      <c r="AX19" s="258"/>
    </row>
    <row r="20" spans="1:50" s="133" customFormat="1" ht="18" customHeight="1" x14ac:dyDescent="0.2">
      <c r="A20" s="125"/>
      <c r="B20" s="134" t="s">
        <v>3</v>
      </c>
      <c r="C20" s="127"/>
      <c r="D20" s="240">
        <v>4963703</v>
      </c>
      <c r="E20" s="99">
        <f t="shared" si="0"/>
        <v>10.623686674094845</v>
      </c>
      <c r="F20" s="127"/>
      <c r="G20" s="135">
        <v>4017065</v>
      </c>
      <c r="H20" s="364">
        <f t="shared" si="2"/>
        <v>10.622988669339216</v>
      </c>
      <c r="I20" s="127"/>
      <c r="J20" s="135">
        <v>669229</v>
      </c>
      <c r="K20" s="364">
        <f t="shared" si="3"/>
        <v>11.086271708570251</v>
      </c>
      <c r="L20" s="127"/>
      <c r="M20" s="135">
        <v>277409</v>
      </c>
      <c r="N20" s="364">
        <f t="shared" si="1"/>
        <v>9.660450028642618</v>
      </c>
      <c r="O20" s="127"/>
      <c r="P20" s="137" t="e">
        <f t="shared" si="4"/>
        <v>#REF!</v>
      </c>
      <c r="Q20" s="138" t="e">
        <f t="shared" si="5"/>
        <v>#REF!</v>
      </c>
      <c r="R20" s="127"/>
      <c r="S20" s="135" t="e">
        <f>GETPIVOTDATA("Cuenta número de expedientes",#REF!,"CCAA",$B20,"TramoEdad",S$1)</f>
        <v>#REF!</v>
      </c>
      <c r="T20" s="136" t="e">
        <f t="shared" si="6"/>
        <v>#REF!</v>
      </c>
      <c r="U20" s="127"/>
      <c r="V20" s="135" t="e">
        <f>GETPIVOTDATA("Cuenta número de expedientes",#REF!,"CCAA",$B20,"TramoEdad",V$1)</f>
        <v>#REF!</v>
      </c>
      <c r="W20" s="136" t="e">
        <f t="shared" si="7"/>
        <v>#REF!</v>
      </c>
      <c r="X20" s="127"/>
      <c r="Y20" s="135" t="e">
        <f>GETPIVOTDATA("Cuenta número de expedientes",#REF!,"CCAA",$B20,"TramoEdad",Y$1)</f>
        <v>#REF!</v>
      </c>
      <c r="Z20" s="136" t="e">
        <f t="shared" si="8"/>
        <v>#REF!</v>
      </c>
      <c r="AA20" s="369"/>
      <c r="AB20" s="196"/>
      <c r="AC20" s="196"/>
      <c r="AD20" s="196"/>
      <c r="AE20" s="197"/>
      <c r="AF20" s="259"/>
      <c r="AG20" s="132"/>
      <c r="AH20" s="196"/>
      <c r="AI20" s="196"/>
      <c r="AJ20" s="196"/>
      <c r="AK20" s="197"/>
      <c r="AL20" s="258"/>
      <c r="AN20" s="196"/>
      <c r="AO20" s="196"/>
      <c r="AP20" s="196"/>
      <c r="AQ20" s="197"/>
      <c r="AR20" s="258"/>
      <c r="AT20" s="196"/>
      <c r="AU20" s="196"/>
      <c r="AV20" s="196"/>
      <c r="AW20" s="197"/>
      <c r="AX20" s="258"/>
    </row>
    <row r="21" spans="1:50" s="133" customFormat="1" ht="18" customHeight="1" x14ac:dyDescent="0.2">
      <c r="A21" s="125"/>
      <c r="B21" s="134" t="s">
        <v>2</v>
      </c>
      <c r="C21" s="127"/>
      <c r="D21" s="240">
        <v>1072863</v>
      </c>
      <c r="E21" s="99">
        <f t="shared" si="0"/>
        <v>2.2962212598597094</v>
      </c>
      <c r="F21" s="127"/>
      <c r="G21" s="135">
        <v>853665</v>
      </c>
      <c r="H21" s="364">
        <f t="shared" si="2"/>
        <v>2.2574873999826894</v>
      </c>
      <c r="I21" s="127"/>
      <c r="J21" s="135">
        <v>141083</v>
      </c>
      <c r="K21" s="364">
        <f t="shared" si="3"/>
        <v>2.3371438946313097</v>
      </c>
      <c r="L21" s="127"/>
      <c r="M21" s="135">
        <v>78115</v>
      </c>
      <c r="N21" s="364">
        <f t="shared" si="1"/>
        <v>2.720265218458731</v>
      </c>
      <c r="O21" s="127"/>
      <c r="P21" s="137" t="e">
        <f t="shared" si="4"/>
        <v>#REF!</v>
      </c>
      <c r="Q21" s="138" t="e">
        <f t="shared" si="5"/>
        <v>#REF!</v>
      </c>
      <c r="R21" s="127"/>
      <c r="S21" s="135" t="e">
        <f>GETPIVOTDATA("Cuenta número de expedientes",#REF!,"CCAA",$B21,"TramoEdad",S$1)</f>
        <v>#REF!</v>
      </c>
      <c r="T21" s="136" t="e">
        <f t="shared" si="6"/>
        <v>#REF!</v>
      </c>
      <c r="U21" s="127"/>
      <c r="V21" s="135" t="e">
        <f>GETPIVOTDATA("Cuenta número de expedientes",#REF!,"CCAA",$B21,"TramoEdad",V$1)</f>
        <v>#REF!</v>
      </c>
      <c r="W21" s="136" t="e">
        <f t="shared" si="7"/>
        <v>#REF!</v>
      </c>
      <c r="X21" s="127"/>
      <c r="Y21" s="135" t="e">
        <f>GETPIVOTDATA("Cuenta número de expedientes",#REF!,"CCAA",$B21,"TramoEdad",Y$1)</f>
        <v>#REF!</v>
      </c>
      <c r="Z21" s="136" t="e">
        <f t="shared" si="8"/>
        <v>#REF!</v>
      </c>
      <c r="AA21" s="369"/>
      <c r="AB21" s="196"/>
      <c r="AC21" s="196"/>
      <c r="AD21" s="196"/>
      <c r="AE21" s="197"/>
      <c r="AF21" s="258"/>
      <c r="AG21" s="132"/>
      <c r="AH21" s="196"/>
      <c r="AI21" s="196"/>
      <c r="AJ21" s="196"/>
      <c r="AK21" s="197"/>
      <c r="AL21" s="258"/>
      <c r="AN21" s="196"/>
      <c r="AO21" s="196"/>
      <c r="AP21" s="196"/>
      <c r="AQ21" s="197"/>
      <c r="AR21" s="258"/>
      <c r="AT21" s="196"/>
      <c r="AU21" s="196"/>
      <c r="AV21" s="196"/>
      <c r="AW21" s="197"/>
      <c r="AX21" s="258"/>
    </row>
    <row r="22" spans="1:50" s="133" customFormat="1" ht="18" customHeight="1" x14ac:dyDescent="0.2">
      <c r="A22" s="125"/>
      <c r="B22" s="134" t="s">
        <v>35</v>
      </c>
      <c r="C22" s="127"/>
      <c r="D22" s="240">
        <v>2701743</v>
      </c>
      <c r="E22" s="99">
        <f t="shared" si="0"/>
        <v>5.7824714947548292</v>
      </c>
      <c r="F22" s="127"/>
      <c r="G22" s="135">
        <v>2028813</v>
      </c>
      <c r="H22" s="364">
        <f t="shared" si="2"/>
        <v>5.365125411515149</v>
      </c>
      <c r="I22" s="127"/>
      <c r="J22" s="135">
        <v>434138</v>
      </c>
      <c r="K22" s="364">
        <f t="shared" si="3"/>
        <v>7.1918159957432684</v>
      </c>
      <c r="L22" s="127"/>
      <c r="M22" s="135">
        <v>238792</v>
      </c>
      <c r="N22" s="364">
        <f t="shared" si="1"/>
        <v>8.3156573263290952</v>
      </c>
      <c r="O22" s="127"/>
      <c r="P22" s="137" t="e">
        <f t="shared" si="4"/>
        <v>#REF!</v>
      </c>
      <c r="Q22" s="138" t="e">
        <f t="shared" si="5"/>
        <v>#REF!</v>
      </c>
      <c r="R22" s="127"/>
      <c r="S22" s="135" t="e">
        <f>GETPIVOTDATA("Cuenta número de expedientes",#REF!,"CCAA",$B22,"TramoEdad",S$1)</f>
        <v>#REF!</v>
      </c>
      <c r="T22" s="136" t="e">
        <f t="shared" si="6"/>
        <v>#REF!</v>
      </c>
      <c r="U22" s="127"/>
      <c r="V22" s="135" t="e">
        <f>GETPIVOTDATA("Cuenta número de expedientes",#REF!,"CCAA",$B22,"TramoEdad",V$1)</f>
        <v>#REF!</v>
      </c>
      <c r="W22" s="136" t="e">
        <f t="shared" si="7"/>
        <v>#REF!</v>
      </c>
      <c r="X22" s="127"/>
      <c r="Y22" s="135" t="e">
        <f>GETPIVOTDATA("Cuenta número de expedientes",#REF!,"CCAA",$B22,"TramoEdad",Y$1)</f>
        <v>#REF!</v>
      </c>
      <c r="Z22" s="136" t="e">
        <f t="shared" si="8"/>
        <v>#REF!</v>
      </c>
      <c r="AA22" s="369"/>
      <c r="AB22" s="196"/>
      <c r="AC22" s="196"/>
      <c r="AD22" s="196"/>
      <c r="AE22" s="197"/>
      <c r="AF22" s="258"/>
      <c r="AG22" s="132"/>
      <c r="AH22" s="196"/>
      <c r="AI22" s="196"/>
      <c r="AJ22" s="196"/>
      <c r="AK22" s="197"/>
      <c r="AL22" s="258"/>
      <c r="AN22" s="196"/>
      <c r="AO22" s="196"/>
      <c r="AP22" s="196"/>
      <c r="AQ22" s="197"/>
      <c r="AR22" s="258"/>
      <c r="AT22" s="196"/>
      <c r="AU22" s="196"/>
      <c r="AV22" s="196"/>
      <c r="AW22" s="197"/>
      <c r="AX22" s="258"/>
    </row>
    <row r="23" spans="1:50" s="133" customFormat="1" ht="18" customHeight="1" x14ac:dyDescent="0.2">
      <c r="A23" s="125"/>
      <c r="B23" s="134" t="s">
        <v>42</v>
      </c>
      <c r="C23" s="127"/>
      <c r="D23" s="240">
        <v>6578079</v>
      </c>
      <c r="E23" s="99">
        <f t="shared" si="0"/>
        <v>14.078894368467079</v>
      </c>
      <c r="F23" s="127"/>
      <c r="G23" s="135">
        <v>5423824</v>
      </c>
      <c r="H23" s="364">
        <f t="shared" si="2"/>
        <v>14.343113914385279</v>
      </c>
      <c r="I23" s="127"/>
      <c r="J23" s="135">
        <v>793640</v>
      </c>
      <c r="K23" s="364">
        <f t="shared" si="3"/>
        <v>13.147231633401562</v>
      </c>
      <c r="L23" s="127"/>
      <c r="M23" s="135">
        <v>360615</v>
      </c>
      <c r="N23" s="364">
        <f t="shared" si="1"/>
        <v>12.55800347890284</v>
      </c>
      <c r="O23" s="127"/>
      <c r="P23" s="137" t="e">
        <f t="shared" si="4"/>
        <v>#REF!</v>
      </c>
      <c r="Q23" s="138" t="e">
        <f t="shared" si="5"/>
        <v>#REF!</v>
      </c>
      <c r="R23" s="127"/>
      <c r="S23" s="135" t="e">
        <f>GETPIVOTDATA("Cuenta número de expedientes",#REF!,"CCAA",$B23,"TramoEdad",S$1)</f>
        <v>#REF!</v>
      </c>
      <c r="T23" s="136" t="e">
        <f t="shared" si="6"/>
        <v>#REF!</v>
      </c>
      <c r="U23" s="127"/>
      <c r="V23" s="135" t="e">
        <f>GETPIVOTDATA("Cuenta número de expedientes",#REF!,"CCAA",$B23,"TramoEdad",V$1)</f>
        <v>#REF!</v>
      </c>
      <c r="W23" s="136" t="e">
        <f t="shared" si="7"/>
        <v>#REF!</v>
      </c>
      <c r="X23" s="127"/>
      <c r="Y23" s="135" t="e">
        <f>GETPIVOTDATA("Cuenta número de expedientes",#REF!,"CCAA",$B23,"TramoEdad",Y$1)</f>
        <v>#REF!</v>
      </c>
      <c r="Z23" s="136" t="e">
        <f t="shared" si="8"/>
        <v>#REF!</v>
      </c>
      <c r="AA23" s="369"/>
      <c r="AB23" s="196"/>
      <c r="AC23" s="196"/>
      <c r="AD23" s="196"/>
      <c r="AE23" s="197"/>
      <c r="AF23" s="258"/>
      <c r="AG23" s="132"/>
      <c r="AH23" s="196"/>
      <c r="AI23" s="196"/>
      <c r="AJ23" s="196"/>
      <c r="AK23" s="197"/>
      <c r="AL23" s="258"/>
      <c r="AN23" s="196"/>
      <c r="AO23" s="196"/>
      <c r="AP23" s="196"/>
      <c r="AQ23" s="197"/>
      <c r="AR23" s="258"/>
      <c r="AT23" s="196"/>
      <c r="AU23" s="196"/>
      <c r="AV23" s="196"/>
      <c r="AW23" s="197"/>
      <c r="AX23" s="258"/>
    </row>
    <row r="24" spans="1:50" s="141" customFormat="1" ht="18" customHeight="1" x14ac:dyDescent="0.2">
      <c r="A24" s="140"/>
      <c r="B24" s="134" t="s">
        <v>43</v>
      </c>
      <c r="C24" s="127"/>
      <c r="D24" s="240">
        <v>1478509</v>
      </c>
      <c r="E24" s="99">
        <f t="shared" si="0"/>
        <v>3.1644150266100319</v>
      </c>
      <c r="F24" s="127"/>
      <c r="G24" s="135">
        <v>1249999</v>
      </c>
      <c r="H24" s="364">
        <f t="shared" si="2"/>
        <v>3.3055788775350536</v>
      </c>
      <c r="I24" s="127"/>
      <c r="J24" s="135">
        <v>159024</v>
      </c>
      <c r="K24" s="364">
        <f t="shared" si="3"/>
        <v>2.6343497848773372</v>
      </c>
      <c r="L24" s="127"/>
      <c r="M24" s="135">
        <v>69486</v>
      </c>
      <c r="N24" s="364">
        <f t="shared" si="1"/>
        <v>2.4197701973990067</v>
      </c>
      <c r="O24" s="127"/>
      <c r="P24" s="137" t="e">
        <f t="shared" si="4"/>
        <v>#REF!</v>
      </c>
      <c r="Q24" s="138" t="e">
        <f t="shared" si="5"/>
        <v>#REF!</v>
      </c>
      <c r="R24" s="127"/>
      <c r="S24" s="135" t="e">
        <f>GETPIVOTDATA("Cuenta número de expedientes",#REF!,"CCAA",$B24,"TramoEdad",S$1)</f>
        <v>#REF!</v>
      </c>
      <c r="T24" s="136" t="e">
        <f t="shared" si="6"/>
        <v>#REF!</v>
      </c>
      <c r="U24" s="127"/>
      <c r="V24" s="135" t="e">
        <f>GETPIVOTDATA("Cuenta número de expedientes",#REF!,"CCAA",$B24,"TramoEdad",V$1)</f>
        <v>#REF!</v>
      </c>
      <c r="W24" s="136" t="e">
        <f t="shared" si="7"/>
        <v>#REF!</v>
      </c>
      <c r="X24" s="127"/>
      <c r="Y24" s="135" t="e">
        <f>GETPIVOTDATA("Cuenta número de expedientes",#REF!,"CCAA",$B24,"TramoEdad",Y$1)</f>
        <v>#REF!</v>
      </c>
      <c r="Z24" s="136" t="e">
        <f t="shared" si="8"/>
        <v>#REF!</v>
      </c>
      <c r="AA24" s="369"/>
      <c r="AB24" s="196"/>
      <c r="AC24" s="196"/>
      <c r="AD24" s="196"/>
      <c r="AE24" s="197"/>
      <c r="AF24" s="258"/>
      <c r="AG24" s="132"/>
      <c r="AH24" s="196"/>
      <c r="AI24" s="196"/>
      <c r="AJ24" s="196"/>
      <c r="AK24" s="197"/>
      <c r="AL24" s="258"/>
      <c r="AN24" s="196"/>
      <c r="AO24" s="196"/>
      <c r="AP24" s="196"/>
      <c r="AQ24" s="197"/>
      <c r="AR24" s="258"/>
      <c r="AT24" s="196"/>
      <c r="AU24" s="196"/>
      <c r="AV24" s="196"/>
      <c r="AW24" s="197"/>
      <c r="AX24" s="258"/>
    </row>
    <row r="25" spans="1:50" s="133" customFormat="1" ht="18" customHeight="1" x14ac:dyDescent="0.2">
      <c r="B25" s="134" t="s">
        <v>44</v>
      </c>
      <c r="C25" s="127"/>
      <c r="D25" s="241">
        <v>647554</v>
      </c>
      <c r="E25" s="99">
        <f t="shared" si="0"/>
        <v>1.385943276734489</v>
      </c>
      <c r="F25" s="127"/>
      <c r="G25" s="139">
        <v>521118</v>
      </c>
      <c r="H25" s="364">
        <f t="shared" si="2"/>
        <v>1.3780784252653899</v>
      </c>
      <c r="I25" s="127"/>
      <c r="J25" s="139">
        <v>84596</v>
      </c>
      <c r="K25" s="364">
        <f t="shared" si="3"/>
        <v>1.4013951001200022</v>
      </c>
      <c r="L25" s="127"/>
      <c r="M25" s="139">
        <v>41840</v>
      </c>
      <c r="N25" s="364">
        <f t="shared" si="1"/>
        <v>1.4570299781132088</v>
      </c>
      <c r="O25" s="127"/>
      <c r="P25" s="142" t="e">
        <f t="shared" si="4"/>
        <v>#REF!</v>
      </c>
      <c r="Q25" s="138" t="e">
        <f t="shared" si="5"/>
        <v>#REF!</v>
      </c>
      <c r="R25" s="127"/>
      <c r="S25" s="139" t="e">
        <f>GETPIVOTDATA("Cuenta número de expedientes",#REF!,"CCAA",$B25,"TramoEdad",S$1)</f>
        <v>#REF!</v>
      </c>
      <c r="T25" s="136" t="e">
        <f t="shared" si="6"/>
        <v>#REF!</v>
      </c>
      <c r="U25" s="127"/>
      <c r="V25" s="139" t="e">
        <f>GETPIVOTDATA("Cuenta número de expedientes",#REF!,"CCAA",$B25,"TramoEdad",V$1)</f>
        <v>#REF!</v>
      </c>
      <c r="W25" s="136" t="e">
        <f t="shared" si="7"/>
        <v>#REF!</v>
      </c>
      <c r="X25" s="127"/>
      <c r="Y25" s="139" t="e">
        <f>GETPIVOTDATA("Cuenta número de expedientes",#REF!,"CCAA",$B25,"TramoEdad",Y$1)</f>
        <v>#REF!</v>
      </c>
      <c r="Z25" s="136" t="e">
        <f t="shared" si="8"/>
        <v>#REF!</v>
      </c>
      <c r="AA25" s="369"/>
      <c r="AB25" s="196"/>
      <c r="AC25" s="196"/>
      <c r="AD25" s="196"/>
      <c r="AE25" s="197"/>
      <c r="AF25" s="258"/>
      <c r="AG25" s="132"/>
      <c r="AH25" s="196"/>
      <c r="AI25" s="196"/>
      <c r="AJ25" s="196"/>
      <c r="AK25" s="197"/>
      <c r="AL25" s="258"/>
      <c r="AN25" s="196"/>
      <c r="AO25" s="196"/>
      <c r="AP25" s="196"/>
      <c r="AQ25" s="197"/>
      <c r="AR25" s="258"/>
      <c r="AT25" s="196"/>
      <c r="AU25" s="196"/>
      <c r="AV25" s="196"/>
      <c r="AW25" s="197"/>
      <c r="AX25" s="258"/>
    </row>
    <row r="26" spans="1:50" s="133" customFormat="1" ht="18" customHeight="1" x14ac:dyDescent="0.2">
      <c r="B26" s="134" t="s">
        <v>45</v>
      </c>
      <c r="C26" s="127"/>
      <c r="D26" s="241">
        <v>2199088</v>
      </c>
      <c r="E26" s="99">
        <f t="shared" si="0"/>
        <v>4.7066518445527237</v>
      </c>
      <c r="F26" s="127"/>
      <c r="G26" s="139">
        <v>1714987</v>
      </c>
      <c r="H26" s="364">
        <f t="shared" si="2"/>
        <v>4.5352234701365433</v>
      </c>
      <c r="I26" s="127"/>
      <c r="J26" s="139">
        <v>324460</v>
      </c>
      <c r="K26" s="364">
        <f t="shared" si="3"/>
        <v>5.3749190763740122</v>
      </c>
      <c r="L26" s="127"/>
      <c r="M26" s="139">
        <v>159641</v>
      </c>
      <c r="N26" s="364">
        <f t="shared" si="1"/>
        <v>5.5593145969400277</v>
      </c>
      <c r="O26" s="127"/>
      <c r="P26" s="142" t="e">
        <f t="shared" si="4"/>
        <v>#REF!</v>
      </c>
      <c r="Q26" s="138" t="e">
        <f t="shared" si="5"/>
        <v>#REF!</v>
      </c>
      <c r="R26" s="127"/>
      <c r="S26" s="139" t="e">
        <f>GETPIVOTDATA("Cuenta número de expedientes",#REF!,"CCAA",$B26,"TramoEdad",S$1)</f>
        <v>#REF!</v>
      </c>
      <c r="T26" s="136" t="e">
        <f t="shared" si="6"/>
        <v>#REF!</v>
      </c>
      <c r="U26" s="127"/>
      <c r="V26" s="139" t="e">
        <f>GETPIVOTDATA("Cuenta número de expedientes",#REF!,"CCAA",$B26,"TramoEdad",V$1)</f>
        <v>#REF!</v>
      </c>
      <c r="W26" s="136" t="e">
        <f t="shared" si="7"/>
        <v>#REF!</v>
      </c>
      <c r="X26" s="127"/>
      <c r="Y26" s="139" t="e">
        <f>GETPIVOTDATA("Cuenta número de expedientes",#REF!,"CCAA",$B26,"TramoEdad",Y$1)</f>
        <v>#REF!</v>
      </c>
      <c r="Z26" s="136" t="e">
        <f t="shared" si="8"/>
        <v>#REF!</v>
      </c>
      <c r="AA26" s="369"/>
      <c r="AB26" s="196"/>
      <c r="AC26" s="196"/>
      <c r="AD26" s="196"/>
      <c r="AE26" s="197"/>
      <c r="AF26" s="259"/>
      <c r="AG26" s="132"/>
      <c r="AH26" s="196"/>
      <c r="AI26" s="196"/>
      <c r="AJ26" s="196"/>
      <c r="AK26" s="197"/>
      <c r="AL26" s="258"/>
      <c r="AN26" s="196"/>
      <c r="AO26" s="196"/>
      <c r="AP26" s="196"/>
      <c r="AQ26" s="197"/>
      <c r="AR26" s="258"/>
      <c r="AT26" s="196"/>
      <c r="AU26" s="196"/>
      <c r="AV26" s="196"/>
      <c r="AW26" s="197"/>
      <c r="AX26" s="258"/>
    </row>
    <row r="27" spans="1:50" s="133" customFormat="1" ht="18" customHeight="1" x14ac:dyDescent="0.2">
      <c r="B27" s="134" t="s">
        <v>46</v>
      </c>
      <c r="C27" s="127"/>
      <c r="D27" s="241">
        <v>315675</v>
      </c>
      <c r="E27" s="100">
        <f t="shared" si="0"/>
        <v>0.67563113482915682</v>
      </c>
      <c r="F27" s="127"/>
      <c r="G27" s="139">
        <v>250290</v>
      </c>
      <c r="H27" s="365">
        <f t="shared" si="2"/>
        <v>0.66188319931315831</v>
      </c>
      <c r="I27" s="127"/>
      <c r="J27" s="139">
        <v>42318</v>
      </c>
      <c r="K27" s="365">
        <f t="shared" si="3"/>
        <v>0.70102886480304327</v>
      </c>
      <c r="L27" s="127"/>
      <c r="M27" s="139">
        <v>23067</v>
      </c>
      <c r="N27" s="365">
        <f t="shared" si="1"/>
        <v>0.80328179983597969</v>
      </c>
      <c r="O27" s="127"/>
      <c r="P27" s="142" t="e">
        <f t="shared" si="4"/>
        <v>#REF!</v>
      </c>
      <c r="Q27" s="144" t="e">
        <f t="shared" si="5"/>
        <v>#REF!</v>
      </c>
      <c r="R27" s="127"/>
      <c r="S27" s="139" t="e">
        <f>GETPIVOTDATA("Cuenta número de expedientes",#REF!,"CCAA",$B27,"TramoEdad",S$1)</f>
        <v>#REF!</v>
      </c>
      <c r="T27" s="143" t="e">
        <f t="shared" si="6"/>
        <v>#REF!</v>
      </c>
      <c r="U27" s="127"/>
      <c r="V27" s="139" t="e">
        <f>GETPIVOTDATA("Cuenta número de expedientes",#REF!,"CCAA",$B27,"TramoEdad",V$1)</f>
        <v>#REF!</v>
      </c>
      <c r="W27" s="143" t="e">
        <f t="shared" si="7"/>
        <v>#REF!</v>
      </c>
      <c r="X27" s="127"/>
      <c r="Y27" s="139" t="e">
        <f>GETPIVOTDATA("Cuenta número de expedientes",#REF!,"CCAA",$B27,"TramoEdad",Y$1)</f>
        <v>#REF!</v>
      </c>
      <c r="Z27" s="143" t="e">
        <f t="shared" si="8"/>
        <v>#REF!</v>
      </c>
      <c r="AA27" s="369"/>
      <c r="AB27" s="196"/>
      <c r="AC27" s="196"/>
      <c r="AD27" s="196"/>
      <c r="AE27" s="197"/>
      <c r="AF27" s="258"/>
      <c r="AG27" s="132"/>
      <c r="AH27" s="196"/>
      <c r="AI27" s="196"/>
      <c r="AJ27" s="196"/>
      <c r="AK27" s="197"/>
      <c r="AL27" s="258"/>
      <c r="AN27" s="196"/>
      <c r="AO27" s="196"/>
      <c r="AP27" s="196"/>
      <c r="AQ27" s="197"/>
      <c r="AR27" s="258"/>
      <c r="AT27" s="196"/>
      <c r="AU27" s="196"/>
      <c r="AV27" s="196"/>
      <c r="AW27" s="197"/>
      <c r="AX27" s="258"/>
    </row>
    <row r="28" spans="1:50" s="133" customFormat="1" ht="18" customHeight="1" x14ac:dyDescent="0.2">
      <c r="B28" s="145" t="s">
        <v>1</v>
      </c>
      <c r="C28" s="127"/>
      <c r="D28" s="242">
        <v>171528</v>
      </c>
      <c r="E28" s="101">
        <f t="shared" si="0"/>
        <v>0.36711699467799358</v>
      </c>
      <c r="F28" s="127"/>
      <c r="G28" s="146">
        <v>153112</v>
      </c>
      <c r="H28" s="366">
        <f t="shared" si="2"/>
        <v>0.40489935839720442</v>
      </c>
      <c r="I28" s="127"/>
      <c r="J28" s="146">
        <v>13498</v>
      </c>
      <c r="K28" s="366">
        <f t="shared" si="3"/>
        <v>0.22360432007919748</v>
      </c>
      <c r="L28" s="127"/>
      <c r="M28" s="146">
        <v>4918</v>
      </c>
      <c r="N28" s="366">
        <f t="shared" si="1"/>
        <v>0.17126370536235089</v>
      </c>
      <c r="O28" s="127"/>
      <c r="P28" s="148" t="e">
        <f t="shared" si="4"/>
        <v>#REF!</v>
      </c>
      <c r="Q28" s="149" t="e">
        <f t="shared" si="5"/>
        <v>#REF!</v>
      </c>
      <c r="R28" s="127"/>
      <c r="S28" s="146" t="e">
        <f>GETPIVOTDATA("Cuenta número de expedientes",#REF!,"CCAA","Ceuta","TramoEdad",S$1)+GETPIVOTDATA("Cuenta número de expedientes",#REF!,"CCAA","Melilla","TramoEdad",S$1)</f>
        <v>#REF!</v>
      </c>
      <c r="T28" s="147" t="e">
        <f t="shared" si="6"/>
        <v>#REF!</v>
      </c>
      <c r="U28" s="127"/>
      <c r="V28" s="146" t="e">
        <f>GETPIVOTDATA("Cuenta número de expedientes",#REF!,"CCAA","Ceuta","TramoEdad",V$1)+GETPIVOTDATA("Cuenta número de expedientes",#REF!,"CCAA","Melilla","TramoEdad",V$1)</f>
        <v>#REF!</v>
      </c>
      <c r="W28" s="147" t="e">
        <f t="shared" si="7"/>
        <v>#REF!</v>
      </c>
      <c r="X28" s="127"/>
      <c r="Y28" s="146" t="e">
        <f>GETPIVOTDATA("Cuenta número de expedientes",#REF!,"CCAA","Ceuta","TramoEdad",Y$1)+GETPIVOTDATA("Cuenta número de expedientes",#REF!,"CCAA","Melilla","TramoEdad",Y$1)</f>
        <v>#REF!</v>
      </c>
      <c r="Z28" s="147" t="e">
        <f t="shared" si="8"/>
        <v>#REF!</v>
      </c>
      <c r="AA28" s="369"/>
      <c r="AB28" s="196"/>
      <c r="AC28" s="196"/>
      <c r="AD28" s="196"/>
      <c r="AE28" s="197"/>
      <c r="AF28" s="258"/>
      <c r="AG28" s="132"/>
      <c r="AH28" s="196"/>
      <c r="AI28" s="196"/>
      <c r="AJ28" s="196"/>
      <c r="AK28" s="197"/>
      <c r="AL28" s="258"/>
      <c r="AN28" s="196"/>
      <c r="AO28" s="196"/>
      <c r="AP28" s="196"/>
      <c r="AQ28" s="197"/>
      <c r="AR28" s="258"/>
      <c r="AT28" s="196"/>
      <c r="AU28" s="196"/>
      <c r="AV28" s="196"/>
      <c r="AW28" s="197"/>
      <c r="AX28" s="258"/>
    </row>
    <row r="29" spans="1:50" s="124" customFormat="1" ht="3.75" customHeight="1" x14ac:dyDescent="0.2">
      <c r="A29" s="121"/>
      <c r="B29" s="122"/>
      <c r="C29" s="123"/>
      <c r="D29" s="122"/>
      <c r="E29" s="150"/>
      <c r="F29" s="123"/>
      <c r="G29" s="122"/>
      <c r="H29" s="367"/>
      <c r="I29" s="123"/>
      <c r="J29" s="122"/>
      <c r="K29" s="367"/>
      <c r="L29" s="123"/>
      <c r="M29" s="122"/>
      <c r="N29" s="367"/>
      <c r="O29" s="123"/>
      <c r="P29" s="122"/>
      <c r="Q29" s="151"/>
      <c r="R29" s="123"/>
      <c r="S29" s="122"/>
      <c r="T29" s="368"/>
      <c r="U29" s="123"/>
      <c r="V29" s="122"/>
      <c r="W29" s="367"/>
      <c r="X29" s="123"/>
      <c r="Y29" s="122"/>
      <c r="Z29" s="367"/>
      <c r="AA29" s="369"/>
      <c r="AB29" s="200"/>
      <c r="AC29" s="200"/>
      <c r="AD29" s="196"/>
      <c r="AE29" s="197"/>
      <c r="AF29" s="258"/>
      <c r="AG29" s="132"/>
      <c r="AH29" s="200"/>
      <c r="AI29" s="200"/>
      <c r="AJ29" s="196"/>
      <c r="AK29" s="197"/>
      <c r="AL29" s="258"/>
      <c r="AN29" s="200"/>
      <c r="AO29" s="200"/>
      <c r="AP29" s="196"/>
      <c r="AQ29" s="197"/>
      <c r="AR29" s="258"/>
      <c r="AT29" s="200"/>
      <c r="AU29" s="200"/>
      <c r="AV29" s="196"/>
      <c r="AW29" s="197"/>
      <c r="AX29" s="258"/>
    </row>
    <row r="30" spans="1:50" s="152" customFormat="1" ht="18" customHeight="1" x14ac:dyDescent="0.2">
      <c r="B30" s="153" t="s">
        <v>0</v>
      </c>
      <c r="C30" s="113"/>
      <c r="D30" s="154">
        <f>SUM(D11:D28)</f>
        <v>46722980</v>
      </c>
      <c r="E30" s="155">
        <f>SUM(E11:E28)</f>
        <v>100</v>
      </c>
      <c r="F30" s="113"/>
      <c r="G30" s="154">
        <f>SUM(G11:G28)</f>
        <v>37814829</v>
      </c>
      <c r="H30" s="298">
        <f>SUM(H11:H28)</f>
        <v>100</v>
      </c>
      <c r="I30" s="113"/>
      <c r="J30" s="154">
        <f>SUM(J11:J28)</f>
        <v>6036556</v>
      </c>
      <c r="K30" s="298">
        <f>SUM(K11:K28)</f>
        <v>100.00000000000001</v>
      </c>
      <c r="L30" s="113"/>
      <c r="M30" s="154">
        <f>SUM(M11:M28)</f>
        <v>2871595</v>
      </c>
      <c r="N30" s="298">
        <f>SUM(N11:N28)</f>
        <v>100</v>
      </c>
      <c r="O30" s="113"/>
      <c r="P30" s="154" t="e">
        <f>S30+V30+Y30</f>
        <v>#REF!</v>
      </c>
      <c r="Q30" s="156" t="e">
        <f>P30*100/D30</f>
        <v>#REF!</v>
      </c>
      <c r="R30" s="113"/>
      <c r="S30" s="154" t="e">
        <f>SUM(S11:S28)</f>
        <v>#REF!</v>
      </c>
      <c r="T30" s="155" t="e">
        <f>S30*100/G30</f>
        <v>#REF!</v>
      </c>
      <c r="U30" s="113"/>
      <c r="V30" s="154" t="e">
        <f>SUM(V11:V28)</f>
        <v>#REF!</v>
      </c>
      <c r="W30" s="155" t="e">
        <f>V30*100/J30</f>
        <v>#REF!</v>
      </c>
      <c r="X30" s="113"/>
      <c r="Y30" s="154" t="e">
        <f>SUM(Y11:Y28)</f>
        <v>#REF!</v>
      </c>
      <c r="Z30" s="155" t="e">
        <f>Y30*100/M30</f>
        <v>#REF!</v>
      </c>
      <c r="AA30" s="369"/>
      <c r="AB30" s="196"/>
      <c r="AC30" s="196"/>
      <c r="AD30" s="200"/>
      <c r="AE30" s="200"/>
      <c r="AF30" s="260"/>
      <c r="AG30" s="261"/>
      <c r="AH30" s="196"/>
      <c r="AI30" s="196"/>
      <c r="AJ30" s="200"/>
      <c r="AK30" s="200"/>
      <c r="AL30" s="260"/>
      <c r="AN30" s="196"/>
      <c r="AO30" s="196"/>
      <c r="AP30" s="200"/>
      <c r="AQ30" s="200"/>
      <c r="AR30" s="260"/>
      <c r="AT30" s="196"/>
      <c r="AU30" s="196"/>
      <c r="AV30" s="200"/>
      <c r="AW30" s="200"/>
      <c r="AX30" s="260"/>
    </row>
    <row r="31" spans="1:50" s="157" customFormat="1" ht="5.25" customHeight="1" x14ac:dyDescent="0.25">
      <c r="B31" s="158" t="s">
        <v>39</v>
      </c>
      <c r="C31" s="159"/>
      <c r="D31" s="159"/>
      <c r="E31" s="159"/>
      <c r="F31" s="159"/>
      <c r="G31" s="159"/>
      <c r="H31" s="159"/>
      <c r="I31" s="159"/>
      <c r="O31" s="160"/>
      <c r="R31" s="159"/>
    </row>
    <row r="32" spans="1:50" s="152" customFormat="1" ht="5.25" customHeight="1" x14ac:dyDescent="0.25">
      <c r="B32" s="158" t="s">
        <v>47</v>
      </c>
      <c r="C32" s="161"/>
      <c r="D32" s="161"/>
      <c r="E32" s="161"/>
      <c r="F32" s="161"/>
      <c r="G32" s="161"/>
      <c r="H32" s="161"/>
      <c r="I32" s="161"/>
      <c r="O32" s="160"/>
      <c r="R32" s="161"/>
    </row>
    <row r="33" spans="2:19" s="152" customFormat="1" ht="13.5" customHeight="1" x14ac:dyDescent="0.25">
      <c r="B33" s="1299" t="s">
        <v>218</v>
      </c>
      <c r="C33" s="1299"/>
      <c r="D33" s="1299"/>
      <c r="E33" s="1299"/>
      <c r="F33" s="1299"/>
      <c r="G33" s="1299"/>
      <c r="H33" s="1299"/>
      <c r="I33" s="1299"/>
      <c r="J33" s="1299"/>
      <c r="K33" s="1299"/>
      <c r="L33" s="1299"/>
      <c r="M33" s="1299"/>
      <c r="O33" s="160"/>
    </row>
    <row r="34" spans="2:19" ht="29.25" customHeight="1" x14ac:dyDescent="0.25">
      <c r="B34" s="1351"/>
      <c r="C34" s="1351"/>
      <c r="D34" s="1351"/>
      <c r="E34" s="1351"/>
      <c r="F34" s="1351"/>
      <c r="G34" s="1351"/>
      <c r="H34" s="1351"/>
      <c r="I34" s="1351"/>
      <c r="J34" s="1351"/>
      <c r="K34" s="1351"/>
      <c r="L34" s="1351"/>
      <c r="M34" s="1351"/>
      <c r="N34" s="1351"/>
      <c r="O34" s="1351"/>
      <c r="P34" s="1351"/>
      <c r="Q34" s="163"/>
      <c r="R34" s="163"/>
      <c r="S34" s="163"/>
    </row>
    <row r="35" spans="2:19" ht="4.5" customHeight="1" x14ac:dyDescent="0.25">
      <c r="B35" s="1324"/>
      <c r="C35" s="1324"/>
      <c r="D35" s="1324"/>
      <c r="E35" s="1324"/>
      <c r="F35" s="1324"/>
      <c r="G35" s="1324"/>
      <c r="H35" s="1324"/>
      <c r="I35" s="1324"/>
      <c r="J35" s="1324"/>
      <c r="K35" s="1324"/>
      <c r="L35" s="1324"/>
      <c r="M35" s="1324"/>
      <c r="N35" s="1324"/>
      <c r="O35" s="1324"/>
      <c r="P35" s="1324"/>
      <c r="Q35" s="163"/>
      <c r="R35" s="163"/>
      <c r="S35" s="163"/>
    </row>
    <row r="38" spans="2:19" x14ac:dyDescent="0.25">
      <c r="L38" s="164"/>
      <c r="M38" s="164"/>
      <c r="N38" s="164"/>
    </row>
  </sheetData>
  <mergeCells count="22">
    <mergeCell ref="B35:P35"/>
    <mergeCell ref="B34:P34"/>
    <mergeCell ref="B2:I2"/>
    <mergeCell ref="B3:I3"/>
    <mergeCell ref="B7:B9"/>
    <mergeCell ref="M7:N7"/>
    <mergeCell ref="B33:M33"/>
    <mergeCell ref="J7:K7"/>
    <mergeCell ref="G7:H7"/>
    <mergeCell ref="G8:H8"/>
    <mergeCell ref="J8:K8"/>
    <mergeCell ref="M8:N8"/>
    <mergeCell ref="D7:E8"/>
    <mergeCell ref="P7:Q8"/>
    <mergeCell ref="A4:Z4"/>
    <mergeCell ref="B5:Z5"/>
    <mergeCell ref="V7:W7"/>
    <mergeCell ref="Y7:Z7"/>
    <mergeCell ref="S8:T8"/>
    <mergeCell ref="V8:W8"/>
    <mergeCell ref="Y8:Z8"/>
    <mergeCell ref="S7:T7"/>
  </mergeCells>
  <printOptions horizontalCentered="1"/>
  <pageMargins left="0" right="0" top="0.43307086614173229" bottom="0.43307086614173229" header="0" footer="0"/>
  <pageSetup paperSize="9" scale="85" orientation="landscape" r:id="rId1"/>
  <headerFooter alignWithMargins="0"/>
  <rowBreaks count="2" manualBreakCount="2">
    <brk id="33" max="25" man="1"/>
    <brk id="34"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3">
    <tabColor theme="0"/>
    <pageSetUpPr fitToPage="1"/>
  </sheetPr>
  <dimension ref="A1:AX50"/>
  <sheetViews>
    <sheetView showGridLines="0" zoomScale="80" zoomScaleNormal="80" workbookViewId="0">
      <selection activeCell="B6" sqref="B6"/>
    </sheetView>
  </sheetViews>
  <sheetFormatPr baseColWidth="10" defaultColWidth="11.453125" defaultRowHeight="15" x14ac:dyDescent="0.25"/>
  <cols>
    <col min="1" max="1" width="1.1796875" style="162" customWidth="1"/>
    <col min="2" max="2" width="28.7265625" style="162" customWidth="1"/>
    <col min="3" max="3" width="0.54296875" style="162" customWidth="1"/>
    <col min="4" max="4" width="11.81640625" style="162" customWidth="1"/>
    <col min="5" max="5" width="7.7265625" style="162" customWidth="1"/>
    <col min="6" max="6" width="0.453125" style="162" customWidth="1"/>
    <col min="7" max="7" width="12.453125" style="162" customWidth="1"/>
    <col min="8" max="8" width="6.26953125" style="162" customWidth="1"/>
    <col min="9" max="9" width="0.453125" style="162" customWidth="1"/>
    <col min="10" max="10" width="10.81640625" style="162" customWidth="1"/>
    <col min="11" max="11" width="6.26953125" style="162" customWidth="1"/>
    <col min="12" max="12" width="0.453125" style="162" customWidth="1"/>
    <col min="13" max="13" width="11.81640625" style="162" customWidth="1"/>
    <col min="14" max="14" width="6.26953125" style="162" customWidth="1"/>
    <col min="15" max="15" width="0.7265625" style="160" customWidth="1"/>
    <col min="16" max="16" width="10.26953125" style="162" bestFit="1" customWidth="1"/>
    <col min="17" max="17" width="8.54296875" style="162" customWidth="1"/>
    <col min="18" max="18" width="0.453125" style="162" customWidth="1"/>
    <col min="19" max="19" width="8.54296875" style="162" bestFit="1" customWidth="1"/>
    <col min="20" max="20" width="8" style="162" bestFit="1" customWidth="1"/>
    <col min="21" max="21" width="0.453125" style="162" customWidth="1"/>
    <col min="22" max="22" width="8.54296875" style="162" bestFit="1" customWidth="1"/>
    <col min="23" max="23" width="7.81640625" style="162" bestFit="1" customWidth="1"/>
    <col min="24" max="24" width="0.453125" style="162" customWidth="1"/>
    <col min="25" max="25" width="10.1796875" style="162" bestFit="1" customWidth="1"/>
    <col min="26" max="26" width="7.81640625" style="189" bestFit="1" customWidth="1"/>
    <col min="27" max="27" width="11.453125" style="189"/>
    <col min="28" max="30" width="2.54296875" style="189" bestFit="1" customWidth="1"/>
    <col min="31" max="31" width="13" style="189" bestFit="1" customWidth="1"/>
    <col min="32" max="32" width="3.54296875" style="189" bestFit="1" customWidth="1"/>
    <col min="33" max="33" width="3.81640625" style="189" customWidth="1"/>
    <col min="34" max="36" width="2.54296875" style="189" bestFit="1" customWidth="1"/>
    <col min="37" max="37" width="8.453125" style="189" bestFit="1" customWidth="1"/>
    <col min="38" max="38" width="3.54296875" style="189" bestFit="1" customWidth="1"/>
    <col min="39" max="39" width="3.54296875" style="189" customWidth="1"/>
    <col min="40" max="42" width="2.54296875" style="189" bestFit="1" customWidth="1"/>
    <col min="43" max="43" width="8.453125" style="189" bestFit="1" customWidth="1"/>
    <col min="44" max="44" width="4.26953125" style="189" bestFit="1" customWidth="1"/>
    <col min="45" max="45" width="3.26953125" style="189" customWidth="1"/>
    <col min="46" max="46" width="4.453125" style="189" bestFit="1" customWidth="1"/>
    <col min="47" max="47" width="2.54296875" style="189" bestFit="1" customWidth="1"/>
    <col min="48" max="48" width="4.453125" style="189" bestFit="1" customWidth="1"/>
    <col min="49" max="49" width="8.453125" style="189" bestFit="1" customWidth="1"/>
    <col min="50" max="50" width="4.453125" style="189" bestFit="1" customWidth="1"/>
    <col min="51" max="16384" width="11.453125" style="162"/>
  </cols>
  <sheetData>
    <row r="1" spans="1:50" s="104" customFormat="1" ht="15" customHeight="1" x14ac:dyDescent="0.25">
      <c r="B1" s="105"/>
      <c r="C1" s="106"/>
      <c r="F1" s="106"/>
      <c r="I1" s="106"/>
      <c r="O1" s="107"/>
      <c r="R1" s="106"/>
      <c r="Z1" s="471"/>
      <c r="AA1" s="471"/>
      <c r="AB1" s="471"/>
      <c r="AC1" s="471"/>
      <c r="AD1" s="471"/>
      <c r="AE1" s="471"/>
      <c r="AF1" s="471"/>
      <c r="AG1" s="471"/>
      <c r="AH1" s="471"/>
      <c r="AI1" s="471"/>
      <c r="AJ1" s="471"/>
      <c r="AK1" s="471"/>
      <c r="AL1" s="471"/>
      <c r="AM1" s="471"/>
      <c r="AN1" s="471"/>
      <c r="AO1" s="471"/>
      <c r="AP1" s="471"/>
      <c r="AQ1" s="471"/>
      <c r="AR1" s="471"/>
      <c r="AS1" s="471"/>
      <c r="AT1" s="471"/>
      <c r="AU1" s="471"/>
      <c r="AV1" s="471"/>
      <c r="AW1" s="471"/>
      <c r="AX1" s="471"/>
    </row>
    <row r="2" spans="1:50" s="108" customFormat="1" ht="52.5" customHeight="1" x14ac:dyDescent="0.3">
      <c r="B2" s="1300"/>
      <c r="C2" s="1300"/>
      <c r="D2" s="1300"/>
      <c r="E2" s="1300"/>
      <c r="F2" s="1300"/>
      <c r="G2" s="1300"/>
      <c r="H2" s="1300"/>
      <c r="I2" s="1300"/>
      <c r="O2" s="110"/>
      <c r="Z2" s="409"/>
      <c r="AA2" s="409"/>
      <c r="AB2" s="409"/>
      <c r="AC2" s="409"/>
      <c r="AD2" s="409"/>
      <c r="AE2" s="409"/>
      <c r="AF2" s="409"/>
      <c r="AG2" s="409"/>
      <c r="AH2" s="409"/>
      <c r="AI2" s="409"/>
      <c r="AJ2" s="409"/>
      <c r="AK2" s="409"/>
      <c r="AL2" s="409"/>
      <c r="AM2" s="409"/>
      <c r="AN2" s="409"/>
      <c r="AO2" s="409"/>
      <c r="AP2" s="409"/>
      <c r="AQ2" s="409"/>
      <c r="AR2" s="409"/>
      <c r="AS2" s="409"/>
      <c r="AT2" s="409"/>
      <c r="AU2" s="409"/>
      <c r="AV2" s="409"/>
      <c r="AW2" s="409"/>
      <c r="AX2" s="409"/>
    </row>
    <row r="3" spans="1:50" s="111" customFormat="1" ht="4.5" customHeight="1" x14ac:dyDescent="0.25">
      <c r="B3" s="1301"/>
      <c r="C3" s="1301"/>
      <c r="D3" s="1301"/>
      <c r="E3" s="1301"/>
      <c r="F3" s="1301"/>
      <c r="G3" s="1301"/>
      <c r="H3" s="1301"/>
      <c r="I3" s="1301"/>
      <c r="O3" s="110"/>
      <c r="Z3" s="409"/>
      <c r="AA3" s="409"/>
      <c r="AB3" s="409"/>
      <c r="AC3" s="409"/>
      <c r="AD3" s="409"/>
      <c r="AE3" s="409"/>
      <c r="AF3" s="409"/>
      <c r="AG3" s="409"/>
      <c r="AH3" s="409"/>
      <c r="AI3" s="409"/>
      <c r="AJ3" s="409"/>
      <c r="AK3" s="409"/>
      <c r="AL3" s="409"/>
      <c r="AM3" s="409"/>
      <c r="AN3" s="409"/>
      <c r="AO3" s="409"/>
      <c r="AP3" s="409"/>
      <c r="AQ3" s="409"/>
      <c r="AR3" s="409"/>
      <c r="AS3" s="409"/>
      <c r="AT3" s="409"/>
      <c r="AU3" s="409"/>
      <c r="AV3" s="409"/>
      <c r="AW3" s="409"/>
      <c r="AX3" s="409"/>
    </row>
    <row r="4" spans="1:50" s="770" customFormat="1" ht="17.25" customHeight="1" x14ac:dyDescent="0.25">
      <c r="A4" s="1325" t="s">
        <v>398</v>
      </c>
      <c r="B4" s="1325"/>
      <c r="C4" s="1325"/>
      <c r="D4" s="1325"/>
      <c r="E4" s="1325"/>
      <c r="F4" s="1325"/>
      <c r="G4" s="1325"/>
      <c r="H4" s="1325"/>
      <c r="I4" s="1325"/>
      <c r="J4" s="1325"/>
      <c r="K4" s="1325"/>
      <c r="L4" s="1325"/>
      <c r="M4" s="1325"/>
      <c r="N4" s="1325"/>
      <c r="O4" s="1325"/>
      <c r="P4" s="1325"/>
      <c r="Q4" s="1325"/>
      <c r="R4" s="1325"/>
      <c r="S4" s="1325"/>
      <c r="T4" s="1325"/>
      <c r="U4" s="1325"/>
      <c r="V4" s="1325"/>
      <c r="W4" s="1325"/>
      <c r="X4" s="1325"/>
      <c r="Y4" s="1325"/>
      <c r="Z4" s="1325"/>
    </row>
    <row r="5" spans="1:50" s="770" customFormat="1" ht="17.25" customHeight="1" x14ac:dyDescent="0.25">
      <c r="B5" s="1326" t="s">
        <v>486</v>
      </c>
      <c r="C5" s="1326"/>
      <c r="D5" s="1326"/>
      <c r="E5" s="1326"/>
      <c r="F5" s="1326"/>
      <c r="G5" s="1326"/>
      <c r="H5" s="1326"/>
      <c r="I5" s="1326"/>
      <c r="J5" s="1326"/>
      <c r="K5" s="1326"/>
      <c r="L5" s="1326"/>
      <c r="M5" s="1326"/>
      <c r="N5" s="1326"/>
      <c r="O5" s="1326"/>
      <c r="P5" s="1326"/>
      <c r="Q5" s="1326"/>
      <c r="R5" s="1326"/>
      <c r="S5" s="1326"/>
      <c r="T5" s="1326"/>
      <c r="U5" s="1326"/>
      <c r="V5" s="1326"/>
      <c r="W5" s="1326"/>
      <c r="X5" s="1326"/>
      <c r="Y5" s="1326"/>
      <c r="Z5" s="1326"/>
    </row>
    <row r="6" spans="1:50" s="111" customFormat="1" ht="6" customHeight="1" x14ac:dyDescent="0.25">
      <c r="O6" s="110"/>
      <c r="Z6" s="409"/>
      <c r="AA6" s="409"/>
      <c r="AB6" s="409"/>
      <c r="AC6" s="409"/>
      <c r="AD6" s="409"/>
      <c r="AE6" s="409"/>
      <c r="AF6" s="409"/>
      <c r="AG6" s="409"/>
      <c r="AH6" s="409"/>
      <c r="AI6" s="409"/>
      <c r="AJ6" s="409"/>
      <c r="AK6" s="409"/>
      <c r="AL6" s="409"/>
      <c r="AM6" s="409"/>
      <c r="AN6" s="409"/>
      <c r="AO6" s="409"/>
      <c r="AP6" s="409"/>
      <c r="AQ6" s="409"/>
      <c r="AR6" s="409"/>
      <c r="AS6" s="409"/>
      <c r="AT6" s="409"/>
      <c r="AU6" s="409"/>
      <c r="AV6" s="409"/>
      <c r="AW6" s="409"/>
      <c r="AX6" s="409"/>
    </row>
    <row r="7" spans="1:50" s="388" customFormat="1" ht="12.75" customHeight="1" x14ac:dyDescent="0.25">
      <c r="A7" s="469"/>
      <c r="B7" s="1366" t="s">
        <v>12</v>
      </c>
      <c r="C7" s="374"/>
      <c r="D7" s="1364" t="s">
        <v>183</v>
      </c>
      <c r="E7" s="1364"/>
      <c r="F7" s="374"/>
      <c r="G7" s="1364"/>
      <c r="H7" s="1364"/>
      <c r="I7" s="374"/>
      <c r="J7" s="1364"/>
      <c r="K7" s="1364"/>
      <c r="L7" s="374"/>
      <c r="M7" s="1364"/>
      <c r="N7" s="1364"/>
      <c r="O7" s="374"/>
      <c r="P7" s="1364" t="s">
        <v>13</v>
      </c>
      <c r="Q7" s="1364"/>
      <c r="R7" s="374"/>
      <c r="S7" s="1364"/>
      <c r="T7" s="1364"/>
      <c r="U7" s="374"/>
      <c r="V7" s="1364"/>
      <c r="W7" s="1364"/>
      <c r="X7" s="374"/>
      <c r="Y7" s="1364"/>
      <c r="Z7" s="1364"/>
      <c r="AA7" s="439"/>
      <c r="AB7" s="439"/>
      <c r="AI7" s="389"/>
    </row>
    <row r="8" spans="1:50" s="388" customFormat="1" ht="33.75" customHeight="1" x14ac:dyDescent="0.25">
      <c r="A8" s="469"/>
      <c r="B8" s="1366"/>
      <c r="C8" s="374"/>
      <c r="D8" s="1364"/>
      <c r="E8" s="1364"/>
      <c r="F8" s="374"/>
      <c r="G8" s="1364" t="s">
        <v>169</v>
      </c>
      <c r="H8" s="1364"/>
      <c r="I8" s="374"/>
      <c r="J8" s="1364" t="s">
        <v>175</v>
      </c>
      <c r="K8" s="1364"/>
      <c r="L8" s="374"/>
      <c r="M8" s="1364" t="s">
        <v>170</v>
      </c>
      <c r="N8" s="1364"/>
      <c r="O8" s="374"/>
      <c r="P8" s="1364"/>
      <c r="Q8" s="1364"/>
      <c r="R8" s="374"/>
      <c r="S8" s="1364" t="s">
        <v>172</v>
      </c>
      <c r="T8" s="1364"/>
      <c r="U8" s="374"/>
      <c r="V8" s="1364" t="s">
        <v>173</v>
      </c>
      <c r="W8" s="1364"/>
      <c r="X8" s="374"/>
      <c r="Y8" s="1364" t="s">
        <v>174</v>
      </c>
      <c r="Z8" s="1364"/>
      <c r="AA8" s="439"/>
      <c r="AB8" s="439"/>
      <c r="AI8" s="389"/>
    </row>
    <row r="9" spans="1:50" s="392" customFormat="1" ht="36.75" customHeight="1" x14ac:dyDescent="0.25">
      <c r="A9" s="470"/>
      <c r="B9" s="1366"/>
      <c r="C9" s="390"/>
      <c r="D9" s="391" t="s">
        <v>9</v>
      </c>
      <c r="E9" s="391" t="s">
        <v>10</v>
      </c>
      <c r="F9" s="390"/>
      <c r="G9" s="391" t="s">
        <v>9</v>
      </c>
      <c r="H9" s="375" t="s">
        <v>10</v>
      </c>
      <c r="I9" s="390"/>
      <c r="J9" s="391" t="s">
        <v>9</v>
      </c>
      <c r="K9" s="375" t="s">
        <v>10</v>
      </c>
      <c r="L9" s="390"/>
      <c r="M9" s="391" t="s">
        <v>9</v>
      </c>
      <c r="N9" s="375" t="s">
        <v>10</v>
      </c>
      <c r="O9" s="390"/>
      <c r="P9" s="391" t="s">
        <v>9</v>
      </c>
      <c r="Q9" s="391" t="s">
        <v>111</v>
      </c>
      <c r="R9" s="390"/>
      <c r="S9" s="391" t="s">
        <v>9</v>
      </c>
      <c r="T9" s="375" t="s">
        <v>111</v>
      </c>
      <c r="U9" s="390"/>
      <c r="V9" s="391" t="s">
        <v>9</v>
      </c>
      <c r="W9" s="375" t="s">
        <v>10</v>
      </c>
      <c r="X9" s="390"/>
      <c r="Y9" s="391" t="s">
        <v>9</v>
      </c>
      <c r="Z9" s="375" t="s">
        <v>10</v>
      </c>
      <c r="AA9" s="375"/>
      <c r="AB9" s="376"/>
      <c r="AC9" s="377"/>
      <c r="AD9" s="377"/>
      <c r="AE9" s="377"/>
      <c r="AF9" s="377"/>
    </row>
    <row r="10" spans="1:50" s="379" customFormat="1" ht="4.5" customHeight="1" x14ac:dyDescent="0.25">
      <c r="A10" s="408"/>
      <c r="B10" s="439"/>
      <c r="C10" s="378"/>
      <c r="D10" s="439"/>
      <c r="E10" s="439"/>
      <c r="F10" s="378"/>
      <c r="G10" s="439"/>
      <c r="H10" s="439"/>
      <c r="I10" s="378"/>
      <c r="J10" s="439"/>
      <c r="K10" s="439"/>
      <c r="L10" s="378"/>
      <c r="M10" s="439"/>
      <c r="N10" s="439"/>
      <c r="O10" s="378"/>
      <c r="P10" s="439"/>
      <c r="Q10" s="439"/>
      <c r="R10" s="378"/>
      <c r="S10" s="439"/>
      <c r="T10" s="439"/>
      <c r="U10" s="378"/>
      <c r="V10" s="439"/>
      <c r="W10" s="439"/>
      <c r="X10" s="378"/>
      <c r="Y10" s="439"/>
      <c r="Z10" s="439"/>
      <c r="AA10" s="439"/>
      <c r="AB10" s="376"/>
      <c r="AC10" s="377"/>
      <c r="AD10" s="377"/>
      <c r="AE10" s="377"/>
      <c r="AF10" s="377"/>
    </row>
    <row r="11" spans="1:50" s="379" customFormat="1" ht="18" customHeight="1" x14ac:dyDescent="0.2">
      <c r="A11" s="408"/>
      <c r="B11" s="393" t="s">
        <v>8</v>
      </c>
      <c r="C11" s="394"/>
      <c r="D11" s="395">
        <f>G11+J11+M11</f>
        <v>8584147</v>
      </c>
      <c r="E11" s="396">
        <f t="shared" ref="E11:E28" si="0">D11*100/$D$30</f>
        <v>17.851892595752791</v>
      </c>
      <c r="F11" s="394"/>
      <c r="G11" s="397">
        <f>'20pobl'!J12</f>
        <v>7016107</v>
      </c>
      <c r="H11" s="398">
        <f>G11*100/$G$30</f>
        <v>18.27226113308949</v>
      </c>
      <c r="I11" s="394"/>
      <c r="J11" s="397">
        <f>'20pobl'!Q12</f>
        <v>1145951</v>
      </c>
      <c r="K11" s="398">
        <f>J11*100/$J$30</f>
        <v>16.812853785592029</v>
      </c>
      <c r="L11" s="394"/>
      <c r="M11" s="397">
        <f>'20pobl'!X12</f>
        <v>422089</v>
      </c>
      <c r="N11" s="398">
        <f t="shared" ref="N11:N28" si="1">M11*100/$M$30</f>
        <v>14.697439354507576</v>
      </c>
      <c r="O11" s="394"/>
      <c r="P11" s="399">
        <f>S11+V11+Y11</f>
        <v>414034</v>
      </c>
      <c r="Q11" s="400">
        <f>P11*100/D11</f>
        <v>4.8232398629706594</v>
      </c>
      <c r="R11" s="394"/>
      <c r="S11" s="397">
        <f>'23solcasaad'!J12</f>
        <v>119553</v>
      </c>
      <c r="T11" s="401">
        <f>S11*100/G11</f>
        <v>1.7039791439896796</v>
      </c>
      <c r="U11" s="394"/>
      <c r="V11" s="397">
        <f>'23solcasaad'!Q12</f>
        <v>100542</v>
      </c>
      <c r="W11" s="401">
        <f>V11*100/J11</f>
        <v>8.7736735689396834</v>
      </c>
      <c r="X11" s="394"/>
      <c r="Y11" s="397">
        <f>'23solcasaad'!X12</f>
        <v>193939</v>
      </c>
      <c r="Z11" s="401">
        <f>Y11*100/M11</f>
        <v>45.947418672365309</v>
      </c>
      <c r="AA11" s="380"/>
      <c r="AB11" s="381">
        <f>_xlfn.RANK.EQ(Q11,Q$11:Q$30,0)</f>
        <v>4</v>
      </c>
      <c r="AC11" s="381">
        <v>1</v>
      </c>
      <c r="AD11" s="381">
        <f>MATCH(AC11,AB$11:AB$30,0)</f>
        <v>7</v>
      </c>
      <c r="AE11" s="382" t="str">
        <f t="shared" ref="AE11:AE29" si="2">INDEX(B$11:B$30,AD11,1)</f>
        <v>Castilla y León</v>
      </c>
      <c r="AF11" s="383">
        <f t="shared" ref="AF11:AF29" si="3">INDEX(Q$11:Q$30,AD11,1)</f>
        <v>6.6272098495492102</v>
      </c>
      <c r="AH11" s="381">
        <f>_xlfn.RANK.EQ(T11,T$11:T$30,0)</f>
        <v>4</v>
      </c>
      <c r="AI11" s="381">
        <v>1</v>
      </c>
      <c r="AJ11" s="381">
        <f>MATCH(AI11,AH$11:AH$30,0)</f>
        <v>18</v>
      </c>
      <c r="AK11" s="382" t="str">
        <f>INDEX(B$11:B$30,AJ11,1)</f>
        <v>Ceuta y Melilla</v>
      </c>
      <c r="AL11" s="383">
        <f>INDEX(T$11:T$30,AJ11,1)</f>
        <v>1.9251177850330203</v>
      </c>
      <c r="AN11" s="381">
        <f>_xlfn.RANK.EQ(W11,W$11:W$30,0)</f>
        <v>1</v>
      </c>
      <c r="AO11" s="381">
        <v>1</v>
      </c>
      <c r="AP11" s="381">
        <f>MATCH(AO11,AN$11:AN$30,0)</f>
        <v>1</v>
      </c>
      <c r="AQ11" s="382" t="str">
        <f>INDEX(B$11:B$30,AP11,1)</f>
        <v>Andalucía</v>
      </c>
      <c r="AR11" s="383">
        <f>INDEX(W$11:W$30,AP11,1)</f>
        <v>8.7736735689396834</v>
      </c>
      <c r="AT11" s="381">
        <f>_xlfn.RANK.EQ(Z11,Z$11:Z$30,0)</f>
        <v>1</v>
      </c>
      <c r="AU11" s="381">
        <v>1</v>
      </c>
      <c r="AV11" s="381">
        <f>MATCH(AU11,AT$11:AT$30,0)</f>
        <v>1</v>
      </c>
      <c r="AW11" s="382" t="str">
        <f>INDEX(B$11:B$30,AV11,1)</f>
        <v>Andalucía</v>
      </c>
      <c r="AX11" s="383">
        <f>INDEX(Z$11:Z$30,AV11,1)</f>
        <v>45.947418672365309</v>
      </c>
    </row>
    <row r="12" spans="1:50" s="379" customFormat="1" ht="18" customHeight="1" x14ac:dyDescent="0.2">
      <c r="A12" s="408"/>
      <c r="B12" s="393" t="s">
        <v>7</v>
      </c>
      <c r="C12" s="394"/>
      <c r="D12" s="395">
        <f t="shared" ref="D12:D28" si="4">G12+J12+M12</f>
        <v>1341289</v>
      </c>
      <c r="E12" s="396">
        <f t="shared" si="0"/>
        <v>2.7893915572350596</v>
      </c>
      <c r="F12" s="394"/>
      <c r="G12" s="397">
        <f>'20pobl'!J13</f>
        <v>1044239</v>
      </c>
      <c r="H12" s="398">
        <f t="shared" ref="H12:H28" si="5">G12*100/$G$30</f>
        <v>2.7195434296193368</v>
      </c>
      <c r="I12" s="394"/>
      <c r="J12" s="397">
        <f>'20pobl'!Q13</f>
        <v>200993</v>
      </c>
      <c r="K12" s="398">
        <f t="shared" ref="K12:K28" si="6">J12*100/$J$30</f>
        <v>2.9488747083666742</v>
      </c>
      <c r="L12" s="394"/>
      <c r="M12" s="397">
        <f>'20pobl'!X13</f>
        <v>96057</v>
      </c>
      <c r="N12" s="398">
        <f t="shared" si="1"/>
        <v>3.3447730977967542</v>
      </c>
      <c r="O12" s="394"/>
      <c r="P12" s="399">
        <f t="shared" ref="P12:P28" si="7">S12+V12+Y12</f>
        <v>54409</v>
      </c>
      <c r="Q12" s="400">
        <f t="shared" ref="Q12:Q28" si="8">P12*100/D12</f>
        <v>4.0564710513543316</v>
      </c>
      <c r="R12" s="394"/>
      <c r="S12" s="397">
        <f>'23solcasaad'!J13</f>
        <v>10490</v>
      </c>
      <c r="T12" s="401">
        <f t="shared" ref="T12:T28" si="9">S12*100/G12</f>
        <v>1.0045593010795422</v>
      </c>
      <c r="U12" s="394"/>
      <c r="V12" s="397">
        <f>'23solcasaad'!Q13</f>
        <v>10674</v>
      </c>
      <c r="W12" s="401">
        <f t="shared" ref="W12:W28" si="10">V12*100/J12</f>
        <v>5.3106327086017924</v>
      </c>
      <c r="X12" s="394"/>
      <c r="Y12" s="397">
        <f>'23solcasaad'!X13</f>
        <v>33245</v>
      </c>
      <c r="Z12" s="401">
        <f t="shared" ref="Z12:Z28" si="11">Y12*100/M12</f>
        <v>34.609658848392101</v>
      </c>
      <c r="AA12" s="380"/>
      <c r="AB12" s="381">
        <f t="shared" ref="AB12:AB28" si="12">_xlfn.RANK.EQ(Q12,Q$11:Q$30,0)</f>
        <v>11</v>
      </c>
      <c r="AC12" s="381">
        <v>2</v>
      </c>
      <c r="AD12" s="381">
        <f t="shared" ref="AD12:AD28" si="13">MATCH(AC12,AB$11:AB$30,0)</f>
        <v>11</v>
      </c>
      <c r="AE12" s="382" t="str">
        <f t="shared" si="2"/>
        <v>Extremadura</v>
      </c>
      <c r="AF12" s="383">
        <f t="shared" si="3"/>
        <v>5.5528470861400772</v>
      </c>
      <c r="AH12" s="381">
        <f t="shared" ref="AH12:AH30" si="14">_xlfn.RANK.EQ(T12,T$11:T$30,0)</f>
        <v>18</v>
      </c>
      <c r="AI12" s="381">
        <v>2</v>
      </c>
      <c r="AJ12" s="381">
        <f t="shared" ref="AJ12:AJ28" si="15">MATCH(AI12,AH$11:AH$30,0)</f>
        <v>7</v>
      </c>
      <c r="AK12" s="382" t="str">
        <f t="shared" ref="AK12:AK29" si="16">INDEX(B$11:B$30,AJ12,1)</f>
        <v>Castilla y León</v>
      </c>
      <c r="AL12" s="383">
        <f t="shared" ref="AL12:AL29" si="17">INDEX(T$11:T$30,AJ12,1)</f>
        <v>1.8006729557272276</v>
      </c>
      <c r="AN12" s="381">
        <f t="shared" ref="AN12:AN30" si="18">_xlfn.RANK.EQ(W12,W$11:W$30,0)</f>
        <v>15</v>
      </c>
      <c r="AO12" s="381">
        <v>2</v>
      </c>
      <c r="AP12" s="381">
        <f t="shared" ref="AP12:AP28" si="19">MATCH(AO12,AN$11:AN$30,0)</f>
        <v>14</v>
      </c>
      <c r="AQ12" s="382" t="str">
        <f t="shared" ref="AQ12:AQ29" si="20">INDEX(B$11:B$30,AP12,1)</f>
        <v>Murcia, Región de</v>
      </c>
      <c r="AR12" s="383">
        <f t="shared" ref="AR12:AR28" si="21">INDEX(W$11:W$30,AP12,1)</f>
        <v>8.2190804194270175</v>
      </c>
      <c r="AT12" s="381">
        <f t="shared" ref="AT12:AT30" si="22">_xlfn.RANK.EQ(Z12,Z$11:Z$30,0)</f>
        <v>13</v>
      </c>
      <c r="AU12" s="381">
        <v>2</v>
      </c>
      <c r="AV12" s="381">
        <f t="shared" ref="AV12:AV28" si="23">MATCH(AU12,AT$11:AT$30,0)</f>
        <v>7</v>
      </c>
      <c r="AW12" s="382" t="str">
        <f t="shared" ref="AW12:AW29" si="24">INDEX(B$11:B$30,AV12,1)</f>
        <v>Castilla y León</v>
      </c>
      <c r="AX12" s="383">
        <f t="shared" ref="AX12:AX29" si="25">INDEX(Z$11:Z$30,AV12,1)</f>
        <v>44.798638423146805</v>
      </c>
    </row>
    <row r="13" spans="1:50" s="379" customFormat="1" ht="18" customHeight="1" x14ac:dyDescent="0.2">
      <c r="A13" s="408"/>
      <c r="B13" s="393" t="s">
        <v>37</v>
      </c>
      <c r="C13" s="394"/>
      <c r="D13" s="395">
        <f t="shared" si="4"/>
        <v>1006060</v>
      </c>
      <c r="E13" s="396">
        <f t="shared" si="0"/>
        <v>2.0922375938905815</v>
      </c>
      <c r="F13" s="394"/>
      <c r="G13" s="397">
        <f>'20pobl'!J14</f>
        <v>728875</v>
      </c>
      <c r="H13" s="398">
        <f t="shared" si="5"/>
        <v>1.8982313601232994</v>
      </c>
      <c r="I13" s="394"/>
      <c r="J13" s="397">
        <f>'20pobl'!Q14</f>
        <v>193292</v>
      </c>
      <c r="K13" s="398">
        <f t="shared" si="6"/>
        <v>2.8358892604698234</v>
      </c>
      <c r="L13" s="394"/>
      <c r="M13" s="397">
        <f>'20pobl'!X14</f>
        <v>83893</v>
      </c>
      <c r="N13" s="398">
        <f t="shared" si="1"/>
        <v>2.9212139614339727</v>
      </c>
      <c r="O13" s="394"/>
      <c r="P13" s="399">
        <f t="shared" si="7"/>
        <v>46861</v>
      </c>
      <c r="Q13" s="400">
        <f t="shared" si="8"/>
        <v>4.6578732878754749</v>
      </c>
      <c r="R13" s="394"/>
      <c r="S13" s="397">
        <f>'23solcasaad'!J14</f>
        <v>10317</v>
      </c>
      <c r="T13" s="401">
        <f t="shared" si="9"/>
        <v>1.4154690447607614</v>
      </c>
      <c r="U13" s="394"/>
      <c r="V13" s="397">
        <f>'23solcasaad'!Q14</f>
        <v>10493</v>
      </c>
      <c r="W13" s="401">
        <f t="shared" si="10"/>
        <v>5.4285743848684893</v>
      </c>
      <c r="X13" s="394"/>
      <c r="Y13" s="397">
        <f>'23solcasaad'!X14</f>
        <v>26051</v>
      </c>
      <c r="Z13" s="401">
        <f t="shared" si="11"/>
        <v>31.052650399914178</v>
      </c>
      <c r="AA13" s="380"/>
      <c r="AB13" s="381">
        <f t="shared" si="12"/>
        <v>5</v>
      </c>
      <c r="AC13" s="381">
        <v>3</v>
      </c>
      <c r="AD13" s="381">
        <f t="shared" si="13"/>
        <v>16</v>
      </c>
      <c r="AE13" s="382" t="str">
        <f t="shared" si="2"/>
        <v>País Vasco</v>
      </c>
      <c r="AF13" s="384">
        <f t="shared" si="3"/>
        <v>5.1576906035368824</v>
      </c>
      <c r="AH13" s="381">
        <f t="shared" si="14"/>
        <v>8</v>
      </c>
      <c r="AI13" s="381">
        <v>3</v>
      </c>
      <c r="AJ13" s="381">
        <f t="shared" si="15"/>
        <v>16</v>
      </c>
      <c r="AK13" s="382" t="str">
        <f t="shared" si="16"/>
        <v>País Vasco</v>
      </c>
      <c r="AL13" s="383">
        <f t="shared" si="17"/>
        <v>1.7866134294935669</v>
      </c>
      <c r="AN13" s="381">
        <f t="shared" si="18"/>
        <v>13</v>
      </c>
      <c r="AO13" s="381">
        <v>3</v>
      </c>
      <c r="AP13" s="381">
        <f t="shared" si="19"/>
        <v>11</v>
      </c>
      <c r="AQ13" s="382" t="str">
        <f t="shared" si="20"/>
        <v>Extremadura</v>
      </c>
      <c r="AR13" s="383">
        <f t="shared" si="21"/>
        <v>8.1961477787389949</v>
      </c>
      <c r="AT13" s="381">
        <f t="shared" si="22"/>
        <v>15</v>
      </c>
      <c r="AU13" s="381">
        <v>3</v>
      </c>
      <c r="AV13" s="381">
        <f t="shared" si="23"/>
        <v>11</v>
      </c>
      <c r="AW13" s="382" t="str">
        <f t="shared" si="24"/>
        <v>Extremadura</v>
      </c>
      <c r="AX13" s="383">
        <f t="shared" si="25"/>
        <v>43.982260912413253</v>
      </c>
    </row>
    <row r="14" spans="1:50" s="379" customFormat="1" ht="18" customHeight="1" x14ac:dyDescent="0.2">
      <c r="A14" s="408"/>
      <c r="B14" s="393" t="s">
        <v>38</v>
      </c>
      <c r="C14" s="394"/>
      <c r="D14" s="395">
        <f t="shared" si="4"/>
        <v>1209906</v>
      </c>
      <c r="E14" s="396">
        <f t="shared" si="0"/>
        <v>2.516162871273858</v>
      </c>
      <c r="F14" s="394"/>
      <c r="G14" s="397">
        <f>'20pobl'!J15</f>
        <v>1010320</v>
      </c>
      <c r="H14" s="398">
        <f t="shared" si="5"/>
        <v>2.6312071449285157</v>
      </c>
      <c r="I14" s="394"/>
      <c r="J14" s="397">
        <f>'20pobl'!Q15</f>
        <v>147036</v>
      </c>
      <c r="K14" s="398">
        <f t="shared" si="6"/>
        <v>2.1572429966187991</v>
      </c>
      <c r="L14" s="394"/>
      <c r="M14" s="397">
        <f>'20pobl'!X15</f>
        <v>52550</v>
      </c>
      <c r="N14" s="398">
        <f t="shared" si="1"/>
        <v>1.8298283965689064</v>
      </c>
      <c r="O14" s="394"/>
      <c r="P14" s="399">
        <f t="shared" si="7"/>
        <v>43797</v>
      </c>
      <c r="Q14" s="400">
        <f t="shared" si="8"/>
        <v>3.619867989744658</v>
      </c>
      <c r="R14" s="394"/>
      <c r="S14" s="397">
        <f>'23solcasaad'!J15</f>
        <v>12450</v>
      </c>
      <c r="T14" s="401">
        <f t="shared" si="9"/>
        <v>1.2322828410800539</v>
      </c>
      <c r="U14" s="394"/>
      <c r="V14" s="397">
        <f>'23solcasaad'!Q15</f>
        <v>10335</v>
      </c>
      <c r="W14" s="401">
        <f t="shared" si="10"/>
        <v>7.0288908838651762</v>
      </c>
      <c r="X14" s="394"/>
      <c r="Y14" s="397">
        <f>'23solcasaad'!X15</f>
        <v>21012</v>
      </c>
      <c r="Z14" s="401">
        <f t="shared" si="11"/>
        <v>39.984776403425307</v>
      </c>
      <c r="AA14" s="380"/>
      <c r="AB14" s="381">
        <f t="shared" si="12"/>
        <v>14</v>
      </c>
      <c r="AC14" s="381">
        <v>4</v>
      </c>
      <c r="AD14" s="381">
        <f t="shared" si="13"/>
        <v>1</v>
      </c>
      <c r="AE14" s="382" t="str">
        <f t="shared" si="2"/>
        <v>Andalucía</v>
      </c>
      <c r="AF14" s="383">
        <f t="shared" si="3"/>
        <v>4.8232398629706594</v>
      </c>
      <c r="AH14" s="381">
        <f t="shared" si="14"/>
        <v>14</v>
      </c>
      <c r="AI14" s="381">
        <v>4</v>
      </c>
      <c r="AJ14" s="381">
        <f t="shared" si="15"/>
        <v>1</v>
      </c>
      <c r="AK14" s="382" t="str">
        <f t="shared" si="16"/>
        <v>Andalucía</v>
      </c>
      <c r="AL14" s="383">
        <f t="shared" si="17"/>
        <v>1.7039791439896796</v>
      </c>
      <c r="AN14" s="381">
        <f t="shared" si="18"/>
        <v>5</v>
      </c>
      <c r="AO14" s="381">
        <v>4</v>
      </c>
      <c r="AP14" s="381">
        <f t="shared" si="19"/>
        <v>9</v>
      </c>
      <c r="AQ14" s="382" t="str">
        <f t="shared" si="20"/>
        <v>Cataluña</v>
      </c>
      <c r="AR14" s="383">
        <f t="shared" si="21"/>
        <v>7.6081280234310684</v>
      </c>
      <c r="AT14" s="381">
        <f t="shared" si="22"/>
        <v>6</v>
      </c>
      <c r="AU14" s="381">
        <v>4</v>
      </c>
      <c r="AV14" s="381">
        <f t="shared" si="23"/>
        <v>8</v>
      </c>
      <c r="AW14" s="382" t="str">
        <f t="shared" si="24"/>
        <v>Castilla - La Mancha</v>
      </c>
      <c r="AX14" s="383">
        <f t="shared" si="25"/>
        <v>42.104941758392748</v>
      </c>
    </row>
    <row r="15" spans="1:50" s="379" customFormat="1" ht="18" customHeight="1" x14ac:dyDescent="0.2">
      <c r="A15" s="408"/>
      <c r="B15" s="393" t="s">
        <v>6</v>
      </c>
      <c r="C15" s="394"/>
      <c r="D15" s="395">
        <f t="shared" si="4"/>
        <v>2213016</v>
      </c>
      <c r="E15" s="396">
        <f t="shared" si="0"/>
        <v>4.6022655418974603</v>
      </c>
      <c r="F15" s="394"/>
      <c r="G15" s="397">
        <f>'20pobl'!J16</f>
        <v>1826469</v>
      </c>
      <c r="H15" s="398">
        <f t="shared" si="5"/>
        <v>4.7567288411497755</v>
      </c>
      <c r="I15" s="394"/>
      <c r="J15" s="397">
        <f>'20pobl'!Q16</f>
        <v>288173</v>
      </c>
      <c r="K15" s="398">
        <f t="shared" si="6"/>
        <v>4.2279386413166113</v>
      </c>
      <c r="L15" s="394"/>
      <c r="M15" s="397">
        <f>'20pobl'!X16</f>
        <v>98374</v>
      </c>
      <c r="N15" s="398">
        <f t="shared" si="1"/>
        <v>3.4254526866616479</v>
      </c>
      <c r="O15" s="394"/>
      <c r="P15" s="399">
        <f t="shared" si="7"/>
        <v>64073</v>
      </c>
      <c r="Q15" s="400">
        <f t="shared" si="8"/>
        <v>2.8952795641784785</v>
      </c>
      <c r="R15" s="394"/>
      <c r="S15" s="397">
        <f>'23solcasaad'!J16</f>
        <v>22348</v>
      </c>
      <c r="T15" s="401">
        <f t="shared" si="9"/>
        <v>1.223563060747267</v>
      </c>
      <c r="U15" s="394"/>
      <c r="V15" s="397">
        <f>'23solcasaad'!Q16</f>
        <v>14837</v>
      </c>
      <c r="W15" s="401">
        <f t="shared" si="10"/>
        <v>5.1486433496545478</v>
      </c>
      <c r="X15" s="394"/>
      <c r="Y15" s="397">
        <f>'23solcasaad'!X16</f>
        <v>26888</v>
      </c>
      <c r="Z15" s="401">
        <f t="shared" si="11"/>
        <v>27.332425234309877</v>
      </c>
      <c r="AA15" s="380"/>
      <c r="AB15" s="381">
        <f t="shared" si="12"/>
        <v>19</v>
      </c>
      <c r="AC15" s="381">
        <v>5</v>
      </c>
      <c r="AD15" s="381">
        <f t="shared" si="13"/>
        <v>3</v>
      </c>
      <c r="AE15" s="382" t="str">
        <f t="shared" si="2"/>
        <v>Asturias, Principado de</v>
      </c>
      <c r="AF15" s="383">
        <f t="shared" si="3"/>
        <v>4.6578732878754749</v>
      </c>
      <c r="AH15" s="381">
        <f t="shared" si="14"/>
        <v>15</v>
      </c>
      <c r="AI15" s="381">
        <v>5</v>
      </c>
      <c r="AJ15" s="381">
        <f t="shared" si="15"/>
        <v>14</v>
      </c>
      <c r="AK15" s="382" t="str">
        <f t="shared" si="16"/>
        <v>Murcia, Región de</v>
      </c>
      <c r="AL15" s="383">
        <f t="shared" si="17"/>
        <v>1.6897797369724639</v>
      </c>
      <c r="AN15" s="381">
        <f t="shared" si="18"/>
        <v>17</v>
      </c>
      <c r="AO15" s="381">
        <v>5</v>
      </c>
      <c r="AP15" s="381">
        <f t="shared" si="19"/>
        <v>4</v>
      </c>
      <c r="AQ15" s="382" t="str">
        <f t="shared" si="20"/>
        <v>Balears, Illes</v>
      </c>
      <c r="AR15" s="383">
        <f t="shared" si="21"/>
        <v>7.0288908838651762</v>
      </c>
      <c r="AT15" s="381">
        <f t="shared" si="22"/>
        <v>18</v>
      </c>
      <c r="AU15" s="381">
        <v>5</v>
      </c>
      <c r="AV15" s="381">
        <f t="shared" si="23"/>
        <v>9</v>
      </c>
      <c r="AW15" s="382" t="str">
        <f t="shared" si="24"/>
        <v>Cataluña</v>
      </c>
      <c r="AX15" s="383">
        <f t="shared" si="25"/>
        <v>41.264630694988369</v>
      </c>
    </row>
    <row r="16" spans="1:50" s="379" customFormat="1" ht="18" customHeight="1" x14ac:dyDescent="0.2">
      <c r="A16" s="408"/>
      <c r="B16" s="393" t="s">
        <v>5</v>
      </c>
      <c r="C16" s="394"/>
      <c r="D16" s="402">
        <f t="shared" si="4"/>
        <v>588387</v>
      </c>
      <c r="E16" s="396">
        <f t="shared" si="0"/>
        <v>1.2236302021315801</v>
      </c>
      <c r="F16" s="394"/>
      <c r="G16" s="403">
        <f>'20pobl'!J17</f>
        <v>450214</v>
      </c>
      <c r="H16" s="398">
        <f t="shared" si="5"/>
        <v>1.1725060313037916</v>
      </c>
      <c r="I16" s="394"/>
      <c r="J16" s="403">
        <f>'20pobl'!Q17</f>
        <v>97495</v>
      </c>
      <c r="K16" s="398">
        <f t="shared" si="6"/>
        <v>1.4304007586941283</v>
      </c>
      <c r="L16" s="394"/>
      <c r="M16" s="403">
        <f>'20pobl'!X17</f>
        <v>40678</v>
      </c>
      <c r="N16" s="398">
        <f t="shared" si="1"/>
        <v>1.4164369080043762</v>
      </c>
      <c r="O16" s="394"/>
      <c r="P16" s="403">
        <f t="shared" si="7"/>
        <v>23718</v>
      </c>
      <c r="Q16" s="400">
        <f t="shared" si="8"/>
        <v>4.0310203998388818</v>
      </c>
      <c r="R16" s="394"/>
      <c r="S16" s="403">
        <f>'23solcasaad'!J17</f>
        <v>6582</v>
      </c>
      <c r="T16" s="401">
        <f t="shared" si="9"/>
        <v>1.4619714180367558</v>
      </c>
      <c r="U16" s="394"/>
      <c r="V16" s="403">
        <f>'23solcasaad'!Q17</f>
        <v>5147</v>
      </c>
      <c r="W16" s="401">
        <f t="shared" si="10"/>
        <v>5.2792450894917691</v>
      </c>
      <c r="X16" s="394"/>
      <c r="Y16" s="403">
        <f>'23solcasaad'!X17</f>
        <v>11989</v>
      </c>
      <c r="Z16" s="401">
        <f t="shared" si="11"/>
        <v>29.472933772555191</v>
      </c>
      <c r="AA16" s="380"/>
      <c r="AB16" s="381">
        <f t="shared" si="12"/>
        <v>12</v>
      </c>
      <c r="AC16" s="381">
        <v>6</v>
      </c>
      <c r="AD16" s="381">
        <f t="shared" si="13"/>
        <v>8</v>
      </c>
      <c r="AE16" s="382" t="str">
        <f t="shared" si="2"/>
        <v>Castilla - La Mancha</v>
      </c>
      <c r="AF16" s="383">
        <f t="shared" si="3"/>
        <v>4.6133892747228282</v>
      </c>
      <c r="AH16" s="381">
        <f t="shared" si="14"/>
        <v>7</v>
      </c>
      <c r="AI16" s="381">
        <v>6</v>
      </c>
      <c r="AJ16" s="381">
        <f t="shared" si="15"/>
        <v>11</v>
      </c>
      <c r="AK16" s="382" t="str">
        <f t="shared" si="16"/>
        <v>Extremadura</v>
      </c>
      <c r="AL16" s="383">
        <f t="shared" si="17"/>
        <v>1.6414271654618289</v>
      </c>
      <c r="AN16" s="381">
        <f t="shared" si="18"/>
        <v>16</v>
      </c>
      <c r="AO16" s="381">
        <v>6</v>
      </c>
      <c r="AP16" s="381">
        <f t="shared" si="19"/>
        <v>7</v>
      </c>
      <c r="AQ16" s="382" t="str">
        <f t="shared" si="20"/>
        <v>Castilla y León</v>
      </c>
      <c r="AR16" s="383">
        <f t="shared" si="21"/>
        <v>7.0152583379457196</v>
      </c>
      <c r="AT16" s="381">
        <f t="shared" si="22"/>
        <v>17</v>
      </c>
      <c r="AU16" s="381">
        <v>6</v>
      </c>
      <c r="AV16" s="381">
        <f t="shared" si="23"/>
        <v>4</v>
      </c>
      <c r="AW16" s="382" t="str">
        <f t="shared" si="24"/>
        <v>Balears, Illes</v>
      </c>
      <c r="AX16" s="383">
        <f t="shared" si="25"/>
        <v>39.984776403425307</v>
      </c>
    </row>
    <row r="17" spans="1:50" s="379" customFormat="1" ht="18" customHeight="1" x14ac:dyDescent="0.2">
      <c r="A17" s="408"/>
      <c r="B17" s="393" t="s">
        <v>4</v>
      </c>
      <c r="C17" s="394"/>
      <c r="D17" s="395">
        <f t="shared" si="4"/>
        <v>2383703</v>
      </c>
      <c r="E17" s="396">
        <f t="shared" si="0"/>
        <v>4.9572322021248834</v>
      </c>
      <c r="F17" s="394"/>
      <c r="G17" s="397">
        <f>'20pobl'!J18</f>
        <v>1752567</v>
      </c>
      <c r="H17" s="398">
        <f t="shared" si="5"/>
        <v>4.5642636118912163</v>
      </c>
      <c r="I17" s="394"/>
      <c r="J17" s="397">
        <f>'20pobl'!Q18</f>
        <v>413741</v>
      </c>
      <c r="K17" s="398">
        <f t="shared" si="6"/>
        <v>6.0702132448111934</v>
      </c>
      <c r="L17" s="394"/>
      <c r="M17" s="397">
        <f>'20pobl'!X18</f>
        <v>217395</v>
      </c>
      <c r="N17" s="398">
        <f t="shared" si="1"/>
        <v>7.5698486065099413</v>
      </c>
      <c r="O17" s="394"/>
      <c r="P17" s="399">
        <f t="shared" si="7"/>
        <v>157973</v>
      </c>
      <c r="Q17" s="400">
        <f>P17*100/D17</f>
        <v>6.6272098495492102</v>
      </c>
      <c r="R17" s="394"/>
      <c r="S17" s="397">
        <f>'23solcasaad'!J18</f>
        <v>31558</v>
      </c>
      <c r="T17" s="401">
        <f>S17*100/G17</f>
        <v>1.8006729557272276</v>
      </c>
      <c r="U17" s="394"/>
      <c r="V17" s="397">
        <f>'23solcasaad'!Q18</f>
        <v>29025</v>
      </c>
      <c r="W17" s="401">
        <f>V17*100/J17</f>
        <v>7.0152583379457196</v>
      </c>
      <c r="X17" s="394"/>
      <c r="Y17" s="397">
        <f>'23solcasaad'!X18</f>
        <v>97390</v>
      </c>
      <c r="Z17" s="401">
        <f>Y17*100/M17</f>
        <v>44.798638423146805</v>
      </c>
      <c r="AA17" s="380"/>
      <c r="AB17" s="381">
        <f t="shared" si="12"/>
        <v>1</v>
      </c>
      <c r="AC17" s="381">
        <v>7</v>
      </c>
      <c r="AD17" s="381">
        <f t="shared" si="13"/>
        <v>17</v>
      </c>
      <c r="AE17" s="382" t="str">
        <f t="shared" si="2"/>
        <v>Rioja, La</v>
      </c>
      <c r="AF17" s="383">
        <f t="shared" si="3"/>
        <v>4.5832531757901469</v>
      </c>
      <c r="AH17" s="381">
        <f t="shared" si="14"/>
        <v>2</v>
      </c>
      <c r="AI17" s="381">
        <v>7</v>
      </c>
      <c r="AJ17" s="381">
        <f t="shared" si="15"/>
        <v>6</v>
      </c>
      <c r="AK17" s="382" t="str">
        <f t="shared" si="16"/>
        <v>Cantabria</v>
      </c>
      <c r="AL17" s="383">
        <f t="shared" si="17"/>
        <v>1.4619714180367558</v>
      </c>
      <c r="AN17" s="381">
        <f t="shared" si="18"/>
        <v>6</v>
      </c>
      <c r="AO17" s="381">
        <v>7</v>
      </c>
      <c r="AP17" s="381">
        <f t="shared" si="19"/>
        <v>8</v>
      </c>
      <c r="AQ17" s="382" t="str">
        <f t="shared" si="20"/>
        <v>Castilla - La Mancha</v>
      </c>
      <c r="AR17" s="383">
        <f t="shared" si="21"/>
        <v>6.900486413341623</v>
      </c>
      <c r="AT17" s="381">
        <f t="shared" si="22"/>
        <v>2</v>
      </c>
      <c r="AU17" s="381">
        <v>7</v>
      </c>
      <c r="AV17" s="381">
        <f t="shared" si="23"/>
        <v>17</v>
      </c>
      <c r="AW17" s="382" t="str">
        <f t="shared" si="24"/>
        <v>Rioja, La</v>
      </c>
      <c r="AX17" s="383">
        <f t="shared" si="25"/>
        <v>38.591485507246375</v>
      </c>
    </row>
    <row r="18" spans="1:50" s="379" customFormat="1" ht="18" customHeight="1" x14ac:dyDescent="0.2">
      <c r="A18" s="408"/>
      <c r="B18" s="393" t="s">
        <v>40</v>
      </c>
      <c r="C18" s="394"/>
      <c r="D18" s="395">
        <f t="shared" si="4"/>
        <v>2084086</v>
      </c>
      <c r="E18" s="396">
        <f t="shared" si="0"/>
        <v>4.3341382006053779</v>
      </c>
      <c r="F18" s="394"/>
      <c r="G18" s="397">
        <f>'20pobl'!J19</f>
        <v>1679650</v>
      </c>
      <c r="H18" s="398">
        <f t="shared" si="5"/>
        <v>4.3743636481304753</v>
      </c>
      <c r="I18" s="394"/>
      <c r="J18" s="397">
        <f>'20pobl'!Q19</f>
        <v>273430</v>
      </c>
      <c r="K18" s="398">
        <f t="shared" si="6"/>
        <v>4.0116362833964354</v>
      </c>
      <c r="L18" s="394"/>
      <c r="M18" s="397">
        <f>'20pobl'!X19</f>
        <v>131006</v>
      </c>
      <c r="N18" s="398">
        <f t="shared" si="1"/>
        <v>4.5617221488278998</v>
      </c>
      <c r="O18" s="394"/>
      <c r="P18" s="399">
        <f t="shared" si="7"/>
        <v>96147</v>
      </c>
      <c r="Q18" s="400">
        <f t="shared" si="8"/>
        <v>4.6133892747228282</v>
      </c>
      <c r="R18" s="394"/>
      <c r="S18" s="397">
        <f>'23solcasaad'!J19</f>
        <v>22119</v>
      </c>
      <c r="T18" s="401">
        <f t="shared" si="9"/>
        <v>1.3168814931682196</v>
      </c>
      <c r="U18" s="394"/>
      <c r="V18" s="397">
        <f>'23solcasaad'!Q19</f>
        <v>18868</v>
      </c>
      <c r="W18" s="401">
        <f t="shared" si="10"/>
        <v>6.900486413341623</v>
      </c>
      <c r="X18" s="394"/>
      <c r="Y18" s="397">
        <f>'23solcasaad'!X19</f>
        <v>55160</v>
      </c>
      <c r="Z18" s="401">
        <f t="shared" si="11"/>
        <v>42.104941758392748</v>
      </c>
      <c r="AA18" s="380"/>
      <c r="AB18" s="381">
        <f t="shared" si="12"/>
        <v>6</v>
      </c>
      <c r="AC18" s="381">
        <v>8</v>
      </c>
      <c r="AD18" s="381">
        <f t="shared" si="13"/>
        <v>9</v>
      </c>
      <c r="AE18" s="382" t="str">
        <f t="shared" si="2"/>
        <v>Cataluña</v>
      </c>
      <c r="AF18" s="383">
        <f t="shared" si="3"/>
        <v>4.5246605178991599</v>
      </c>
      <c r="AH18" s="381">
        <f t="shared" si="14"/>
        <v>13</v>
      </c>
      <c r="AI18" s="381">
        <v>8</v>
      </c>
      <c r="AJ18" s="381">
        <f t="shared" si="15"/>
        <v>3</v>
      </c>
      <c r="AK18" s="382" t="str">
        <f t="shared" si="16"/>
        <v>Asturias, Principado de</v>
      </c>
      <c r="AL18" s="383">
        <f t="shared" si="17"/>
        <v>1.4154690447607614</v>
      </c>
      <c r="AN18" s="381">
        <f t="shared" si="18"/>
        <v>7</v>
      </c>
      <c r="AO18" s="381">
        <v>8</v>
      </c>
      <c r="AP18" s="381">
        <f t="shared" si="19"/>
        <v>20</v>
      </c>
      <c r="AQ18" s="382" t="str">
        <f t="shared" si="20"/>
        <v>TOTAL</v>
      </c>
      <c r="AR18" s="383">
        <f t="shared" si="21"/>
        <v>6.5720235648236587</v>
      </c>
      <c r="AT18" s="381">
        <f t="shared" si="22"/>
        <v>4</v>
      </c>
      <c r="AU18" s="381">
        <v>8</v>
      </c>
      <c r="AV18" s="381">
        <f t="shared" si="23"/>
        <v>16</v>
      </c>
      <c r="AW18" s="382" t="str">
        <f t="shared" si="24"/>
        <v>País Vasco</v>
      </c>
      <c r="AX18" s="383">
        <f t="shared" si="25"/>
        <v>38.420542635658911</v>
      </c>
    </row>
    <row r="19" spans="1:50" s="379" customFormat="1" ht="18" customHeight="1" x14ac:dyDescent="0.2">
      <c r="A19" s="408"/>
      <c r="B19" s="393" t="s">
        <v>41</v>
      </c>
      <c r="C19" s="394"/>
      <c r="D19" s="395">
        <f t="shared" si="4"/>
        <v>7901963</v>
      </c>
      <c r="E19" s="396">
        <f t="shared" si="0"/>
        <v>16.433198868986342</v>
      </c>
      <c r="F19" s="394"/>
      <c r="G19" s="397">
        <f>'20pobl'!J20</f>
        <v>6372799</v>
      </c>
      <c r="H19" s="398">
        <f t="shared" si="5"/>
        <v>16.596874516978087</v>
      </c>
      <c r="I19" s="394"/>
      <c r="J19" s="397">
        <f>'20pobl'!Q20</f>
        <v>1076178</v>
      </c>
      <c r="K19" s="398">
        <f t="shared" si="6"/>
        <v>15.789177164879527</v>
      </c>
      <c r="L19" s="394"/>
      <c r="M19" s="397">
        <f>'20pobl'!X20</f>
        <v>452986</v>
      </c>
      <c r="N19" s="398">
        <f t="shared" si="1"/>
        <v>15.773294881982162</v>
      </c>
      <c r="O19" s="394"/>
      <c r="P19" s="399">
        <f t="shared" si="7"/>
        <v>357537</v>
      </c>
      <c r="Q19" s="400">
        <f t="shared" si="8"/>
        <v>4.5246605178991599</v>
      </c>
      <c r="R19" s="394"/>
      <c r="S19" s="397">
        <f>'23solcasaad'!J20</f>
        <v>88737</v>
      </c>
      <c r="T19" s="401">
        <f t="shared" si="9"/>
        <v>1.3924336857321249</v>
      </c>
      <c r="U19" s="394"/>
      <c r="V19" s="397">
        <f>'23solcasaad'!Q20</f>
        <v>81877</v>
      </c>
      <c r="W19" s="401">
        <f t="shared" si="10"/>
        <v>7.6081280234310684</v>
      </c>
      <c r="X19" s="394"/>
      <c r="Y19" s="397">
        <f>'23solcasaad'!X20</f>
        <v>186923</v>
      </c>
      <c r="Z19" s="401">
        <f t="shared" si="11"/>
        <v>41.264630694988369</v>
      </c>
      <c r="AA19" s="380"/>
      <c r="AB19" s="381">
        <f t="shared" si="12"/>
        <v>8</v>
      </c>
      <c r="AC19" s="381">
        <v>9</v>
      </c>
      <c r="AD19" s="381">
        <f t="shared" si="13"/>
        <v>20</v>
      </c>
      <c r="AE19" s="382" t="str">
        <f t="shared" si="2"/>
        <v>TOTAL</v>
      </c>
      <c r="AF19" s="383">
        <f t="shared" si="3"/>
        <v>4.3055764934363285</v>
      </c>
      <c r="AH19" s="381">
        <f t="shared" si="14"/>
        <v>10</v>
      </c>
      <c r="AI19" s="381">
        <v>9</v>
      </c>
      <c r="AJ19" s="381">
        <f t="shared" si="15"/>
        <v>20</v>
      </c>
      <c r="AK19" s="382" t="str">
        <f t="shared" si="16"/>
        <v>TOTAL</v>
      </c>
      <c r="AL19" s="383">
        <f t="shared" si="17"/>
        <v>1.4027262391632183</v>
      </c>
      <c r="AN19" s="381">
        <f t="shared" si="18"/>
        <v>4</v>
      </c>
      <c r="AO19" s="381">
        <v>9</v>
      </c>
      <c r="AP19" s="381">
        <f t="shared" si="19"/>
        <v>16</v>
      </c>
      <c r="AQ19" s="382" t="str">
        <f t="shared" si="20"/>
        <v>País Vasco</v>
      </c>
      <c r="AR19" s="383">
        <f t="shared" si="21"/>
        <v>6.350950414595534</v>
      </c>
      <c r="AT19" s="381">
        <f t="shared" si="22"/>
        <v>5</v>
      </c>
      <c r="AU19" s="381">
        <v>9</v>
      </c>
      <c r="AV19" s="381">
        <f t="shared" si="23"/>
        <v>14</v>
      </c>
      <c r="AW19" s="382" t="str">
        <f t="shared" si="24"/>
        <v>Murcia, Región de</v>
      </c>
      <c r="AX19" s="383">
        <f t="shared" si="25"/>
        <v>38.035872049811381</v>
      </c>
    </row>
    <row r="20" spans="1:50" s="379" customFormat="1" ht="18" customHeight="1" x14ac:dyDescent="0.2">
      <c r="A20" s="408"/>
      <c r="B20" s="393" t="s">
        <v>3</v>
      </c>
      <c r="C20" s="394"/>
      <c r="D20" s="395">
        <f t="shared" si="4"/>
        <v>5216195</v>
      </c>
      <c r="E20" s="396">
        <f t="shared" si="0"/>
        <v>10.847781718847862</v>
      </c>
      <c r="F20" s="394"/>
      <c r="G20" s="397">
        <f>'20pobl'!J21</f>
        <v>4168661</v>
      </c>
      <c r="H20" s="398">
        <f t="shared" si="5"/>
        <v>10.856570797356136</v>
      </c>
      <c r="I20" s="394"/>
      <c r="J20" s="397">
        <f>'20pobl'!Q21</f>
        <v>755276</v>
      </c>
      <c r="K20" s="398">
        <f t="shared" si="6"/>
        <v>11.08105403788365</v>
      </c>
      <c r="L20" s="394"/>
      <c r="M20" s="397">
        <f>'20pobl'!X21</f>
        <v>292258</v>
      </c>
      <c r="N20" s="398">
        <f t="shared" si="1"/>
        <v>10.176631541854148</v>
      </c>
      <c r="O20" s="394"/>
      <c r="P20" s="399">
        <f t="shared" si="7"/>
        <v>204692</v>
      </c>
      <c r="Q20" s="400">
        <f t="shared" si="8"/>
        <v>3.9241631112333799</v>
      </c>
      <c r="R20" s="394"/>
      <c r="S20" s="397">
        <f>'23solcasaad'!J21</f>
        <v>55397</v>
      </c>
      <c r="T20" s="401">
        <f t="shared" si="9"/>
        <v>1.3288919391622394</v>
      </c>
      <c r="U20" s="394"/>
      <c r="V20" s="397">
        <f>'23solcasaad'!Q21</f>
        <v>44829</v>
      </c>
      <c r="W20" s="401">
        <f t="shared" si="10"/>
        <v>5.9354461150625735</v>
      </c>
      <c r="X20" s="394"/>
      <c r="Y20" s="397">
        <f>'23solcasaad'!X21</f>
        <v>104466</v>
      </c>
      <c r="Z20" s="401">
        <f t="shared" si="11"/>
        <v>35.744444976698674</v>
      </c>
      <c r="AA20" s="380"/>
      <c r="AB20" s="381">
        <f t="shared" si="12"/>
        <v>13</v>
      </c>
      <c r="AC20" s="381">
        <v>10</v>
      </c>
      <c r="AD20" s="381">
        <f t="shared" si="13"/>
        <v>14</v>
      </c>
      <c r="AE20" s="382" t="str">
        <f t="shared" si="2"/>
        <v>Murcia, Región de</v>
      </c>
      <c r="AF20" s="384">
        <f t="shared" si="3"/>
        <v>4.1273654823251009</v>
      </c>
      <c r="AH20" s="381">
        <f t="shared" si="14"/>
        <v>12</v>
      </c>
      <c r="AI20" s="381">
        <v>10</v>
      </c>
      <c r="AJ20" s="381">
        <f t="shared" si="15"/>
        <v>9</v>
      </c>
      <c r="AK20" s="382" t="str">
        <f t="shared" si="16"/>
        <v>Cataluña</v>
      </c>
      <c r="AL20" s="383">
        <f t="shared" si="17"/>
        <v>1.3924336857321249</v>
      </c>
      <c r="AN20" s="381">
        <f t="shared" si="18"/>
        <v>11</v>
      </c>
      <c r="AO20" s="381">
        <v>10</v>
      </c>
      <c r="AP20" s="381">
        <f t="shared" si="19"/>
        <v>18</v>
      </c>
      <c r="AQ20" s="382" t="str">
        <f t="shared" si="20"/>
        <v>Ceuta y Melilla</v>
      </c>
      <c r="AR20" s="383">
        <f t="shared" si="21"/>
        <v>6.3202693260496732</v>
      </c>
      <c r="AT20" s="381">
        <f t="shared" si="22"/>
        <v>12</v>
      </c>
      <c r="AU20" s="381">
        <v>10</v>
      </c>
      <c r="AV20" s="381">
        <f t="shared" si="23"/>
        <v>20</v>
      </c>
      <c r="AW20" s="382" t="str">
        <f t="shared" si="24"/>
        <v>TOTAL</v>
      </c>
      <c r="AX20" s="383">
        <f t="shared" si="25"/>
        <v>37.738513169541349</v>
      </c>
    </row>
    <row r="21" spans="1:50" s="132" customFormat="1" ht="18" customHeight="1" x14ac:dyDescent="0.2">
      <c r="A21" s="444"/>
      <c r="B21" s="445" t="s">
        <v>2</v>
      </c>
      <c r="C21" s="446"/>
      <c r="D21" s="447">
        <f t="shared" si="4"/>
        <v>1054306</v>
      </c>
      <c r="E21" s="448">
        <f t="shared" si="0"/>
        <v>2.1925716643782711</v>
      </c>
      <c r="F21" s="446"/>
      <c r="G21" s="449">
        <f>'20pobl'!J22</f>
        <v>824039</v>
      </c>
      <c r="H21" s="450">
        <f t="shared" si="5"/>
        <v>2.1460698635083428</v>
      </c>
      <c r="I21" s="446"/>
      <c r="J21" s="449">
        <f>'20pobl'!Q22</f>
        <v>157208</v>
      </c>
      <c r="K21" s="450">
        <f t="shared" si="6"/>
        <v>2.3064817936590236</v>
      </c>
      <c r="L21" s="446"/>
      <c r="M21" s="449">
        <f>'20pobl'!X22</f>
        <v>73059</v>
      </c>
      <c r="N21" s="450">
        <f t="shared" si="1"/>
        <v>2.5439663715495286</v>
      </c>
      <c r="O21" s="446"/>
      <c r="P21" s="451">
        <f t="shared" si="7"/>
        <v>58544</v>
      </c>
      <c r="Q21" s="452">
        <f t="shared" si="8"/>
        <v>5.5528470861400772</v>
      </c>
      <c r="R21" s="446"/>
      <c r="S21" s="449">
        <f>'23solcasaad'!J22</f>
        <v>13526</v>
      </c>
      <c r="T21" s="453">
        <f t="shared" si="9"/>
        <v>1.6414271654618289</v>
      </c>
      <c r="U21" s="446"/>
      <c r="V21" s="449">
        <f>'23solcasaad'!Q22</f>
        <v>12885</v>
      </c>
      <c r="W21" s="453">
        <f t="shared" si="10"/>
        <v>8.1961477787389949</v>
      </c>
      <c r="X21" s="446"/>
      <c r="Y21" s="449">
        <f>'23solcasaad'!X22</f>
        <v>32133</v>
      </c>
      <c r="Z21" s="401">
        <f t="shared" si="11"/>
        <v>43.982260912413253</v>
      </c>
      <c r="AA21" s="380"/>
      <c r="AB21" s="381">
        <f t="shared" si="12"/>
        <v>2</v>
      </c>
      <c r="AC21" s="381">
        <v>11</v>
      </c>
      <c r="AD21" s="381">
        <f t="shared" si="13"/>
        <v>2</v>
      </c>
      <c r="AE21" s="382" t="str">
        <f t="shared" si="2"/>
        <v>Aragón</v>
      </c>
      <c r="AF21" s="383">
        <f t="shared" si="3"/>
        <v>4.0564710513543316</v>
      </c>
      <c r="AG21" s="379"/>
      <c r="AH21" s="381">
        <f t="shared" si="14"/>
        <v>6</v>
      </c>
      <c r="AI21" s="381">
        <v>11</v>
      </c>
      <c r="AJ21" s="381">
        <f t="shared" si="15"/>
        <v>17</v>
      </c>
      <c r="AK21" s="382" t="str">
        <f t="shared" si="16"/>
        <v>Rioja, La</v>
      </c>
      <c r="AL21" s="383">
        <f t="shared" si="17"/>
        <v>1.3673091340375485</v>
      </c>
      <c r="AM21" s="379"/>
      <c r="AN21" s="381">
        <f t="shared" si="18"/>
        <v>3</v>
      </c>
      <c r="AO21" s="381">
        <v>11</v>
      </c>
      <c r="AP21" s="381">
        <f t="shared" si="19"/>
        <v>10</v>
      </c>
      <c r="AQ21" s="382" t="str">
        <f t="shared" si="20"/>
        <v>Comunitat Valenciana</v>
      </c>
      <c r="AR21" s="383">
        <f t="shared" si="21"/>
        <v>5.9354461150625735</v>
      </c>
      <c r="AS21" s="379"/>
      <c r="AT21" s="381">
        <f t="shared" si="22"/>
        <v>3</v>
      </c>
      <c r="AU21" s="381">
        <v>11</v>
      </c>
      <c r="AV21" s="381">
        <f t="shared" si="23"/>
        <v>13</v>
      </c>
      <c r="AW21" s="382" t="str">
        <f t="shared" si="24"/>
        <v>Madrid, Comunidad de</v>
      </c>
      <c r="AX21" s="383">
        <f t="shared" si="25"/>
        <v>37.086291876470398</v>
      </c>
    </row>
    <row r="22" spans="1:50" s="132" customFormat="1" ht="18" customHeight="1" x14ac:dyDescent="0.2">
      <c r="A22" s="444"/>
      <c r="B22" s="445" t="s">
        <v>35</v>
      </c>
      <c r="C22" s="446"/>
      <c r="D22" s="447">
        <f t="shared" si="4"/>
        <v>2699424</v>
      </c>
      <c r="E22" s="448">
        <f t="shared" si="0"/>
        <v>5.6138166457770797</v>
      </c>
      <c r="F22" s="446"/>
      <c r="G22" s="449">
        <f>'20pobl'!J23</f>
        <v>1989422</v>
      </c>
      <c r="H22" s="450">
        <f t="shared" si="5"/>
        <v>5.181112301724184</v>
      </c>
      <c r="I22" s="446"/>
      <c r="J22" s="449">
        <f>'20pobl'!Q23</f>
        <v>473156</v>
      </c>
      <c r="K22" s="450">
        <f t="shared" si="6"/>
        <v>6.9419221640153745</v>
      </c>
      <c r="L22" s="446"/>
      <c r="M22" s="449">
        <f>'20pobl'!X23</f>
        <v>236846</v>
      </c>
      <c r="N22" s="450">
        <f t="shared" si="1"/>
        <v>8.2471462685777208</v>
      </c>
      <c r="O22" s="446"/>
      <c r="P22" s="451">
        <f t="shared" si="7"/>
        <v>83028</v>
      </c>
      <c r="Q22" s="452">
        <f t="shared" si="8"/>
        <v>3.0757672747964011</v>
      </c>
      <c r="R22" s="446"/>
      <c r="S22" s="449">
        <f>'23solcasaad'!J23</f>
        <v>23815</v>
      </c>
      <c r="T22" s="453">
        <f t="shared" si="9"/>
        <v>1.1970813633306558</v>
      </c>
      <c r="U22" s="446"/>
      <c r="V22" s="449">
        <f>'23solcasaad'!Q23</f>
        <v>14863</v>
      </c>
      <c r="W22" s="453">
        <f t="shared" si="10"/>
        <v>3.1412472841937964</v>
      </c>
      <c r="X22" s="446"/>
      <c r="Y22" s="449">
        <f>'23solcasaad'!X23</f>
        <v>44350</v>
      </c>
      <c r="Z22" s="401">
        <f t="shared" si="11"/>
        <v>18.725247629261208</v>
      </c>
      <c r="AA22" s="380"/>
      <c r="AB22" s="381">
        <f t="shared" si="12"/>
        <v>18</v>
      </c>
      <c r="AC22" s="381">
        <v>12</v>
      </c>
      <c r="AD22" s="381">
        <f t="shared" si="13"/>
        <v>6</v>
      </c>
      <c r="AE22" s="382" t="str">
        <f t="shared" si="2"/>
        <v>Cantabria</v>
      </c>
      <c r="AF22" s="383">
        <f t="shared" si="3"/>
        <v>4.0310203998388818</v>
      </c>
      <c r="AG22" s="379"/>
      <c r="AH22" s="381">
        <f t="shared" si="14"/>
        <v>16</v>
      </c>
      <c r="AI22" s="381">
        <v>12</v>
      </c>
      <c r="AJ22" s="381">
        <f t="shared" si="15"/>
        <v>10</v>
      </c>
      <c r="AK22" s="382" t="str">
        <f t="shared" si="16"/>
        <v>Comunitat Valenciana</v>
      </c>
      <c r="AL22" s="383">
        <f t="shared" si="17"/>
        <v>1.3288919391622394</v>
      </c>
      <c r="AM22" s="379"/>
      <c r="AN22" s="381">
        <f t="shared" si="18"/>
        <v>19</v>
      </c>
      <c r="AO22" s="381">
        <v>12</v>
      </c>
      <c r="AP22" s="381">
        <f t="shared" si="19"/>
        <v>17</v>
      </c>
      <c r="AQ22" s="382" t="str">
        <f t="shared" si="20"/>
        <v>Rioja, La</v>
      </c>
      <c r="AR22" s="383">
        <f t="shared" si="21"/>
        <v>5.8273216773040062</v>
      </c>
      <c r="AS22" s="379"/>
      <c r="AT22" s="381">
        <f t="shared" si="22"/>
        <v>19</v>
      </c>
      <c r="AU22" s="381">
        <v>12</v>
      </c>
      <c r="AV22" s="381">
        <f t="shared" si="23"/>
        <v>10</v>
      </c>
      <c r="AW22" s="382" t="str">
        <f t="shared" si="24"/>
        <v>Comunitat Valenciana</v>
      </c>
      <c r="AX22" s="383">
        <f t="shared" si="25"/>
        <v>35.744444976698674</v>
      </c>
    </row>
    <row r="23" spans="1:50" s="132" customFormat="1" ht="18" customHeight="1" x14ac:dyDescent="0.2">
      <c r="A23" s="444"/>
      <c r="B23" s="445" t="s">
        <v>42</v>
      </c>
      <c r="C23" s="446"/>
      <c r="D23" s="447">
        <f t="shared" si="4"/>
        <v>6871903</v>
      </c>
      <c r="E23" s="448">
        <f t="shared" si="0"/>
        <v>14.291050034957625</v>
      </c>
      <c r="F23" s="446"/>
      <c r="G23" s="449">
        <f>'20pobl'!J24</f>
        <v>5605365</v>
      </c>
      <c r="H23" s="450">
        <f t="shared" si="5"/>
        <v>14.598222778854451</v>
      </c>
      <c r="I23" s="446"/>
      <c r="J23" s="449">
        <f>'20pobl'!Q24</f>
        <v>890790</v>
      </c>
      <c r="K23" s="450">
        <f t="shared" si="6"/>
        <v>13.069251672774424</v>
      </c>
      <c r="L23" s="446"/>
      <c r="M23" s="449">
        <f>'20pobl'!X24</f>
        <v>375748</v>
      </c>
      <c r="N23" s="450">
        <f t="shared" si="1"/>
        <v>13.083812756498068</v>
      </c>
      <c r="O23" s="446"/>
      <c r="P23" s="451">
        <f t="shared" si="7"/>
        <v>245045</v>
      </c>
      <c r="Q23" s="452">
        <f t="shared" si="8"/>
        <v>3.5658972485496374</v>
      </c>
      <c r="R23" s="446"/>
      <c r="S23" s="449">
        <f>'23solcasaad'!J24</f>
        <v>57979</v>
      </c>
      <c r="T23" s="453">
        <f t="shared" si="9"/>
        <v>1.0343483430606213</v>
      </c>
      <c r="U23" s="446"/>
      <c r="V23" s="449">
        <f>'23solcasaad'!Q24</f>
        <v>47715</v>
      </c>
      <c r="W23" s="453">
        <f t="shared" si="10"/>
        <v>5.3564813255649479</v>
      </c>
      <c r="X23" s="446"/>
      <c r="Y23" s="449">
        <f>'23solcasaad'!X24</f>
        <v>139351</v>
      </c>
      <c r="Z23" s="401">
        <f t="shared" si="11"/>
        <v>37.086291876470398</v>
      </c>
      <c r="AA23" s="380"/>
      <c r="AB23" s="381">
        <f t="shared" si="12"/>
        <v>15</v>
      </c>
      <c r="AC23" s="381">
        <v>13</v>
      </c>
      <c r="AD23" s="381">
        <f t="shared" si="13"/>
        <v>10</v>
      </c>
      <c r="AE23" s="382" t="str">
        <f t="shared" si="2"/>
        <v>Comunitat Valenciana</v>
      </c>
      <c r="AF23" s="383">
        <f t="shared" si="3"/>
        <v>3.9241631112333799</v>
      </c>
      <c r="AG23" s="379"/>
      <c r="AH23" s="381">
        <f t="shared" si="14"/>
        <v>17</v>
      </c>
      <c r="AI23" s="381">
        <v>13</v>
      </c>
      <c r="AJ23" s="381">
        <f t="shared" si="15"/>
        <v>8</v>
      </c>
      <c r="AK23" s="382" t="str">
        <f t="shared" si="16"/>
        <v>Castilla - La Mancha</v>
      </c>
      <c r="AL23" s="383">
        <f t="shared" si="17"/>
        <v>1.3168814931682196</v>
      </c>
      <c r="AM23" s="379"/>
      <c r="AN23" s="381">
        <f t="shared" si="18"/>
        <v>14</v>
      </c>
      <c r="AO23" s="381">
        <v>13</v>
      </c>
      <c r="AP23" s="381">
        <f t="shared" si="19"/>
        <v>3</v>
      </c>
      <c r="AQ23" s="382" t="str">
        <f t="shared" si="20"/>
        <v>Asturias, Principado de</v>
      </c>
      <c r="AR23" s="383">
        <f t="shared" si="21"/>
        <v>5.4285743848684893</v>
      </c>
      <c r="AS23" s="379"/>
      <c r="AT23" s="381">
        <f t="shared" si="22"/>
        <v>11</v>
      </c>
      <c r="AU23" s="381">
        <v>13</v>
      </c>
      <c r="AV23" s="381">
        <f t="shared" si="23"/>
        <v>2</v>
      </c>
      <c r="AW23" s="382" t="str">
        <f t="shared" si="24"/>
        <v>Aragón</v>
      </c>
      <c r="AX23" s="383">
        <f t="shared" si="25"/>
        <v>34.609658848392101</v>
      </c>
    </row>
    <row r="24" spans="1:50" s="132" customFormat="1" ht="18" customHeight="1" x14ac:dyDescent="0.2">
      <c r="A24" s="444"/>
      <c r="B24" s="445" t="s">
        <v>43</v>
      </c>
      <c r="C24" s="446"/>
      <c r="D24" s="447">
        <f t="shared" si="4"/>
        <v>1551692</v>
      </c>
      <c r="E24" s="448">
        <f t="shared" si="0"/>
        <v>3.2269530013510765</v>
      </c>
      <c r="F24" s="446"/>
      <c r="G24" s="449">
        <f>'20pobl'!J25</f>
        <v>1298039</v>
      </c>
      <c r="H24" s="450">
        <f t="shared" si="5"/>
        <v>3.3805224990061222</v>
      </c>
      <c r="I24" s="446"/>
      <c r="J24" s="449">
        <f>'20pobl'!Q25</f>
        <v>182344</v>
      </c>
      <c r="K24" s="450">
        <f t="shared" si="6"/>
        <v>2.6752653566164635</v>
      </c>
      <c r="L24" s="446"/>
      <c r="M24" s="449">
        <f>'20pobl'!X25</f>
        <v>71309</v>
      </c>
      <c r="N24" s="450">
        <f t="shared" si="1"/>
        <v>2.4830301261832948</v>
      </c>
      <c r="O24" s="446"/>
      <c r="P24" s="451">
        <f t="shared" si="7"/>
        <v>64044</v>
      </c>
      <c r="Q24" s="452">
        <f t="shared" si="8"/>
        <v>4.1273654823251009</v>
      </c>
      <c r="R24" s="446"/>
      <c r="S24" s="449">
        <f>'23solcasaad'!J25</f>
        <v>21934</v>
      </c>
      <c r="T24" s="453">
        <f t="shared" si="9"/>
        <v>1.6897797369724639</v>
      </c>
      <c r="U24" s="446"/>
      <c r="V24" s="449">
        <f>'23solcasaad'!Q25</f>
        <v>14987</v>
      </c>
      <c r="W24" s="453">
        <f t="shared" si="10"/>
        <v>8.2190804194270175</v>
      </c>
      <c r="X24" s="446"/>
      <c r="Y24" s="449">
        <f>'23solcasaad'!X25</f>
        <v>27123</v>
      </c>
      <c r="Z24" s="401">
        <f t="shared" si="11"/>
        <v>38.035872049811381</v>
      </c>
      <c r="AA24" s="380"/>
      <c r="AB24" s="381">
        <f t="shared" si="12"/>
        <v>10</v>
      </c>
      <c r="AC24" s="381">
        <v>14</v>
      </c>
      <c r="AD24" s="381">
        <f t="shared" si="13"/>
        <v>4</v>
      </c>
      <c r="AE24" s="382" t="str">
        <f t="shared" si="2"/>
        <v>Balears, Illes</v>
      </c>
      <c r="AF24" s="383">
        <f t="shared" si="3"/>
        <v>3.619867989744658</v>
      </c>
      <c r="AG24" s="379"/>
      <c r="AH24" s="381">
        <f t="shared" si="14"/>
        <v>5</v>
      </c>
      <c r="AI24" s="381">
        <v>14</v>
      </c>
      <c r="AJ24" s="381">
        <f t="shared" si="15"/>
        <v>4</v>
      </c>
      <c r="AK24" s="382" t="str">
        <f t="shared" si="16"/>
        <v>Balears, Illes</v>
      </c>
      <c r="AL24" s="383">
        <f t="shared" si="17"/>
        <v>1.2322828410800539</v>
      </c>
      <c r="AM24" s="379"/>
      <c r="AN24" s="381">
        <f t="shared" si="18"/>
        <v>2</v>
      </c>
      <c r="AO24" s="381">
        <v>14</v>
      </c>
      <c r="AP24" s="381">
        <f t="shared" si="19"/>
        <v>13</v>
      </c>
      <c r="AQ24" s="382" t="str">
        <f t="shared" si="20"/>
        <v>Madrid, Comunidad de</v>
      </c>
      <c r="AR24" s="383">
        <f t="shared" si="21"/>
        <v>5.3564813255649479</v>
      </c>
      <c r="AS24" s="379"/>
      <c r="AT24" s="381">
        <f t="shared" si="22"/>
        <v>9</v>
      </c>
      <c r="AU24" s="381">
        <v>14</v>
      </c>
      <c r="AV24" s="381">
        <f t="shared" si="23"/>
        <v>18</v>
      </c>
      <c r="AW24" s="382" t="str">
        <f t="shared" si="24"/>
        <v>Ceuta y Melilla</v>
      </c>
      <c r="AX24" s="383">
        <f t="shared" si="25"/>
        <v>31.091918568784699</v>
      </c>
    </row>
    <row r="25" spans="1:50" s="132" customFormat="1" ht="18" customHeight="1" x14ac:dyDescent="0.2">
      <c r="B25" s="445" t="s">
        <v>44</v>
      </c>
      <c r="C25" s="446"/>
      <c r="D25" s="454">
        <f t="shared" si="4"/>
        <v>672155</v>
      </c>
      <c r="E25" s="448">
        <f t="shared" si="0"/>
        <v>1.3978370672937237</v>
      </c>
      <c r="F25" s="446"/>
      <c r="G25" s="455">
        <f>'20pobl'!J26</f>
        <v>534721</v>
      </c>
      <c r="H25" s="450">
        <f t="shared" si="5"/>
        <v>1.3925901850337723</v>
      </c>
      <c r="I25" s="446"/>
      <c r="J25" s="455">
        <f>'20pobl'!Q26</f>
        <v>95699</v>
      </c>
      <c r="K25" s="450">
        <f t="shared" si="6"/>
        <v>1.4040506918946549</v>
      </c>
      <c r="L25" s="446"/>
      <c r="M25" s="455">
        <f>'20pobl'!X26</f>
        <v>41735</v>
      </c>
      <c r="N25" s="450">
        <f t="shared" si="1"/>
        <v>1.4532424002055815</v>
      </c>
      <c r="O25" s="446"/>
      <c r="P25" s="456">
        <f t="shared" si="7"/>
        <v>22014</v>
      </c>
      <c r="Q25" s="452">
        <f t="shared" si="8"/>
        <v>3.2751374310984818</v>
      </c>
      <c r="R25" s="446"/>
      <c r="S25" s="455">
        <f>'23solcasaad'!J26</f>
        <v>5211</v>
      </c>
      <c r="T25" s="453">
        <f t="shared" si="9"/>
        <v>0.97452690281473886</v>
      </c>
      <c r="U25" s="446"/>
      <c r="V25" s="455">
        <f>'23solcasaad'!Q26</f>
        <v>4122</v>
      </c>
      <c r="W25" s="453">
        <f t="shared" si="10"/>
        <v>4.3072550392376092</v>
      </c>
      <c r="X25" s="446"/>
      <c r="Y25" s="455">
        <f>'23solcasaad'!X26</f>
        <v>12681</v>
      </c>
      <c r="Z25" s="401">
        <f t="shared" si="11"/>
        <v>30.384569306337607</v>
      </c>
      <c r="AA25" s="380"/>
      <c r="AB25" s="381">
        <f t="shared" si="12"/>
        <v>16</v>
      </c>
      <c r="AC25" s="381">
        <v>15</v>
      </c>
      <c r="AD25" s="381">
        <f t="shared" si="13"/>
        <v>13</v>
      </c>
      <c r="AE25" s="382" t="str">
        <f t="shared" si="2"/>
        <v>Madrid, Comunidad de</v>
      </c>
      <c r="AF25" s="383">
        <f t="shared" si="3"/>
        <v>3.5658972485496374</v>
      </c>
      <c r="AG25" s="379"/>
      <c r="AH25" s="381">
        <f t="shared" si="14"/>
        <v>19</v>
      </c>
      <c r="AI25" s="381">
        <v>15</v>
      </c>
      <c r="AJ25" s="381">
        <f t="shared" si="15"/>
        <v>5</v>
      </c>
      <c r="AK25" s="382" t="str">
        <f t="shared" si="16"/>
        <v>Canarias</v>
      </c>
      <c r="AL25" s="383">
        <f t="shared" si="17"/>
        <v>1.223563060747267</v>
      </c>
      <c r="AM25" s="379"/>
      <c r="AN25" s="381">
        <f t="shared" si="18"/>
        <v>18</v>
      </c>
      <c r="AO25" s="381">
        <v>15</v>
      </c>
      <c r="AP25" s="381">
        <f t="shared" si="19"/>
        <v>2</v>
      </c>
      <c r="AQ25" s="382" t="str">
        <f t="shared" si="20"/>
        <v>Aragón</v>
      </c>
      <c r="AR25" s="383">
        <f t="shared" si="21"/>
        <v>5.3106327086017924</v>
      </c>
      <c r="AS25" s="379"/>
      <c r="AT25" s="381">
        <f t="shared" si="22"/>
        <v>16</v>
      </c>
      <c r="AU25" s="381">
        <v>15</v>
      </c>
      <c r="AV25" s="381">
        <f t="shared" si="23"/>
        <v>3</v>
      </c>
      <c r="AW25" s="382" t="str">
        <f t="shared" si="24"/>
        <v>Asturias, Principado de</v>
      </c>
      <c r="AX25" s="383">
        <f t="shared" si="25"/>
        <v>31.052650399914178</v>
      </c>
    </row>
    <row r="26" spans="1:50" s="132" customFormat="1" ht="18" customHeight="1" x14ac:dyDescent="0.2">
      <c r="B26" s="445" t="s">
        <v>45</v>
      </c>
      <c r="C26" s="446"/>
      <c r="D26" s="454">
        <f t="shared" si="4"/>
        <v>2216302</v>
      </c>
      <c r="E26" s="448">
        <f t="shared" si="0"/>
        <v>4.6090992225263738</v>
      </c>
      <c r="F26" s="446"/>
      <c r="G26" s="455">
        <f>'20pobl'!J27</f>
        <v>1696058</v>
      </c>
      <c r="H26" s="450">
        <f t="shared" si="5"/>
        <v>4.4170955022301532</v>
      </c>
      <c r="I26" s="446"/>
      <c r="J26" s="455">
        <f>'20pobl'!Q27</f>
        <v>361316</v>
      </c>
      <c r="K26" s="450">
        <f t="shared" si="6"/>
        <v>5.3010583161016225</v>
      </c>
      <c r="L26" s="446"/>
      <c r="M26" s="455">
        <f>'20pobl'!X27</f>
        <v>158928</v>
      </c>
      <c r="N26" s="450">
        <f t="shared" si="1"/>
        <v>5.5339860591798891</v>
      </c>
      <c r="O26" s="446"/>
      <c r="P26" s="456">
        <f t="shared" si="7"/>
        <v>114310</v>
      </c>
      <c r="Q26" s="452">
        <f t="shared" si="8"/>
        <v>5.1576906035368824</v>
      </c>
      <c r="R26" s="446"/>
      <c r="S26" s="455">
        <f>'23solcasaad'!J27</f>
        <v>30302</v>
      </c>
      <c r="T26" s="453">
        <f t="shared" si="9"/>
        <v>1.7866134294935669</v>
      </c>
      <c r="U26" s="446"/>
      <c r="V26" s="455">
        <f>'23solcasaad'!Q27</f>
        <v>22947</v>
      </c>
      <c r="W26" s="453">
        <f t="shared" si="10"/>
        <v>6.350950414595534</v>
      </c>
      <c r="X26" s="446"/>
      <c r="Y26" s="455">
        <f>'23solcasaad'!X27</f>
        <v>61061</v>
      </c>
      <c r="Z26" s="401">
        <f t="shared" si="11"/>
        <v>38.420542635658911</v>
      </c>
      <c r="AA26" s="380"/>
      <c r="AB26" s="381">
        <f t="shared" si="12"/>
        <v>3</v>
      </c>
      <c r="AC26" s="381">
        <v>16</v>
      </c>
      <c r="AD26" s="381">
        <f t="shared" si="13"/>
        <v>15</v>
      </c>
      <c r="AE26" s="382" t="str">
        <f t="shared" si="2"/>
        <v>Navarra, Comunidad Foral de</v>
      </c>
      <c r="AF26" s="384">
        <f t="shared" si="3"/>
        <v>3.2751374310984818</v>
      </c>
      <c r="AG26" s="379"/>
      <c r="AH26" s="381">
        <f t="shared" si="14"/>
        <v>3</v>
      </c>
      <c r="AI26" s="381">
        <v>16</v>
      </c>
      <c r="AJ26" s="381">
        <f t="shared" si="15"/>
        <v>12</v>
      </c>
      <c r="AK26" s="382" t="str">
        <f t="shared" si="16"/>
        <v>Galicia</v>
      </c>
      <c r="AL26" s="383">
        <f t="shared" si="17"/>
        <v>1.1970813633306558</v>
      </c>
      <c r="AM26" s="379"/>
      <c r="AN26" s="381">
        <f t="shared" si="18"/>
        <v>9</v>
      </c>
      <c r="AO26" s="381">
        <v>16</v>
      </c>
      <c r="AP26" s="381">
        <f t="shared" si="19"/>
        <v>6</v>
      </c>
      <c r="AQ26" s="382" t="str">
        <f t="shared" si="20"/>
        <v>Cantabria</v>
      </c>
      <c r="AR26" s="383">
        <f t="shared" si="21"/>
        <v>5.2792450894917691</v>
      </c>
      <c r="AS26" s="379"/>
      <c r="AT26" s="381">
        <f t="shared" si="22"/>
        <v>8</v>
      </c>
      <c r="AU26" s="381">
        <v>16</v>
      </c>
      <c r="AV26" s="381">
        <f t="shared" si="23"/>
        <v>15</v>
      </c>
      <c r="AW26" s="382" t="str">
        <f t="shared" si="24"/>
        <v>Navarra, Comunidad Foral de</v>
      </c>
      <c r="AX26" s="383">
        <f t="shared" si="25"/>
        <v>30.384569306337607</v>
      </c>
    </row>
    <row r="27" spans="1:50" s="132" customFormat="1" ht="18" customHeight="1" x14ac:dyDescent="0.2">
      <c r="B27" s="445" t="s">
        <v>46</v>
      </c>
      <c r="C27" s="446"/>
      <c r="D27" s="454">
        <f t="shared" si="4"/>
        <v>322282</v>
      </c>
      <c r="E27" s="457">
        <f t="shared" si="0"/>
        <v>0.67022892892495911</v>
      </c>
      <c r="F27" s="446"/>
      <c r="G27" s="455">
        <f>'20pobl'!J28</f>
        <v>252101</v>
      </c>
      <c r="H27" s="458">
        <f t="shared" si="5"/>
        <v>0.65655431194435798</v>
      </c>
      <c r="I27" s="446"/>
      <c r="J27" s="455">
        <f>'20pobl'!Q28</f>
        <v>48101</v>
      </c>
      <c r="K27" s="458">
        <f t="shared" si="6"/>
        <v>0.70571523559101768</v>
      </c>
      <c r="L27" s="446"/>
      <c r="M27" s="455">
        <f>'20pobl'!X28</f>
        <v>22080</v>
      </c>
      <c r="N27" s="458">
        <f t="shared" si="1"/>
        <v>0.7688413129636813</v>
      </c>
      <c r="O27" s="446"/>
      <c r="P27" s="456">
        <f t="shared" si="7"/>
        <v>14771</v>
      </c>
      <c r="Q27" s="459">
        <f t="shared" si="8"/>
        <v>4.5832531757901469</v>
      </c>
      <c r="R27" s="446"/>
      <c r="S27" s="455">
        <f>'23solcasaad'!J28</f>
        <v>3447</v>
      </c>
      <c r="T27" s="244">
        <f t="shared" si="9"/>
        <v>1.3673091340375485</v>
      </c>
      <c r="U27" s="446"/>
      <c r="V27" s="455">
        <f>'23solcasaad'!Q28</f>
        <v>2803</v>
      </c>
      <c r="W27" s="244">
        <f t="shared" si="10"/>
        <v>5.8273216773040062</v>
      </c>
      <c r="X27" s="446"/>
      <c r="Y27" s="455">
        <f>'23solcasaad'!X28</f>
        <v>8521</v>
      </c>
      <c r="Z27" s="404">
        <f t="shared" si="11"/>
        <v>38.591485507246375</v>
      </c>
      <c r="AA27" s="380"/>
      <c r="AB27" s="381">
        <f t="shared" si="12"/>
        <v>7</v>
      </c>
      <c r="AC27" s="381">
        <v>17</v>
      </c>
      <c r="AD27" s="381">
        <f t="shared" si="13"/>
        <v>18</v>
      </c>
      <c r="AE27" s="382" t="str">
        <f t="shared" si="2"/>
        <v>Ceuta y Melilla</v>
      </c>
      <c r="AF27" s="383">
        <f t="shared" si="3"/>
        <v>3.1771930345011716</v>
      </c>
      <c r="AG27" s="379"/>
      <c r="AH27" s="381">
        <f t="shared" si="14"/>
        <v>11</v>
      </c>
      <c r="AI27" s="381">
        <v>17</v>
      </c>
      <c r="AJ27" s="381">
        <f t="shared" si="15"/>
        <v>13</v>
      </c>
      <c r="AK27" s="382" t="str">
        <f t="shared" si="16"/>
        <v>Madrid, Comunidad de</v>
      </c>
      <c r="AL27" s="383">
        <f t="shared" si="17"/>
        <v>1.0343483430606213</v>
      </c>
      <c r="AM27" s="379"/>
      <c r="AN27" s="381">
        <f t="shared" si="18"/>
        <v>12</v>
      </c>
      <c r="AO27" s="381">
        <v>17</v>
      </c>
      <c r="AP27" s="381">
        <f t="shared" si="19"/>
        <v>5</v>
      </c>
      <c r="AQ27" s="382" t="str">
        <f t="shared" si="20"/>
        <v>Canarias</v>
      </c>
      <c r="AR27" s="383">
        <f t="shared" si="21"/>
        <v>5.1486433496545478</v>
      </c>
      <c r="AS27" s="379"/>
      <c r="AT27" s="381">
        <f t="shared" si="22"/>
        <v>7</v>
      </c>
      <c r="AU27" s="381">
        <v>17</v>
      </c>
      <c r="AV27" s="381">
        <f t="shared" si="23"/>
        <v>6</v>
      </c>
      <c r="AW27" s="382" t="str">
        <f t="shared" si="24"/>
        <v>Cantabria</v>
      </c>
      <c r="AX27" s="383">
        <f t="shared" si="25"/>
        <v>29.472933772555191</v>
      </c>
    </row>
    <row r="28" spans="1:50" s="132" customFormat="1" ht="18" customHeight="1" x14ac:dyDescent="0.2">
      <c r="B28" s="445" t="s">
        <v>1</v>
      </c>
      <c r="C28" s="446"/>
      <c r="D28" s="454">
        <f t="shared" si="4"/>
        <v>168545</v>
      </c>
      <c r="E28" s="457">
        <f t="shared" si="0"/>
        <v>0.35051208204509476</v>
      </c>
      <c r="F28" s="446"/>
      <c r="G28" s="455">
        <f>'20pobl'!J29</f>
        <v>147939</v>
      </c>
      <c r="H28" s="458">
        <f t="shared" si="5"/>
        <v>0.38528204312849362</v>
      </c>
      <c r="I28" s="446"/>
      <c r="J28" s="455">
        <f>'20pobl'!Q29</f>
        <v>15743</v>
      </c>
      <c r="K28" s="458">
        <f t="shared" si="6"/>
        <v>0.23097388731854621</v>
      </c>
      <c r="L28" s="446"/>
      <c r="M28" s="455">
        <f>'20pobl'!X29</f>
        <v>4863</v>
      </c>
      <c r="N28" s="458">
        <f t="shared" si="1"/>
        <v>0.16933312069485426</v>
      </c>
      <c r="O28" s="446"/>
      <c r="P28" s="456">
        <f t="shared" si="7"/>
        <v>5355</v>
      </c>
      <c r="Q28" s="459">
        <f t="shared" si="8"/>
        <v>3.1771930345011716</v>
      </c>
      <c r="R28" s="446"/>
      <c r="S28" s="455">
        <f>'23solcasaad'!J29</f>
        <v>2848</v>
      </c>
      <c r="T28" s="244">
        <f t="shared" si="9"/>
        <v>1.9251177850330203</v>
      </c>
      <c r="U28" s="446"/>
      <c r="V28" s="455">
        <f>'23solcasaad'!Q29</f>
        <v>995</v>
      </c>
      <c r="W28" s="244">
        <f t="shared" si="10"/>
        <v>6.3202693260496732</v>
      </c>
      <c r="X28" s="446"/>
      <c r="Y28" s="455">
        <f>'23solcasaad'!X29</f>
        <v>1512</v>
      </c>
      <c r="Z28" s="404">
        <f t="shared" si="11"/>
        <v>31.091918568784699</v>
      </c>
      <c r="AA28" s="380"/>
      <c r="AB28" s="381">
        <f t="shared" si="12"/>
        <v>17</v>
      </c>
      <c r="AC28" s="381">
        <v>18</v>
      </c>
      <c r="AD28" s="381">
        <f t="shared" si="13"/>
        <v>12</v>
      </c>
      <c r="AE28" s="382" t="str">
        <f t="shared" si="2"/>
        <v>Galicia</v>
      </c>
      <c r="AF28" s="383">
        <f t="shared" si="3"/>
        <v>3.0757672747964011</v>
      </c>
      <c r="AG28" s="379"/>
      <c r="AH28" s="381">
        <f t="shared" si="14"/>
        <v>1</v>
      </c>
      <c r="AI28" s="381">
        <v>18</v>
      </c>
      <c r="AJ28" s="381">
        <f t="shared" si="15"/>
        <v>2</v>
      </c>
      <c r="AK28" s="382" t="str">
        <f t="shared" si="16"/>
        <v>Aragón</v>
      </c>
      <c r="AL28" s="383">
        <f t="shared" si="17"/>
        <v>1.0045593010795422</v>
      </c>
      <c r="AM28" s="379"/>
      <c r="AN28" s="381">
        <f t="shared" si="18"/>
        <v>10</v>
      </c>
      <c r="AO28" s="381">
        <v>18</v>
      </c>
      <c r="AP28" s="381">
        <f t="shared" si="19"/>
        <v>15</v>
      </c>
      <c r="AQ28" s="382" t="str">
        <f t="shared" si="20"/>
        <v>Navarra, Comunidad Foral de</v>
      </c>
      <c r="AR28" s="383">
        <f t="shared" si="21"/>
        <v>4.3072550392376092</v>
      </c>
      <c r="AS28" s="379"/>
      <c r="AT28" s="381">
        <f t="shared" si="22"/>
        <v>14</v>
      </c>
      <c r="AU28" s="381">
        <v>18</v>
      </c>
      <c r="AV28" s="381">
        <f t="shared" si="23"/>
        <v>5</v>
      </c>
      <c r="AW28" s="382" t="str">
        <f t="shared" si="24"/>
        <v>Canarias</v>
      </c>
      <c r="AX28" s="383">
        <f t="shared" si="25"/>
        <v>27.332425234309877</v>
      </c>
    </row>
    <row r="29" spans="1:50" s="132" customFormat="1" ht="3.75" customHeight="1" x14ac:dyDescent="0.2">
      <c r="A29" s="444"/>
      <c r="B29" s="252"/>
      <c r="C29" s="307"/>
      <c r="D29" s="252"/>
      <c r="E29" s="460"/>
      <c r="F29" s="307"/>
      <c r="G29" s="252"/>
      <c r="H29" s="461"/>
      <c r="I29" s="307"/>
      <c r="J29" s="252"/>
      <c r="K29" s="461"/>
      <c r="L29" s="307"/>
      <c r="M29" s="252"/>
      <c r="N29" s="461"/>
      <c r="O29" s="307"/>
      <c r="P29" s="252"/>
      <c r="Q29" s="462"/>
      <c r="R29" s="307"/>
      <c r="S29" s="252"/>
      <c r="T29" s="463"/>
      <c r="U29" s="307"/>
      <c r="V29" s="252"/>
      <c r="W29" s="461"/>
      <c r="X29" s="307"/>
      <c r="Y29" s="252"/>
      <c r="Z29" s="385"/>
      <c r="AA29" s="380"/>
      <c r="AB29" s="377"/>
      <c r="AC29" s="377"/>
      <c r="AD29" s="381">
        <f>MATCH(AC30,AB$11:AB$30,0)</f>
        <v>5</v>
      </c>
      <c r="AE29" s="382" t="str">
        <f t="shared" si="2"/>
        <v>Canarias</v>
      </c>
      <c r="AF29" s="383">
        <f t="shared" si="3"/>
        <v>2.8952795641784785</v>
      </c>
      <c r="AG29" s="379"/>
      <c r="AH29" s="377"/>
      <c r="AI29" s="377"/>
      <c r="AJ29" s="381">
        <f>MATCH(AI30,AH$11:AH$30,0)</f>
        <v>15</v>
      </c>
      <c r="AK29" s="382" t="str">
        <f t="shared" si="16"/>
        <v>Navarra, Comunidad Foral de</v>
      </c>
      <c r="AL29" s="383">
        <f t="shared" si="17"/>
        <v>0.97452690281473886</v>
      </c>
      <c r="AM29" s="379"/>
      <c r="AN29" s="377"/>
      <c r="AO29" s="377"/>
      <c r="AP29" s="381">
        <f>MATCH(AO30,AN$11:AN$30,0)</f>
        <v>12</v>
      </c>
      <c r="AQ29" s="382" t="str">
        <f t="shared" si="20"/>
        <v>Galicia</v>
      </c>
      <c r="AR29" s="383">
        <f>INDEX(W$11:W$30,AP29,1)</f>
        <v>3.1412472841937964</v>
      </c>
      <c r="AS29" s="379"/>
      <c r="AT29" s="377"/>
      <c r="AU29" s="377"/>
      <c r="AV29" s="381">
        <f>MATCH(AU30,AT$11:AT$30,0)</f>
        <v>12</v>
      </c>
      <c r="AW29" s="382" t="str">
        <f t="shared" si="24"/>
        <v>Galicia</v>
      </c>
      <c r="AX29" s="383">
        <f t="shared" si="25"/>
        <v>18.725247629261208</v>
      </c>
    </row>
    <row r="30" spans="1:50" s="261" customFormat="1" ht="18" customHeight="1" x14ac:dyDescent="0.2">
      <c r="B30" s="464" t="s">
        <v>0</v>
      </c>
      <c r="C30" s="442"/>
      <c r="D30" s="465">
        <f>SUM(D11:D28)</f>
        <v>48085361</v>
      </c>
      <c r="E30" s="463">
        <f>SUM(E11:E28)</f>
        <v>99.999999999999986</v>
      </c>
      <c r="F30" s="442"/>
      <c r="G30" s="465">
        <f>SUM(G11:G28)</f>
        <v>38397585</v>
      </c>
      <c r="H30" s="466">
        <f>SUM(H11:H28)</f>
        <v>100.00000000000001</v>
      </c>
      <c r="I30" s="442"/>
      <c r="J30" s="465">
        <f>SUM(J11:J28)</f>
        <v>6815922</v>
      </c>
      <c r="K30" s="466">
        <f>SUM(K11:K28)</f>
        <v>99.999999999999986</v>
      </c>
      <c r="L30" s="442"/>
      <c r="M30" s="465">
        <f>SUM(M11:M28)</f>
        <v>2871854</v>
      </c>
      <c r="N30" s="466">
        <f>SUM(N11:N28)</f>
        <v>100.00000000000001</v>
      </c>
      <c r="O30" s="442"/>
      <c r="P30" s="465">
        <f>SUM(P11:P28)</f>
        <v>2070352</v>
      </c>
      <c r="Q30" s="462">
        <f>P30*100/D30</f>
        <v>4.3055764934363285</v>
      </c>
      <c r="R30" s="442"/>
      <c r="S30" s="465">
        <f>SUM(S11:S28)</f>
        <v>538613</v>
      </c>
      <c r="T30" s="463">
        <f>S30*100/G30</f>
        <v>1.4027262391632183</v>
      </c>
      <c r="U30" s="442"/>
      <c r="V30" s="465">
        <f>SUM(V11:V28)</f>
        <v>447944</v>
      </c>
      <c r="W30" s="463">
        <f>V30*100/J30</f>
        <v>6.5720235648236587</v>
      </c>
      <c r="X30" s="442"/>
      <c r="Y30" s="465">
        <f>SUM(Y11:Y28)</f>
        <v>1083795</v>
      </c>
      <c r="Z30" s="386">
        <f>Y30*100/M30</f>
        <v>37.738513169541349</v>
      </c>
      <c r="AA30" s="380"/>
      <c r="AB30" s="381">
        <f>_xlfn.RANK.EQ(Q30,Q$11:Q$30,0)</f>
        <v>9</v>
      </c>
      <c r="AC30" s="381">
        <v>19</v>
      </c>
      <c r="AD30" s="377"/>
      <c r="AE30" s="377"/>
      <c r="AF30" s="387"/>
      <c r="AG30" s="189"/>
      <c r="AH30" s="381">
        <f t="shared" si="14"/>
        <v>9</v>
      </c>
      <c r="AI30" s="381">
        <v>19</v>
      </c>
      <c r="AJ30" s="377"/>
      <c r="AK30" s="377"/>
      <c r="AL30" s="387"/>
      <c r="AM30" s="189"/>
      <c r="AN30" s="381">
        <f t="shared" si="18"/>
        <v>8</v>
      </c>
      <c r="AO30" s="381">
        <v>19</v>
      </c>
      <c r="AP30" s="377"/>
      <c r="AQ30" s="377"/>
      <c r="AR30" s="387"/>
      <c r="AS30" s="189"/>
      <c r="AT30" s="381">
        <f t="shared" si="22"/>
        <v>10</v>
      </c>
      <c r="AU30" s="381">
        <v>19</v>
      </c>
      <c r="AV30" s="377"/>
      <c r="AW30" s="377"/>
      <c r="AX30" s="387"/>
    </row>
    <row r="31" spans="1:50" s="261" customFormat="1" ht="5.25" customHeight="1" x14ac:dyDescent="0.25">
      <c r="B31" s="515" t="s">
        <v>39</v>
      </c>
      <c r="C31" s="516"/>
      <c r="D31" s="516"/>
      <c r="E31" s="516"/>
      <c r="F31" s="516"/>
      <c r="G31" s="516"/>
      <c r="H31" s="516"/>
      <c r="I31" s="516"/>
      <c r="R31" s="516"/>
      <c r="Z31" s="189"/>
      <c r="AA31" s="189"/>
      <c r="AB31" s="189"/>
      <c r="AC31" s="189"/>
      <c r="AD31" s="189"/>
      <c r="AE31" s="189"/>
      <c r="AF31" s="189"/>
      <c r="AG31" s="189"/>
      <c r="AH31" s="189"/>
      <c r="AI31" s="189"/>
      <c r="AJ31" s="189"/>
      <c r="AK31" s="189"/>
      <c r="AL31" s="189"/>
      <c r="AM31" s="189"/>
      <c r="AN31" s="189"/>
      <c r="AO31" s="189"/>
      <c r="AP31" s="189"/>
      <c r="AQ31" s="189"/>
      <c r="AR31" s="189"/>
      <c r="AS31" s="189"/>
      <c r="AT31" s="189"/>
      <c r="AU31" s="189"/>
      <c r="AV31" s="189"/>
      <c r="AW31" s="189"/>
      <c r="AX31" s="189"/>
    </row>
    <row r="32" spans="1:50" s="261" customFormat="1" ht="5.25" customHeight="1" x14ac:dyDescent="0.25">
      <c r="B32" s="515" t="s">
        <v>47</v>
      </c>
      <c r="C32" s="517"/>
      <c r="D32" s="517"/>
      <c r="E32" s="517"/>
      <c r="F32" s="517"/>
      <c r="G32" s="517"/>
      <c r="H32" s="517"/>
      <c r="I32" s="517"/>
      <c r="R32" s="517"/>
      <c r="Z32" s="189"/>
      <c r="AA32" s="189"/>
      <c r="AB32" s="189"/>
      <c r="AC32" s="189"/>
      <c r="AD32" s="189"/>
      <c r="AE32" s="189"/>
      <c r="AF32" s="189"/>
      <c r="AG32" s="189"/>
      <c r="AH32" s="189"/>
      <c r="AI32" s="189"/>
      <c r="AJ32" s="189"/>
      <c r="AK32" s="189"/>
      <c r="AL32" s="189"/>
      <c r="AM32" s="189"/>
      <c r="AN32" s="189"/>
      <c r="AO32" s="189"/>
      <c r="AP32" s="189"/>
      <c r="AQ32" s="189"/>
      <c r="AR32" s="189"/>
      <c r="AS32" s="189"/>
      <c r="AT32" s="189"/>
      <c r="AU32" s="189"/>
      <c r="AV32" s="189"/>
      <c r="AW32" s="189"/>
      <c r="AX32" s="189"/>
    </row>
    <row r="33" spans="2:50" s="261" customFormat="1" ht="13.5" customHeight="1" x14ac:dyDescent="0.25">
      <c r="B33" s="1365" t="s">
        <v>171</v>
      </c>
      <c r="C33" s="1365"/>
      <c r="D33" s="1365"/>
      <c r="E33" s="1365"/>
      <c r="F33" s="1365"/>
      <c r="G33" s="1365"/>
      <c r="H33" s="1365"/>
      <c r="I33" s="1365"/>
      <c r="J33" s="1365"/>
      <c r="K33" s="1365"/>
      <c r="L33" s="1365"/>
      <c r="M33" s="1365"/>
      <c r="Z33" s="189"/>
      <c r="AA33" s="189"/>
      <c r="AB33" s="189"/>
      <c r="AC33" s="189"/>
      <c r="AD33" s="189"/>
      <c r="AE33" s="189"/>
      <c r="AF33" s="189"/>
      <c r="AG33" s="189"/>
      <c r="AH33" s="189"/>
      <c r="AI33" s="189"/>
      <c r="AJ33" s="189"/>
      <c r="AK33" s="189"/>
      <c r="AL33" s="189"/>
      <c r="AM33" s="189"/>
      <c r="AN33" s="189"/>
      <c r="AO33" s="189"/>
      <c r="AP33" s="189"/>
      <c r="AQ33" s="189"/>
      <c r="AR33" s="189"/>
      <c r="AS33" s="189"/>
      <c r="AT33" s="189"/>
      <c r="AU33" s="189"/>
      <c r="AV33" s="189"/>
      <c r="AW33" s="189"/>
      <c r="AX33" s="189"/>
    </row>
    <row r="34" spans="2:50" s="189" customFormat="1" ht="29.25" customHeight="1" x14ac:dyDescent="0.25">
      <c r="B34" s="1339"/>
      <c r="C34" s="1339"/>
      <c r="D34" s="1339"/>
      <c r="E34" s="1339"/>
      <c r="F34" s="1339"/>
      <c r="G34" s="1339"/>
      <c r="H34" s="1339"/>
      <c r="I34" s="1339"/>
      <c r="J34" s="1339"/>
      <c r="K34" s="1339"/>
      <c r="L34" s="1339"/>
      <c r="M34" s="1339"/>
      <c r="N34" s="1339"/>
      <c r="O34" s="1339"/>
      <c r="P34" s="1339"/>
      <c r="Q34" s="406"/>
      <c r="R34" s="406"/>
      <c r="S34" s="406"/>
    </row>
    <row r="35" spans="2:50" s="261" customFormat="1" ht="4.5" customHeight="1" x14ac:dyDescent="0.25">
      <c r="B35" s="1290"/>
      <c r="C35" s="1290"/>
      <c r="D35" s="1290"/>
      <c r="E35" s="1290"/>
      <c r="F35" s="1290"/>
      <c r="G35" s="1290"/>
      <c r="H35" s="1290"/>
      <c r="I35" s="1290"/>
      <c r="J35" s="1290"/>
      <c r="K35" s="1290"/>
      <c r="L35" s="1290"/>
      <c r="M35" s="1290"/>
      <c r="N35" s="1290"/>
      <c r="O35" s="1290"/>
      <c r="P35" s="1290"/>
      <c r="Q35" s="467"/>
      <c r="R35" s="467"/>
      <c r="S35" s="467"/>
      <c r="Z35" s="189"/>
      <c r="AA35" s="189"/>
      <c r="AB35" s="189"/>
      <c r="AC35" s="189"/>
      <c r="AD35" s="189"/>
      <c r="AE35" s="189"/>
      <c r="AF35" s="189"/>
      <c r="AG35" s="189"/>
      <c r="AH35" s="189"/>
      <c r="AI35" s="189"/>
      <c r="AJ35" s="189"/>
      <c r="AK35" s="189"/>
      <c r="AL35" s="189"/>
      <c r="AM35" s="189"/>
      <c r="AN35" s="189"/>
      <c r="AO35" s="189"/>
      <c r="AP35" s="189"/>
      <c r="AQ35" s="189"/>
      <c r="AR35" s="189"/>
      <c r="AS35" s="189"/>
      <c r="AT35" s="189"/>
      <c r="AU35" s="189"/>
      <c r="AV35" s="189"/>
      <c r="AW35" s="189"/>
      <c r="AX35" s="189"/>
    </row>
    <row r="36" spans="2:50" s="261" customFormat="1" x14ac:dyDescent="0.25">
      <c r="Z36" s="189"/>
      <c r="AA36" s="189"/>
      <c r="AB36" s="189"/>
      <c r="AC36" s="189"/>
      <c r="AD36" s="189"/>
      <c r="AE36" s="189"/>
      <c r="AF36" s="189"/>
      <c r="AG36" s="189"/>
      <c r="AH36" s="189"/>
      <c r="AI36" s="189"/>
      <c r="AJ36" s="189"/>
      <c r="AK36" s="189"/>
      <c r="AL36" s="189"/>
      <c r="AM36" s="189"/>
      <c r="AN36" s="189"/>
      <c r="AO36" s="189"/>
      <c r="AP36" s="189"/>
      <c r="AQ36" s="189"/>
      <c r="AR36" s="189"/>
      <c r="AS36" s="189"/>
      <c r="AT36" s="189"/>
      <c r="AU36" s="189"/>
      <c r="AV36" s="189"/>
      <c r="AW36" s="189"/>
      <c r="AX36" s="189"/>
    </row>
    <row r="37" spans="2:50" s="261" customFormat="1" x14ac:dyDescent="0.25">
      <c r="Z37" s="189"/>
      <c r="AA37" s="189"/>
      <c r="AB37" s="189"/>
      <c r="AC37" s="189"/>
      <c r="AD37" s="189"/>
      <c r="AE37" s="189"/>
      <c r="AF37" s="189"/>
      <c r="AG37" s="189"/>
      <c r="AH37" s="189"/>
      <c r="AI37" s="189"/>
      <c r="AJ37" s="189"/>
      <c r="AK37" s="189"/>
      <c r="AL37" s="189"/>
      <c r="AM37" s="189"/>
      <c r="AN37" s="189"/>
      <c r="AO37" s="189"/>
      <c r="AP37" s="189"/>
      <c r="AQ37" s="189"/>
      <c r="AR37" s="189"/>
      <c r="AS37" s="189"/>
      <c r="AT37" s="189"/>
      <c r="AU37" s="189"/>
      <c r="AV37" s="189"/>
      <c r="AW37" s="189"/>
      <c r="AX37" s="189"/>
    </row>
    <row r="38" spans="2:50" s="261" customFormat="1" x14ac:dyDescent="0.25">
      <c r="L38" s="468"/>
      <c r="M38" s="468"/>
      <c r="N38" s="468"/>
      <c r="Z38" s="189"/>
      <c r="AA38" s="189"/>
      <c r="AB38" s="189"/>
      <c r="AC38" s="189"/>
      <c r="AD38" s="189"/>
      <c r="AE38" s="189"/>
      <c r="AF38" s="189"/>
      <c r="AG38" s="189"/>
      <c r="AH38" s="189"/>
      <c r="AI38" s="189"/>
      <c r="AJ38" s="189"/>
      <c r="AK38" s="189"/>
      <c r="AL38" s="189"/>
      <c r="AM38" s="189"/>
      <c r="AN38" s="189"/>
      <c r="AO38" s="189"/>
      <c r="AP38" s="189"/>
      <c r="AQ38" s="189"/>
      <c r="AR38" s="189"/>
      <c r="AS38" s="189"/>
      <c r="AT38" s="189"/>
      <c r="AU38" s="189"/>
      <c r="AV38" s="189"/>
      <c r="AW38" s="189"/>
      <c r="AX38" s="189"/>
    </row>
    <row r="39" spans="2:50" s="261" customFormat="1" x14ac:dyDescent="0.25">
      <c r="Z39" s="189"/>
      <c r="AA39" s="189"/>
      <c r="AB39" s="189"/>
      <c r="AC39" s="189"/>
      <c r="AD39" s="189"/>
      <c r="AE39" s="189"/>
      <c r="AF39" s="189"/>
      <c r="AG39" s="189"/>
      <c r="AH39" s="189"/>
      <c r="AI39" s="189"/>
      <c r="AJ39" s="189"/>
      <c r="AK39" s="189"/>
      <c r="AL39" s="189"/>
      <c r="AM39" s="189"/>
      <c r="AN39" s="189"/>
      <c r="AO39" s="189"/>
      <c r="AP39" s="189"/>
      <c r="AQ39" s="189"/>
      <c r="AR39" s="189"/>
      <c r="AS39" s="189"/>
      <c r="AT39" s="189"/>
      <c r="AU39" s="189"/>
      <c r="AV39" s="189"/>
      <c r="AW39" s="189"/>
      <c r="AX39" s="189"/>
    </row>
    <row r="40" spans="2:50" s="261" customFormat="1" x14ac:dyDescent="0.25">
      <c r="Z40" s="189"/>
      <c r="AA40" s="189"/>
      <c r="AB40" s="189"/>
      <c r="AC40" s="189"/>
      <c r="AD40" s="189"/>
      <c r="AE40" s="189"/>
      <c r="AF40" s="189"/>
      <c r="AG40" s="189"/>
      <c r="AH40" s="189"/>
      <c r="AI40" s="189"/>
      <c r="AJ40" s="189"/>
      <c r="AK40" s="189"/>
      <c r="AL40" s="189"/>
      <c r="AM40" s="189"/>
      <c r="AN40" s="189"/>
      <c r="AO40" s="189"/>
      <c r="AP40" s="189"/>
      <c r="AQ40" s="189"/>
      <c r="AR40" s="189"/>
      <c r="AS40" s="189"/>
      <c r="AT40" s="189"/>
      <c r="AU40" s="189"/>
      <c r="AV40" s="189"/>
      <c r="AW40" s="189"/>
      <c r="AX40" s="189"/>
    </row>
    <row r="41" spans="2:50" s="261" customFormat="1" x14ac:dyDescent="0.25">
      <c r="Z41" s="189"/>
      <c r="AA41" s="189"/>
      <c r="AB41" s="189"/>
      <c r="AC41" s="189"/>
      <c r="AD41" s="189"/>
      <c r="AE41" s="189"/>
      <c r="AF41" s="189"/>
      <c r="AG41" s="189"/>
      <c r="AH41" s="189"/>
      <c r="AI41" s="189"/>
      <c r="AJ41" s="189"/>
      <c r="AK41" s="189"/>
      <c r="AL41" s="189"/>
      <c r="AM41" s="189"/>
      <c r="AN41" s="189"/>
      <c r="AO41" s="189"/>
      <c r="AP41" s="189"/>
      <c r="AQ41" s="189"/>
      <c r="AR41" s="189"/>
      <c r="AS41" s="189"/>
      <c r="AT41" s="189"/>
      <c r="AU41" s="189"/>
      <c r="AV41" s="189"/>
      <c r="AW41" s="189"/>
      <c r="AX41" s="189"/>
    </row>
    <row r="42" spans="2:50" s="261" customFormat="1" x14ac:dyDescent="0.25">
      <c r="Z42" s="189"/>
      <c r="AA42" s="189"/>
      <c r="AB42" s="189"/>
      <c r="AC42" s="189"/>
      <c r="AD42" s="189"/>
      <c r="AE42" s="189"/>
      <c r="AF42" s="189"/>
      <c r="AG42" s="189"/>
      <c r="AH42" s="189"/>
      <c r="AI42" s="189"/>
      <c r="AJ42" s="189"/>
      <c r="AK42" s="189"/>
      <c r="AL42" s="189"/>
      <c r="AM42" s="189"/>
      <c r="AN42" s="189"/>
      <c r="AO42" s="189"/>
      <c r="AP42" s="189"/>
      <c r="AQ42" s="189"/>
      <c r="AR42" s="189"/>
      <c r="AS42" s="189"/>
      <c r="AT42" s="189"/>
      <c r="AU42" s="189"/>
      <c r="AV42" s="189"/>
      <c r="AW42" s="189"/>
      <c r="AX42" s="189"/>
    </row>
    <row r="43" spans="2:50" s="261" customFormat="1" x14ac:dyDescent="0.25">
      <c r="Z43" s="189"/>
      <c r="AA43" s="189"/>
      <c r="AB43" s="189"/>
      <c r="AC43" s="189"/>
      <c r="AD43" s="189"/>
      <c r="AE43" s="189"/>
      <c r="AF43" s="189"/>
      <c r="AG43" s="189"/>
      <c r="AH43" s="189"/>
      <c r="AI43" s="189"/>
      <c r="AJ43" s="189"/>
      <c r="AK43" s="189"/>
      <c r="AL43" s="189"/>
      <c r="AM43" s="189"/>
      <c r="AN43" s="189"/>
      <c r="AO43" s="189"/>
      <c r="AP43" s="189"/>
      <c r="AQ43" s="189"/>
      <c r="AR43" s="189"/>
      <c r="AS43" s="189"/>
      <c r="AT43" s="189"/>
      <c r="AU43" s="189"/>
      <c r="AV43" s="189"/>
      <c r="AW43" s="189"/>
      <c r="AX43" s="189"/>
    </row>
    <row r="44" spans="2:50" s="261" customFormat="1" x14ac:dyDescent="0.25">
      <c r="Z44" s="189"/>
      <c r="AA44" s="189"/>
      <c r="AB44" s="189"/>
      <c r="AC44" s="189"/>
      <c r="AD44" s="189"/>
      <c r="AE44" s="189"/>
      <c r="AF44" s="189"/>
      <c r="AG44" s="189"/>
      <c r="AH44" s="189"/>
      <c r="AI44" s="189"/>
      <c r="AJ44" s="189"/>
      <c r="AK44" s="189"/>
      <c r="AL44" s="189"/>
      <c r="AM44" s="189"/>
      <c r="AN44" s="189"/>
      <c r="AO44" s="189"/>
      <c r="AP44" s="189"/>
      <c r="AQ44" s="189"/>
      <c r="AR44" s="189"/>
      <c r="AS44" s="189"/>
      <c r="AT44" s="189"/>
      <c r="AU44" s="189"/>
      <c r="AV44" s="189"/>
      <c r="AW44" s="189"/>
      <c r="AX44" s="189"/>
    </row>
    <row r="45" spans="2:50" s="261" customFormat="1" x14ac:dyDescent="0.25">
      <c r="Z45" s="189"/>
      <c r="AA45" s="189"/>
      <c r="AB45" s="189"/>
      <c r="AC45" s="189"/>
      <c r="AD45" s="189"/>
      <c r="AE45" s="189"/>
      <c r="AF45" s="189"/>
      <c r="AG45" s="189"/>
      <c r="AH45" s="189"/>
      <c r="AI45" s="189"/>
      <c r="AJ45" s="189"/>
      <c r="AK45" s="189"/>
      <c r="AL45" s="189"/>
      <c r="AM45" s="189"/>
      <c r="AN45" s="189"/>
      <c r="AO45" s="189"/>
      <c r="AP45" s="189"/>
      <c r="AQ45" s="189"/>
      <c r="AR45" s="189"/>
      <c r="AS45" s="189"/>
      <c r="AT45" s="189"/>
      <c r="AU45" s="189"/>
      <c r="AV45" s="189"/>
      <c r="AW45" s="189"/>
      <c r="AX45" s="189"/>
    </row>
    <row r="46" spans="2:50" s="261" customFormat="1" x14ac:dyDescent="0.25">
      <c r="Z46" s="189"/>
      <c r="AA46" s="189"/>
      <c r="AB46" s="189"/>
      <c r="AC46" s="189"/>
      <c r="AD46" s="189"/>
      <c r="AE46" s="189"/>
      <c r="AF46" s="189"/>
      <c r="AG46" s="189"/>
      <c r="AH46" s="189"/>
      <c r="AI46" s="189"/>
      <c r="AJ46" s="189"/>
      <c r="AK46" s="189"/>
      <c r="AL46" s="189"/>
      <c r="AM46" s="189"/>
      <c r="AN46" s="189"/>
      <c r="AO46" s="189"/>
      <c r="AP46" s="189"/>
      <c r="AQ46" s="189"/>
      <c r="AR46" s="189"/>
      <c r="AS46" s="189"/>
      <c r="AT46" s="189"/>
      <c r="AU46" s="189"/>
      <c r="AV46" s="189"/>
      <c r="AW46" s="189"/>
      <c r="AX46" s="189"/>
    </row>
    <row r="47" spans="2:50" s="261" customFormat="1" x14ac:dyDescent="0.25">
      <c r="Z47" s="189"/>
      <c r="AA47" s="189"/>
      <c r="AB47" s="189"/>
      <c r="AC47" s="189"/>
      <c r="AD47" s="189"/>
      <c r="AE47" s="189"/>
      <c r="AF47" s="189"/>
      <c r="AG47" s="189"/>
      <c r="AH47" s="189"/>
      <c r="AI47" s="189"/>
      <c r="AJ47" s="189"/>
      <c r="AK47" s="189"/>
      <c r="AL47" s="189"/>
      <c r="AM47" s="189"/>
      <c r="AN47" s="189"/>
      <c r="AO47" s="189"/>
      <c r="AP47" s="189"/>
      <c r="AQ47" s="189"/>
      <c r="AR47" s="189"/>
      <c r="AS47" s="189"/>
      <c r="AT47" s="189"/>
      <c r="AU47" s="189"/>
      <c r="AV47" s="189"/>
      <c r="AW47" s="189"/>
      <c r="AX47" s="189"/>
    </row>
    <row r="48" spans="2:50" s="261" customFormat="1" x14ac:dyDescent="0.25">
      <c r="Z48" s="189"/>
      <c r="AA48" s="189"/>
      <c r="AB48" s="189"/>
      <c r="AC48" s="189"/>
      <c r="AD48" s="189"/>
      <c r="AE48" s="189"/>
      <c r="AF48" s="189"/>
      <c r="AG48" s="189"/>
      <c r="AH48" s="189"/>
      <c r="AI48" s="189"/>
      <c r="AJ48" s="189"/>
      <c r="AK48" s="189"/>
      <c r="AL48" s="189"/>
      <c r="AM48" s="189"/>
      <c r="AN48" s="189"/>
      <c r="AO48" s="189"/>
      <c r="AP48" s="189"/>
      <c r="AQ48" s="189"/>
      <c r="AR48" s="189"/>
      <c r="AS48" s="189"/>
      <c r="AT48" s="189"/>
      <c r="AU48" s="189"/>
      <c r="AV48" s="189"/>
      <c r="AW48" s="189"/>
      <c r="AX48" s="189"/>
    </row>
    <row r="49" spans="26:50" s="261" customFormat="1" x14ac:dyDescent="0.25">
      <c r="Z49" s="189"/>
      <c r="AA49" s="189"/>
      <c r="AB49" s="189"/>
      <c r="AC49" s="189"/>
      <c r="AD49" s="189"/>
      <c r="AE49" s="189"/>
      <c r="AF49" s="189"/>
      <c r="AG49" s="189"/>
      <c r="AH49" s="189"/>
      <c r="AI49" s="189"/>
      <c r="AJ49" s="189"/>
      <c r="AK49" s="189"/>
      <c r="AL49" s="189"/>
      <c r="AM49" s="189"/>
      <c r="AN49" s="189"/>
      <c r="AO49" s="189"/>
      <c r="AP49" s="189"/>
      <c r="AQ49" s="189"/>
      <c r="AR49" s="189"/>
      <c r="AS49" s="189"/>
      <c r="AT49" s="189"/>
      <c r="AU49" s="189"/>
      <c r="AV49" s="189"/>
      <c r="AW49" s="189"/>
      <c r="AX49" s="189"/>
    </row>
    <row r="50" spans="26:50" s="261" customFormat="1" x14ac:dyDescent="0.25">
      <c r="Z50" s="189"/>
      <c r="AA50" s="189"/>
      <c r="AB50" s="189"/>
      <c r="AC50" s="189"/>
      <c r="AD50" s="189"/>
      <c r="AE50" s="189"/>
      <c r="AF50" s="189"/>
      <c r="AG50" s="189"/>
      <c r="AH50" s="189"/>
      <c r="AI50" s="189"/>
      <c r="AJ50" s="189"/>
      <c r="AK50" s="189"/>
      <c r="AL50" s="189"/>
      <c r="AM50" s="189"/>
      <c r="AN50" s="189"/>
      <c r="AO50" s="189"/>
      <c r="AP50" s="189"/>
      <c r="AQ50" s="189"/>
      <c r="AR50" s="189"/>
      <c r="AS50" s="189"/>
      <c r="AT50" s="189"/>
      <c r="AU50" s="189"/>
      <c r="AV50" s="189"/>
      <c r="AW50" s="189"/>
      <c r="AX50" s="189"/>
    </row>
  </sheetData>
  <mergeCells count="22">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 ref="Y8:Z8"/>
    <mergeCell ref="B33:M33"/>
    <mergeCell ref="B34:P34"/>
    <mergeCell ref="B35:P35"/>
    <mergeCell ref="S7:T7"/>
    <mergeCell ref="V7:W7"/>
  </mergeCells>
  <printOptions horizontalCentered="1"/>
  <pageMargins left="0" right="0" top="0.43307086614173229" bottom="0.43307086614173229" header="0" footer="0"/>
  <pageSetup paperSize="9" scale="70"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114">
    <tabColor theme="0"/>
    <pageSetUpPr fitToPage="1"/>
  </sheetPr>
  <dimension ref="A1:AH52"/>
  <sheetViews>
    <sheetView zoomScale="90" zoomScaleNormal="90" workbookViewId="0">
      <selection activeCell="B6" sqref="B6"/>
    </sheetView>
  </sheetViews>
  <sheetFormatPr baseColWidth="10" defaultColWidth="11.453125" defaultRowHeight="15" x14ac:dyDescent="0.25"/>
  <cols>
    <col min="1" max="1" width="2.81640625" style="162" customWidth="1"/>
    <col min="2" max="2" width="32.26953125" style="162" customWidth="1"/>
    <col min="3" max="3" width="0.54296875" style="162" customWidth="1"/>
    <col min="4" max="4" width="12.1796875" style="162" customWidth="1"/>
    <col min="5" max="5" width="0.453125" style="162" customWidth="1"/>
    <col min="6" max="6" width="11.81640625" style="162" customWidth="1"/>
    <col min="7" max="7" width="11.26953125" style="162" customWidth="1"/>
    <col min="8" max="8" width="0.453125" style="162" customWidth="1"/>
    <col min="9" max="9" width="11.81640625" style="162" customWidth="1"/>
    <col min="10" max="10" width="9.81640625" style="162" customWidth="1"/>
    <col min="11" max="11" width="7" style="162" customWidth="1"/>
    <col min="12" max="12" width="8.453125" style="162" customWidth="1"/>
    <col min="13" max="13" width="5" style="162" customWidth="1"/>
    <col min="14" max="14" width="8.1796875" style="162" customWidth="1"/>
    <col min="15" max="15" width="6.26953125" style="162" customWidth="1"/>
    <col min="16" max="16" width="8.26953125" style="162" customWidth="1"/>
    <col min="17" max="17" width="6.54296875" style="162" customWidth="1"/>
    <col min="18" max="18" width="9" style="162" customWidth="1"/>
    <col min="19" max="19" width="5.81640625" style="162" customWidth="1"/>
    <col min="20" max="20" width="8.81640625" style="162" customWidth="1"/>
    <col min="21" max="21" width="7" style="162" customWidth="1"/>
    <col min="22" max="22" width="7.26953125" style="162" customWidth="1"/>
    <col min="23" max="23" width="3.54296875" style="162" customWidth="1"/>
    <col min="24" max="25" width="2.453125" style="602" bestFit="1" customWidth="1"/>
    <col min="26" max="26" width="4.81640625" style="602" customWidth="1"/>
    <col min="27" max="27" width="14.7265625" style="189" bestFit="1" customWidth="1"/>
    <col min="28" max="28" width="8.1796875" style="189" bestFit="1" customWidth="1"/>
    <col min="29" max="29" width="8.453125" style="189" bestFit="1" customWidth="1"/>
    <col min="30" max="30" width="4.26953125" style="797" bestFit="1" customWidth="1"/>
    <col min="31" max="31" width="2.453125" style="162" bestFit="1" customWidth="1"/>
    <col min="32" max="32" width="4.26953125" style="162" bestFit="1" customWidth="1"/>
    <col min="33" max="33" width="8.453125" style="162" bestFit="1" customWidth="1"/>
    <col min="34" max="34" width="4.26953125" style="162" bestFit="1" customWidth="1"/>
    <col min="35" max="16384" width="11.453125" style="162"/>
  </cols>
  <sheetData>
    <row r="1" spans="1:34" s="104" customFormat="1" ht="14" x14ac:dyDescent="0.25">
      <c r="B1" s="105"/>
      <c r="C1" s="106"/>
      <c r="E1" s="106"/>
      <c r="F1" s="471" t="s">
        <v>135</v>
      </c>
      <c r="G1" s="471"/>
      <c r="H1" s="471"/>
      <c r="I1" s="471" t="s">
        <v>16</v>
      </c>
      <c r="X1" s="603"/>
      <c r="Y1" s="603"/>
      <c r="Z1" s="603"/>
      <c r="AA1" s="471"/>
      <c r="AB1" s="471"/>
      <c r="AC1" s="471"/>
      <c r="AD1" s="1224"/>
    </row>
    <row r="2" spans="1:34" s="108" customFormat="1" x14ac:dyDescent="0.3">
      <c r="B2" s="1300"/>
      <c r="C2" s="1300"/>
      <c r="X2" s="604"/>
      <c r="Y2" s="604"/>
      <c r="Z2" s="604"/>
      <c r="AA2" s="409"/>
      <c r="AB2" s="409"/>
      <c r="AC2" s="409"/>
      <c r="AD2" s="770"/>
    </row>
    <row r="3" spans="1:34" s="111" customFormat="1" ht="32.25" customHeight="1" x14ac:dyDescent="0.25">
      <c r="B3" s="1301"/>
      <c r="C3" s="1301"/>
      <c r="X3" s="604"/>
      <c r="Y3" s="604"/>
      <c r="Z3" s="604"/>
      <c r="AA3" s="409"/>
      <c r="AB3" s="409"/>
      <c r="AC3" s="409"/>
      <c r="AD3" s="770"/>
    </row>
    <row r="4" spans="1:34" s="770" customFormat="1" ht="19.5" customHeight="1" x14ac:dyDescent="0.25">
      <c r="A4" s="1367" t="s">
        <v>399</v>
      </c>
      <c r="B4" s="1367"/>
      <c r="C4" s="1367"/>
      <c r="D4" s="1367"/>
      <c r="E4" s="1367"/>
      <c r="F4" s="1367"/>
      <c r="G4" s="1367"/>
      <c r="H4" s="1367"/>
      <c r="I4" s="1367"/>
      <c r="J4" s="1367"/>
      <c r="K4" s="1367"/>
      <c r="L4" s="1367"/>
      <c r="M4" s="1367"/>
      <c r="N4" s="1367"/>
      <c r="O4" s="1367"/>
      <c r="P4" s="1367"/>
      <c r="Q4" s="1367"/>
      <c r="R4" s="1367"/>
      <c r="S4" s="1367"/>
      <c r="T4" s="1367"/>
      <c r="U4" s="1367"/>
      <c r="AA4" s="409"/>
      <c r="AB4" s="409"/>
      <c r="AC4" s="409"/>
    </row>
    <row r="5" spans="1:34" s="770" customFormat="1" x14ac:dyDescent="0.25">
      <c r="B5" s="1326" t="s">
        <v>486</v>
      </c>
      <c r="C5" s="1326"/>
      <c r="D5" s="1326"/>
      <c r="E5" s="1326"/>
      <c r="F5" s="1326"/>
      <c r="G5" s="1326"/>
      <c r="H5" s="1326"/>
      <c r="I5" s="1326"/>
      <c r="J5" s="1326"/>
      <c r="K5" s="1326"/>
      <c r="L5" s="1326"/>
      <c r="M5" s="1326"/>
      <c r="N5" s="1326"/>
      <c r="O5" s="1326"/>
      <c r="P5" s="1326"/>
      <c r="Q5" s="1326"/>
      <c r="R5" s="1326"/>
      <c r="AA5" s="409"/>
      <c r="AB5" s="409"/>
      <c r="AC5" s="409"/>
    </row>
    <row r="6" spans="1:34" s="770" customFormat="1" ht="6" customHeight="1" x14ac:dyDescent="0.25">
      <c r="AA6" s="409"/>
      <c r="AB6" s="409"/>
      <c r="AC6" s="409"/>
    </row>
    <row r="7" spans="1:34" s="774" customFormat="1" ht="7.5" customHeight="1" x14ac:dyDescent="0.25">
      <c r="A7" s="771"/>
      <c r="B7" s="1327" t="s">
        <v>12</v>
      </c>
      <c r="C7" s="742"/>
      <c r="D7" s="1329" t="s">
        <v>13</v>
      </c>
      <c r="E7" s="1258"/>
      <c r="F7" s="1331"/>
      <c r="G7" s="1331"/>
      <c r="H7" s="781"/>
      <c r="I7" s="768"/>
      <c r="J7" s="768"/>
      <c r="K7" s="780"/>
      <c r="L7" s="780"/>
      <c r="M7" s="804"/>
      <c r="N7" s="804"/>
      <c r="O7" s="804"/>
      <c r="P7" s="804"/>
      <c r="Q7" s="804"/>
      <c r="R7" s="804"/>
      <c r="S7" s="805"/>
      <c r="T7" s="804"/>
      <c r="U7" s="804"/>
      <c r="V7" s="806"/>
      <c r="AA7" s="388"/>
      <c r="AB7" s="388"/>
      <c r="AC7" s="388"/>
    </row>
    <row r="8" spans="1:34" s="774" customFormat="1" ht="15" customHeight="1" x14ac:dyDescent="0.25">
      <c r="A8" s="771"/>
      <c r="B8" s="1344"/>
      <c r="C8" s="742"/>
      <c r="D8" s="1368"/>
      <c r="E8" s="742"/>
      <c r="F8" s="1329" t="s">
        <v>243</v>
      </c>
      <c r="G8" s="1330"/>
      <c r="H8" s="742"/>
      <c r="I8" s="1329" t="s">
        <v>244</v>
      </c>
      <c r="J8" s="1330"/>
      <c r="K8" s="1371" t="s">
        <v>374</v>
      </c>
      <c r="L8" s="1372"/>
      <c r="M8" s="1372"/>
      <c r="N8" s="1372"/>
      <c r="O8" s="1372"/>
      <c r="P8" s="1372"/>
      <c r="Q8" s="1372"/>
      <c r="R8" s="1372"/>
      <c r="S8" s="1372"/>
      <c r="T8" s="1372"/>
      <c r="U8" s="1372"/>
      <c r="V8" s="1373"/>
      <c r="AA8" s="388"/>
      <c r="AB8" s="388"/>
      <c r="AC8" s="388"/>
    </row>
    <row r="9" spans="1:34" s="774" customFormat="1" ht="25.5" customHeight="1" x14ac:dyDescent="0.25">
      <c r="A9" s="771"/>
      <c r="B9" s="1344"/>
      <c r="C9" s="742"/>
      <c r="D9" s="1369"/>
      <c r="E9" s="1256"/>
      <c r="F9" s="1369"/>
      <c r="G9" s="1370"/>
      <c r="H9" s="742"/>
      <c r="I9" s="1369"/>
      <c r="J9" s="1370"/>
      <c r="K9" s="1329" t="s">
        <v>375</v>
      </c>
      <c r="L9" s="1330"/>
      <c r="M9" s="1375" t="s">
        <v>376</v>
      </c>
      <c r="N9" s="1375"/>
      <c r="O9" s="1329" t="s">
        <v>377</v>
      </c>
      <c r="P9" s="1330"/>
      <c r="Q9" s="1375" t="s">
        <v>378</v>
      </c>
      <c r="R9" s="1375"/>
      <c r="S9" s="1329" t="s">
        <v>379</v>
      </c>
      <c r="T9" s="1330"/>
      <c r="U9" s="1375" t="s">
        <v>380</v>
      </c>
      <c r="V9" s="1370"/>
      <c r="AA9" s="388"/>
      <c r="AB9" s="388"/>
      <c r="AC9" s="388"/>
    </row>
    <row r="10" spans="1:34" s="779" customFormat="1" ht="31.5" x14ac:dyDescent="0.25">
      <c r="A10" s="772"/>
      <c r="B10" s="1328"/>
      <c r="C10" s="743"/>
      <c r="D10" s="766" t="s">
        <v>9</v>
      </c>
      <c r="E10" s="1257"/>
      <c r="F10" s="766" t="s">
        <v>9</v>
      </c>
      <c r="G10" s="767" t="s">
        <v>213</v>
      </c>
      <c r="H10" s="782"/>
      <c r="I10" s="766" t="s">
        <v>9</v>
      </c>
      <c r="J10" s="767" t="s">
        <v>213</v>
      </c>
      <c r="K10" s="766" t="s">
        <v>9</v>
      </c>
      <c r="L10" s="767" t="s">
        <v>381</v>
      </c>
      <c r="M10" s="769" t="s">
        <v>9</v>
      </c>
      <c r="N10" s="769" t="s">
        <v>381</v>
      </c>
      <c r="O10" s="766" t="s">
        <v>9</v>
      </c>
      <c r="P10" s="767" t="s">
        <v>381</v>
      </c>
      <c r="Q10" s="769" t="s">
        <v>9</v>
      </c>
      <c r="R10" s="769" t="s">
        <v>381</v>
      </c>
      <c r="S10" s="766" t="s">
        <v>9</v>
      </c>
      <c r="T10" s="767" t="s">
        <v>381</v>
      </c>
      <c r="U10" s="769" t="s">
        <v>9</v>
      </c>
      <c r="V10" s="767" t="s">
        <v>381</v>
      </c>
      <c r="AA10" s="382" t="s">
        <v>209</v>
      </c>
      <c r="AB10" s="568" t="s">
        <v>382</v>
      </c>
      <c r="AC10" s="569" t="s">
        <v>383</v>
      </c>
    </row>
    <row r="11" spans="1:34" s="124" customFormat="1" ht="8.25" customHeight="1" x14ac:dyDescent="0.25">
      <c r="A11" s="121"/>
      <c r="B11" s="122"/>
      <c r="C11" s="123"/>
      <c r="D11" s="122"/>
      <c r="E11" s="123"/>
      <c r="F11" s="122"/>
      <c r="G11" s="122"/>
      <c r="H11" s="123"/>
      <c r="I11" s="122"/>
      <c r="J11" s="122"/>
      <c r="K11" s="252"/>
      <c r="L11" s="256"/>
      <c r="M11" s="200"/>
      <c r="N11" s="200"/>
      <c r="O11" s="200"/>
      <c r="P11" s="200"/>
      <c r="Q11" s="132"/>
      <c r="R11" s="132"/>
      <c r="S11" s="132"/>
      <c r="T11" s="132"/>
      <c r="U11" s="132"/>
      <c r="V11" s="132"/>
      <c r="X11" s="605"/>
      <c r="Y11" s="605"/>
      <c r="Z11" s="605"/>
      <c r="AA11" s="570">
        <v>44286</v>
      </c>
      <c r="AB11" s="568">
        <v>27728</v>
      </c>
      <c r="AC11" s="568">
        <v>26286</v>
      </c>
      <c r="AD11" s="860"/>
    </row>
    <row r="12" spans="1:34" s="133" customFormat="1" ht="13.5" x14ac:dyDescent="0.2">
      <c r="A12" s="125"/>
      <c r="B12" s="679" t="s">
        <v>8</v>
      </c>
      <c r="C12" s="127"/>
      <c r="D12" s="807">
        <v>414034</v>
      </c>
      <c r="E12" s="127"/>
      <c r="F12" s="695">
        <v>1789</v>
      </c>
      <c r="G12" s="698">
        <v>0.43209011820285287</v>
      </c>
      <c r="H12" s="127"/>
      <c r="I12" s="695">
        <v>5574</v>
      </c>
      <c r="J12" s="698">
        <v>1.3462662486655685</v>
      </c>
      <c r="K12" s="695">
        <v>4474</v>
      </c>
      <c r="L12" s="698">
        <v>80.265518478650876</v>
      </c>
      <c r="M12" s="695">
        <v>109</v>
      </c>
      <c r="N12" s="698">
        <v>1.9555077143882309</v>
      </c>
      <c r="O12" s="695">
        <v>17</v>
      </c>
      <c r="P12" s="698">
        <v>0.30498744169357733</v>
      </c>
      <c r="Q12" s="695">
        <v>525</v>
      </c>
      <c r="R12" s="698">
        <v>9.4187298170075344</v>
      </c>
      <c r="S12" s="695">
        <v>278</v>
      </c>
      <c r="T12" s="698">
        <v>4.9874416935773231</v>
      </c>
      <c r="U12" s="695">
        <v>171</v>
      </c>
      <c r="V12" s="698">
        <v>3.0678148546824544</v>
      </c>
      <c r="X12" s="606"/>
      <c r="Y12" s="606"/>
      <c r="Z12" s="606"/>
      <c r="AA12" s="570">
        <v>44316</v>
      </c>
      <c r="AB12" s="568">
        <v>26001</v>
      </c>
      <c r="AC12" s="568">
        <v>20329</v>
      </c>
      <c r="AD12" s="799"/>
      <c r="AE12" s="196"/>
      <c r="AF12" s="196"/>
      <c r="AG12" s="197"/>
      <c r="AH12" s="571"/>
    </row>
    <row r="13" spans="1:34" s="133" customFormat="1" ht="13.5" x14ac:dyDescent="0.2">
      <c r="A13" s="125"/>
      <c r="B13" s="680" t="s">
        <v>7</v>
      </c>
      <c r="C13" s="127"/>
      <c r="D13" s="808">
        <v>54409</v>
      </c>
      <c r="E13" s="127"/>
      <c r="F13" s="699">
        <v>1116</v>
      </c>
      <c r="G13" s="700">
        <v>2.0511312466687497</v>
      </c>
      <c r="H13" s="127"/>
      <c r="I13" s="699">
        <v>1049</v>
      </c>
      <c r="J13" s="700">
        <v>1.9279898546196401</v>
      </c>
      <c r="K13" s="699">
        <v>939</v>
      </c>
      <c r="L13" s="700">
        <v>89.513822688274544</v>
      </c>
      <c r="M13" s="699">
        <v>31</v>
      </c>
      <c r="N13" s="700">
        <v>2.9551954242135365</v>
      </c>
      <c r="O13" s="699">
        <v>0</v>
      </c>
      <c r="P13" s="700">
        <v>0</v>
      </c>
      <c r="Q13" s="699">
        <v>71</v>
      </c>
      <c r="R13" s="700">
        <v>6.7683508102955185</v>
      </c>
      <c r="S13" s="699">
        <v>2</v>
      </c>
      <c r="T13" s="700">
        <v>0.19065776930409914</v>
      </c>
      <c r="U13" s="699">
        <v>6</v>
      </c>
      <c r="V13" s="700">
        <v>0.57197330791229739</v>
      </c>
      <c r="X13" s="606"/>
      <c r="Y13" s="606"/>
      <c r="Z13" s="606"/>
      <c r="AA13" s="570">
        <v>44347</v>
      </c>
      <c r="AB13" s="568">
        <v>27218</v>
      </c>
      <c r="AC13" s="568">
        <v>17469</v>
      </c>
      <c r="AD13" s="799"/>
      <c r="AE13" s="196"/>
      <c r="AF13" s="196"/>
      <c r="AG13" s="197"/>
      <c r="AH13" s="571"/>
    </row>
    <row r="14" spans="1:34" s="133" customFormat="1" ht="13.5" x14ac:dyDescent="0.2">
      <c r="A14" s="125"/>
      <c r="B14" s="680" t="s">
        <v>37</v>
      </c>
      <c r="C14" s="127"/>
      <c r="D14" s="808">
        <v>46861</v>
      </c>
      <c r="E14" s="127"/>
      <c r="F14" s="699">
        <v>716</v>
      </c>
      <c r="G14" s="700">
        <v>1.5279230063378928</v>
      </c>
      <c r="H14" s="127"/>
      <c r="I14" s="699">
        <v>886</v>
      </c>
      <c r="J14" s="700">
        <v>1.8906980218091802</v>
      </c>
      <c r="K14" s="699">
        <v>772</v>
      </c>
      <c r="L14" s="700">
        <v>87.133182844243791</v>
      </c>
      <c r="M14" s="699">
        <v>15</v>
      </c>
      <c r="N14" s="700">
        <v>1.6930022573363432</v>
      </c>
      <c r="O14" s="699">
        <v>11</v>
      </c>
      <c r="P14" s="700">
        <v>1.2415349887133182</v>
      </c>
      <c r="Q14" s="699">
        <v>3</v>
      </c>
      <c r="R14" s="700">
        <v>0.33860045146726864</v>
      </c>
      <c r="S14" s="699">
        <v>10</v>
      </c>
      <c r="T14" s="700">
        <v>1.1286681715575622</v>
      </c>
      <c r="U14" s="699">
        <v>75</v>
      </c>
      <c r="V14" s="700">
        <v>8.4650112866817153</v>
      </c>
      <c r="X14" s="606"/>
      <c r="Y14" s="606"/>
      <c r="Z14" s="606"/>
      <c r="AA14" s="570">
        <v>44377</v>
      </c>
      <c r="AB14" s="568">
        <v>28579</v>
      </c>
      <c r="AC14" s="568">
        <v>20931</v>
      </c>
      <c r="AD14" s="799"/>
      <c r="AE14" s="196"/>
      <c r="AF14" s="196"/>
      <c r="AG14" s="197"/>
      <c r="AH14" s="571"/>
    </row>
    <row r="15" spans="1:34" s="133" customFormat="1" ht="13.5" x14ac:dyDescent="0.2">
      <c r="A15" s="125"/>
      <c r="B15" s="680" t="s">
        <v>38</v>
      </c>
      <c r="C15" s="127"/>
      <c r="D15" s="808">
        <v>43797</v>
      </c>
      <c r="E15" s="127"/>
      <c r="F15" s="699">
        <v>573</v>
      </c>
      <c r="G15" s="700">
        <v>1.3083087882731694</v>
      </c>
      <c r="H15" s="127"/>
      <c r="I15" s="699">
        <v>522</v>
      </c>
      <c r="J15" s="700">
        <v>1.1918624563326254</v>
      </c>
      <c r="K15" s="699">
        <v>508</v>
      </c>
      <c r="L15" s="700">
        <v>97.318007662835242</v>
      </c>
      <c r="M15" s="699">
        <v>13</v>
      </c>
      <c r="N15" s="700">
        <v>2.490421455938697</v>
      </c>
      <c r="O15" s="699">
        <v>0</v>
      </c>
      <c r="P15" s="700">
        <v>0</v>
      </c>
      <c r="Q15" s="699">
        <v>0</v>
      </c>
      <c r="R15" s="700">
        <v>0</v>
      </c>
      <c r="S15" s="699">
        <v>1</v>
      </c>
      <c r="T15" s="700">
        <v>0.19157088122605362</v>
      </c>
      <c r="U15" s="699">
        <v>0</v>
      </c>
      <c r="V15" s="700">
        <v>0</v>
      </c>
      <c r="X15" s="606"/>
      <c r="Y15" s="606"/>
      <c r="Z15" s="606"/>
      <c r="AA15" s="570">
        <v>44408</v>
      </c>
      <c r="AB15" s="568">
        <v>30723</v>
      </c>
      <c r="AC15" s="568">
        <v>25882</v>
      </c>
      <c r="AD15" s="799"/>
      <c r="AE15" s="196"/>
      <c r="AF15" s="196"/>
      <c r="AG15" s="197"/>
      <c r="AH15" s="571"/>
    </row>
    <row r="16" spans="1:34" s="133" customFormat="1" ht="13.5" x14ac:dyDescent="0.2">
      <c r="A16" s="125"/>
      <c r="B16" s="680" t="s">
        <v>6</v>
      </c>
      <c r="C16" s="127"/>
      <c r="D16" s="808">
        <v>64073</v>
      </c>
      <c r="E16" s="127"/>
      <c r="F16" s="699">
        <v>1118</v>
      </c>
      <c r="G16" s="700">
        <v>1.7448847408424766</v>
      </c>
      <c r="H16" s="127"/>
      <c r="I16" s="699">
        <v>687</v>
      </c>
      <c r="J16" s="700">
        <v>1.0722145053298582</v>
      </c>
      <c r="K16" s="699">
        <v>684</v>
      </c>
      <c r="L16" s="700">
        <v>99.563318777292579</v>
      </c>
      <c r="M16" s="699">
        <v>2</v>
      </c>
      <c r="N16" s="700">
        <v>0.29112081513828242</v>
      </c>
      <c r="O16" s="699">
        <v>0</v>
      </c>
      <c r="P16" s="700">
        <v>0</v>
      </c>
      <c r="Q16" s="699">
        <v>0</v>
      </c>
      <c r="R16" s="700">
        <v>0</v>
      </c>
      <c r="S16" s="699">
        <v>0</v>
      </c>
      <c r="T16" s="700">
        <v>0</v>
      </c>
      <c r="U16" s="699">
        <v>1</v>
      </c>
      <c r="V16" s="700">
        <v>0.14556040756914121</v>
      </c>
      <c r="X16" s="606"/>
      <c r="Y16" s="606"/>
      <c r="Z16" s="606"/>
      <c r="AA16" s="570">
        <v>44439</v>
      </c>
      <c r="AB16" s="568">
        <v>23332</v>
      </c>
      <c r="AC16" s="568">
        <v>22391</v>
      </c>
      <c r="AD16" s="799"/>
      <c r="AE16" s="196"/>
      <c r="AF16" s="196"/>
      <c r="AG16" s="197"/>
      <c r="AH16" s="571"/>
    </row>
    <row r="17" spans="1:34" s="133" customFormat="1" ht="13.5" x14ac:dyDescent="0.2">
      <c r="A17" s="125"/>
      <c r="B17" s="680" t="s">
        <v>5</v>
      </c>
      <c r="C17" s="127"/>
      <c r="D17" s="809">
        <v>23718</v>
      </c>
      <c r="E17" s="127"/>
      <c r="F17" s="701">
        <v>322</v>
      </c>
      <c r="G17" s="700">
        <v>1.3576186862298676</v>
      </c>
      <c r="H17" s="127"/>
      <c r="I17" s="701">
        <v>339</v>
      </c>
      <c r="J17" s="700">
        <v>1.4292942069314445</v>
      </c>
      <c r="K17" s="701">
        <v>333</v>
      </c>
      <c r="L17" s="700">
        <v>98.230088495575217</v>
      </c>
      <c r="M17" s="701">
        <v>6</v>
      </c>
      <c r="N17" s="700">
        <v>1.7699115044247788</v>
      </c>
      <c r="O17" s="701">
        <v>0</v>
      </c>
      <c r="P17" s="700">
        <v>0</v>
      </c>
      <c r="Q17" s="701">
        <v>0</v>
      </c>
      <c r="R17" s="700">
        <v>0</v>
      </c>
      <c r="S17" s="701">
        <v>0</v>
      </c>
      <c r="T17" s="700">
        <v>0</v>
      </c>
      <c r="U17" s="701">
        <v>0</v>
      </c>
      <c r="V17" s="700">
        <v>0</v>
      </c>
      <c r="X17" s="606"/>
      <c r="Y17" s="606"/>
      <c r="Z17" s="606"/>
      <c r="AA17" s="570">
        <v>44469</v>
      </c>
      <c r="AB17" s="568">
        <v>26490</v>
      </c>
      <c r="AC17" s="568">
        <v>22335</v>
      </c>
      <c r="AD17" s="799"/>
      <c r="AE17" s="196"/>
      <c r="AF17" s="196"/>
      <c r="AG17" s="197"/>
      <c r="AH17" s="571"/>
    </row>
    <row r="18" spans="1:34" s="133" customFormat="1" ht="13.5" x14ac:dyDescent="0.2">
      <c r="A18" s="125"/>
      <c r="B18" s="680" t="s">
        <v>4</v>
      </c>
      <c r="C18" s="127"/>
      <c r="D18" s="808">
        <v>157973</v>
      </c>
      <c r="E18" s="127"/>
      <c r="F18" s="699">
        <v>2835</v>
      </c>
      <c r="G18" s="700">
        <v>1.7946104714096713</v>
      </c>
      <c r="H18" s="127"/>
      <c r="I18" s="699">
        <v>2194</v>
      </c>
      <c r="J18" s="700">
        <v>1.3888449291967615</v>
      </c>
      <c r="K18" s="699">
        <v>2062</v>
      </c>
      <c r="L18" s="700">
        <v>93.983591613491342</v>
      </c>
      <c r="M18" s="699">
        <v>52</v>
      </c>
      <c r="N18" s="700">
        <v>2.3701002734731085</v>
      </c>
      <c r="O18" s="699">
        <v>0</v>
      </c>
      <c r="P18" s="700">
        <v>0</v>
      </c>
      <c r="Q18" s="699">
        <v>17</v>
      </c>
      <c r="R18" s="700">
        <v>0.77484047402005474</v>
      </c>
      <c r="S18" s="699">
        <v>40</v>
      </c>
      <c r="T18" s="700">
        <v>1.8231540565177755</v>
      </c>
      <c r="U18" s="699">
        <v>23</v>
      </c>
      <c r="V18" s="700">
        <v>1.048313582497721</v>
      </c>
      <c r="X18" s="606"/>
      <c r="Y18" s="606"/>
      <c r="Z18" s="606"/>
      <c r="AA18" s="570">
        <v>44500</v>
      </c>
      <c r="AB18" s="568">
        <v>29231</v>
      </c>
      <c r="AC18" s="568">
        <v>19576</v>
      </c>
      <c r="AD18" s="799"/>
      <c r="AE18" s="196"/>
      <c r="AF18" s="196"/>
      <c r="AG18" s="197"/>
      <c r="AH18" s="571"/>
    </row>
    <row r="19" spans="1:34" s="133" customFormat="1" ht="13.5" x14ac:dyDescent="0.2">
      <c r="A19" s="125"/>
      <c r="B19" s="680" t="s">
        <v>40</v>
      </c>
      <c r="C19" s="127"/>
      <c r="D19" s="808">
        <v>96147</v>
      </c>
      <c r="E19" s="127"/>
      <c r="F19" s="699">
        <v>2056</v>
      </c>
      <c r="G19" s="700">
        <v>2.1383922535284512</v>
      </c>
      <c r="H19" s="127"/>
      <c r="I19" s="699">
        <v>1637</v>
      </c>
      <c r="J19" s="700">
        <v>1.7026012252072349</v>
      </c>
      <c r="K19" s="699">
        <v>1328</v>
      </c>
      <c r="L19" s="700">
        <v>81.124007330482598</v>
      </c>
      <c r="M19" s="699">
        <v>49</v>
      </c>
      <c r="N19" s="700">
        <v>2.9932803909590717</v>
      </c>
      <c r="O19" s="699">
        <v>0</v>
      </c>
      <c r="P19" s="700">
        <v>0</v>
      </c>
      <c r="Q19" s="699">
        <v>79</v>
      </c>
      <c r="R19" s="700">
        <v>4.8259010384850338</v>
      </c>
      <c r="S19" s="699">
        <v>0</v>
      </c>
      <c r="T19" s="700">
        <v>0</v>
      </c>
      <c r="U19" s="699">
        <v>181</v>
      </c>
      <c r="V19" s="700">
        <v>11.056811240073305</v>
      </c>
      <c r="X19" s="606"/>
      <c r="Y19" s="606"/>
      <c r="Z19" s="606"/>
      <c r="AA19" s="570">
        <v>44530</v>
      </c>
      <c r="AB19" s="568">
        <v>29856</v>
      </c>
      <c r="AC19" s="568">
        <v>21916</v>
      </c>
      <c r="AD19" s="799"/>
      <c r="AE19" s="196"/>
      <c r="AF19" s="196"/>
      <c r="AG19" s="197"/>
      <c r="AH19" s="571"/>
    </row>
    <row r="20" spans="1:34" s="133" customFormat="1" ht="13.5" x14ac:dyDescent="0.2">
      <c r="A20" s="125"/>
      <c r="B20" s="680" t="s">
        <v>41</v>
      </c>
      <c r="C20" s="127"/>
      <c r="D20" s="808">
        <v>357537</v>
      </c>
      <c r="E20" s="127"/>
      <c r="F20" s="699">
        <v>8609</v>
      </c>
      <c r="G20" s="700">
        <v>2.4078626827433247</v>
      </c>
      <c r="H20" s="127"/>
      <c r="I20" s="699">
        <v>5729</v>
      </c>
      <c r="J20" s="700">
        <v>1.6023516447248816</v>
      </c>
      <c r="K20" s="699">
        <v>4395</v>
      </c>
      <c r="L20" s="700">
        <v>76.714958980624885</v>
      </c>
      <c r="M20" s="699">
        <v>48</v>
      </c>
      <c r="N20" s="700">
        <v>0.83784255541979413</v>
      </c>
      <c r="O20" s="699">
        <v>636</v>
      </c>
      <c r="P20" s="700">
        <v>11.101413859312272</v>
      </c>
      <c r="Q20" s="699">
        <v>0</v>
      </c>
      <c r="R20" s="700">
        <v>0</v>
      </c>
      <c r="S20" s="699">
        <v>365</v>
      </c>
      <c r="T20" s="700">
        <v>6.3710944318380172</v>
      </c>
      <c r="U20" s="699">
        <v>285</v>
      </c>
      <c r="V20" s="700">
        <v>4.974690172805027</v>
      </c>
      <c r="X20" s="606"/>
      <c r="Y20" s="606"/>
      <c r="Z20" s="606"/>
      <c r="AA20" s="570">
        <v>44561</v>
      </c>
      <c r="AB20" s="568">
        <v>24104</v>
      </c>
      <c r="AC20" s="568">
        <v>29010</v>
      </c>
      <c r="AD20" s="799"/>
      <c r="AE20" s="196"/>
      <c r="AF20" s="196"/>
      <c r="AG20" s="197"/>
      <c r="AH20" s="571"/>
    </row>
    <row r="21" spans="1:34" s="133" customFormat="1" ht="13.5" x14ac:dyDescent="0.2">
      <c r="A21" s="125"/>
      <c r="B21" s="680" t="s">
        <v>3</v>
      </c>
      <c r="C21" s="127"/>
      <c r="D21" s="808">
        <v>204692</v>
      </c>
      <c r="E21" s="127"/>
      <c r="F21" s="699">
        <v>2691</v>
      </c>
      <c r="G21" s="700">
        <v>1.3146581204932288</v>
      </c>
      <c r="H21" s="127"/>
      <c r="I21" s="699">
        <v>2613</v>
      </c>
      <c r="J21" s="700">
        <v>1.2765520880151644</v>
      </c>
      <c r="K21" s="699">
        <v>2380</v>
      </c>
      <c r="L21" s="700">
        <v>91.083046306926903</v>
      </c>
      <c r="M21" s="699">
        <v>72</v>
      </c>
      <c r="N21" s="700">
        <v>2.7554535017221582</v>
      </c>
      <c r="O21" s="699">
        <v>0</v>
      </c>
      <c r="P21" s="700">
        <v>0</v>
      </c>
      <c r="Q21" s="699">
        <v>85</v>
      </c>
      <c r="R21" s="700">
        <v>3.2529659395331034</v>
      </c>
      <c r="S21" s="699">
        <v>18</v>
      </c>
      <c r="T21" s="700">
        <v>0.68886337543053955</v>
      </c>
      <c r="U21" s="699">
        <v>58</v>
      </c>
      <c r="V21" s="700">
        <v>2.2196708763872941</v>
      </c>
      <c r="X21" s="606"/>
      <c r="Y21" s="606"/>
      <c r="Z21" s="606"/>
      <c r="AA21" s="570">
        <v>44592</v>
      </c>
      <c r="AB21" s="568">
        <v>22642</v>
      </c>
      <c r="AC21" s="568">
        <v>24609</v>
      </c>
      <c r="AD21" s="799"/>
      <c r="AE21" s="196"/>
      <c r="AF21" s="196"/>
      <c r="AG21" s="197"/>
      <c r="AH21" s="571"/>
    </row>
    <row r="22" spans="1:34" s="133" customFormat="1" ht="13.5" x14ac:dyDescent="0.2">
      <c r="A22" s="125"/>
      <c r="B22" s="680" t="s">
        <v>2</v>
      </c>
      <c r="C22" s="127"/>
      <c r="D22" s="808">
        <v>58544</v>
      </c>
      <c r="E22" s="127"/>
      <c r="F22" s="699">
        <v>618</v>
      </c>
      <c r="G22" s="700">
        <v>1.0556162886034437</v>
      </c>
      <c r="H22" s="127"/>
      <c r="I22" s="699">
        <v>833</v>
      </c>
      <c r="J22" s="700">
        <v>1.4228614375512436</v>
      </c>
      <c r="K22" s="699">
        <v>705</v>
      </c>
      <c r="L22" s="700">
        <v>84.63385354141657</v>
      </c>
      <c r="M22" s="699">
        <v>22</v>
      </c>
      <c r="N22" s="700">
        <v>2.6410564225690276</v>
      </c>
      <c r="O22" s="699">
        <v>0</v>
      </c>
      <c r="P22" s="700">
        <v>0</v>
      </c>
      <c r="Q22" s="699">
        <v>16</v>
      </c>
      <c r="R22" s="700">
        <v>1.9207683073229291</v>
      </c>
      <c r="S22" s="699">
        <v>8</v>
      </c>
      <c r="T22" s="700">
        <v>0.96038415366146457</v>
      </c>
      <c r="U22" s="699">
        <v>82</v>
      </c>
      <c r="V22" s="700">
        <v>9.8439375750300115</v>
      </c>
      <c r="X22" s="606"/>
      <c r="Y22" s="606"/>
      <c r="Z22" s="606"/>
      <c r="AA22" s="570">
        <v>44620</v>
      </c>
      <c r="AB22" s="568">
        <v>24889</v>
      </c>
      <c r="AC22" s="568">
        <v>26478</v>
      </c>
      <c r="AD22" s="799"/>
      <c r="AE22" s="196"/>
      <c r="AF22" s="196"/>
      <c r="AG22" s="197"/>
      <c r="AH22" s="571"/>
    </row>
    <row r="23" spans="1:34" s="133" customFormat="1" ht="13.5" x14ac:dyDescent="0.2">
      <c r="A23" s="125"/>
      <c r="B23" s="680" t="s">
        <v>35</v>
      </c>
      <c r="C23" s="127"/>
      <c r="D23" s="808">
        <v>83028</v>
      </c>
      <c r="E23" s="127"/>
      <c r="F23" s="699">
        <v>722</v>
      </c>
      <c r="G23" s="700">
        <v>0.8695861637038107</v>
      </c>
      <c r="H23" s="127"/>
      <c r="I23" s="699">
        <v>1332</v>
      </c>
      <c r="J23" s="700">
        <v>1.6042780748663104</v>
      </c>
      <c r="K23" s="699">
        <v>1303</v>
      </c>
      <c r="L23" s="700">
        <v>97.822822822822815</v>
      </c>
      <c r="M23" s="699">
        <v>23</v>
      </c>
      <c r="N23" s="700">
        <v>1.7267267267267266</v>
      </c>
      <c r="O23" s="699">
        <v>0</v>
      </c>
      <c r="P23" s="700">
        <v>0</v>
      </c>
      <c r="Q23" s="699">
        <v>6</v>
      </c>
      <c r="R23" s="700">
        <v>0.45045045045045046</v>
      </c>
      <c r="S23" s="699">
        <v>0</v>
      </c>
      <c r="T23" s="700">
        <v>0</v>
      </c>
      <c r="U23" s="699">
        <v>0</v>
      </c>
      <c r="V23" s="700">
        <v>0</v>
      </c>
      <c r="X23" s="606"/>
      <c r="Y23" s="606"/>
      <c r="Z23" s="606"/>
      <c r="AA23" s="570">
        <v>44651</v>
      </c>
      <c r="AB23" s="568">
        <v>30256</v>
      </c>
      <c r="AC23" s="568">
        <v>24903</v>
      </c>
      <c r="AD23" s="799"/>
      <c r="AE23" s="196"/>
      <c r="AF23" s="196"/>
      <c r="AG23" s="197"/>
      <c r="AH23" s="571"/>
    </row>
    <row r="24" spans="1:34" s="133" customFormat="1" ht="13.5" x14ac:dyDescent="0.2">
      <c r="A24" s="125"/>
      <c r="B24" s="680" t="s">
        <v>42</v>
      </c>
      <c r="C24" s="127"/>
      <c r="D24" s="808">
        <v>245045</v>
      </c>
      <c r="E24" s="127"/>
      <c r="F24" s="699">
        <v>4930</v>
      </c>
      <c r="G24" s="700">
        <v>2.0118753698300313</v>
      </c>
      <c r="H24" s="127"/>
      <c r="I24" s="699">
        <v>2789</v>
      </c>
      <c r="J24" s="700">
        <v>1.1381582974555695</v>
      </c>
      <c r="K24" s="699">
        <v>2348</v>
      </c>
      <c r="L24" s="700">
        <v>84.187880960917894</v>
      </c>
      <c r="M24" s="699">
        <v>101</v>
      </c>
      <c r="N24" s="700">
        <v>3.6213696665471495</v>
      </c>
      <c r="O24" s="699">
        <v>0</v>
      </c>
      <c r="P24" s="700">
        <v>0</v>
      </c>
      <c r="Q24" s="699">
        <v>18</v>
      </c>
      <c r="R24" s="700">
        <v>0.64539261384008606</v>
      </c>
      <c r="S24" s="699">
        <v>0</v>
      </c>
      <c r="T24" s="700">
        <v>0</v>
      </c>
      <c r="U24" s="699">
        <v>322</v>
      </c>
      <c r="V24" s="700">
        <v>11.545356758694874</v>
      </c>
      <c r="X24" s="606"/>
      <c r="Y24" s="606"/>
      <c r="Z24" s="606"/>
      <c r="AA24" s="570">
        <v>44681</v>
      </c>
      <c r="AB24" s="568">
        <v>32696</v>
      </c>
      <c r="AC24" s="568">
        <v>22635</v>
      </c>
      <c r="AD24" s="799"/>
      <c r="AE24" s="196"/>
      <c r="AF24" s="196"/>
      <c r="AG24" s="197"/>
      <c r="AH24" s="571"/>
    </row>
    <row r="25" spans="1:34" s="141" customFormat="1" ht="13.5" x14ac:dyDescent="0.2">
      <c r="A25" s="140"/>
      <c r="B25" s="680" t="s">
        <v>43</v>
      </c>
      <c r="C25" s="127"/>
      <c r="D25" s="808">
        <v>64044</v>
      </c>
      <c r="E25" s="127"/>
      <c r="F25" s="699">
        <v>1612</v>
      </c>
      <c r="G25" s="700">
        <v>2.5170195490600213</v>
      </c>
      <c r="H25" s="127"/>
      <c r="I25" s="699">
        <v>1254</v>
      </c>
      <c r="J25" s="700">
        <v>1.9580288551620761</v>
      </c>
      <c r="K25" s="699">
        <v>638</v>
      </c>
      <c r="L25" s="700">
        <v>50.877192982456144</v>
      </c>
      <c r="M25" s="699">
        <v>18</v>
      </c>
      <c r="N25" s="700">
        <v>1.4354066985645932</v>
      </c>
      <c r="O25" s="699">
        <v>2</v>
      </c>
      <c r="P25" s="700">
        <v>0.15948963317384371</v>
      </c>
      <c r="Q25" s="699">
        <v>493</v>
      </c>
      <c r="R25" s="700">
        <v>39.314194577352474</v>
      </c>
      <c r="S25" s="699">
        <v>50</v>
      </c>
      <c r="T25" s="700">
        <v>3.9872408293460926</v>
      </c>
      <c r="U25" s="699">
        <v>53</v>
      </c>
      <c r="V25" s="700">
        <v>4.2264752791068583</v>
      </c>
      <c r="X25" s="606"/>
      <c r="Y25" s="606"/>
      <c r="Z25" s="606"/>
      <c r="AA25" s="570">
        <v>44712</v>
      </c>
      <c r="AB25" s="568">
        <v>38586</v>
      </c>
      <c r="AC25" s="568">
        <v>22335</v>
      </c>
      <c r="AD25" s="799"/>
      <c r="AE25" s="196"/>
      <c r="AF25" s="196"/>
      <c r="AG25" s="197"/>
      <c r="AH25" s="571"/>
    </row>
    <row r="26" spans="1:34" s="133" customFormat="1" ht="13.5" x14ac:dyDescent="0.2">
      <c r="B26" s="680" t="s">
        <v>44</v>
      </c>
      <c r="C26" s="127"/>
      <c r="D26" s="810">
        <v>22014</v>
      </c>
      <c r="E26" s="127"/>
      <c r="F26" s="701">
        <v>322</v>
      </c>
      <c r="G26" s="700">
        <v>1.4627055510129918</v>
      </c>
      <c r="H26" s="127"/>
      <c r="I26" s="701">
        <v>416</v>
      </c>
      <c r="J26" s="700">
        <v>1.8897065503770329</v>
      </c>
      <c r="K26" s="701">
        <v>410</v>
      </c>
      <c r="L26" s="700">
        <v>98.557692307692307</v>
      </c>
      <c r="M26" s="701">
        <v>6</v>
      </c>
      <c r="N26" s="700">
        <v>1.4423076923076923</v>
      </c>
      <c r="O26" s="701">
        <v>0</v>
      </c>
      <c r="P26" s="700">
        <v>0</v>
      </c>
      <c r="Q26" s="701">
        <v>0</v>
      </c>
      <c r="R26" s="700">
        <v>0</v>
      </c>
      <c r="S26" s="701">
        <v>0</v>
      </c>
      <c r="T26" s="700">
        <v>0</v>
      </c>
      <c r="U26" s="701">
        <v>0</v>
      </c>
      <c r="V26" s="700">
        <v>0</v>
      </c>
      <c r="X26" s="606"/>
      <c r="Y26" s="606"/>
      <c r="Z26" s="606"/>
      <c r="AA26" s="570">
        <v>44742</v>
      </c>
      <c r="AB26" s="568">
        <v>41750</v>
      </c>
      <c r="AC26" s="568">
        <v>23105</v>
      </c>
      <c r="AD26" s="799"/>
      <c r="AE26" s="196"/>
      <c r="AF26" s="196"/>
      <c r="AG26" s="197"/>
      <c r="AH26" s="571"/>
    </row>
    <row r="27" spans="1:34" s="133" customFormat="1" ht="13.5" x14ac:dyDescent="0.2">
      <c r="B27" s="680" t="s">
        <v>45</v>
      </c>
      <c r="C27" s="127"/>
      <c r="D27" s="810">
        <v>114310</v>
      </c>
      <c r="E27" s="127"/>
      <c r="F27" s="701">
        <v>2133</v>
      </c>
      <c r="G27" s="700">
        <v>1.8659784795730907</v>
      </c>
      <c r="H27" s="127"/>
      <c r="I27" s="701">
        <v>1725</v>
      </c>
      <c r="J27" s="700">
        <v>1.5090543259557343</v>
      </c>
      <c r="K27" s="701">
        <v>1576</v>
      </c>
      <c r="L27" s="700">
        <v>91.362318840579718</v>
      </c>
      <c r="M27" s="701">
        <v>46</v>
      </c>
      <c r="N27" s="700">
        <v>2.666666666666667</v>
      </c>
      <c r="O27" s="701">
        <v>0</v>
      </c>
      <c r="P27" s="700">
        <v>0</v>
      </c>
      <c r="Q27" s="701">
        <v>22</v>
      </c>
      <c r="R27" s="700">
        <v>1.2753623188405796</v>
      </c>
      <c r="S27" s="701">
        <v>75</v>
      </c>
      <c r="T27" s="700">
        <v>4.3478260869565215</v>
      </c>
      <c r="U27" s="701">
        <v>6</v>
      </c>
      <c r="V27" s="700">
        <v>0.34782608695652173</v>
      </c>
      <c r="X27" s="606"/>
      <c r="Y27" s="606"/>
      <c r="Z27" s="606"/>
      <c r="AA27" s="570">
        <v>44773</v>
      </c>
      <c r="AB27" s="568">
        <v>30827</v>
      </c>
      <c r="AC27" s="568">
        <v>22962</v>
      </c>
      <c r="AD27" s="799"/>
      <c r="AE27" s="196"/>
      <c r="AF27" s="196"/>
      <c r="AG27" s="197"/>
      <c r="AH27" s="571"/>
    </row>
    <row r="28" spans="1:34" s="133" customFormat="1" ht="13.5" x14ac:dyDescent="0.2">
      <c r="B28" s="680" t="s">
        <v>46</v>
      </c>
      <c r="C28" s="127"/>
      <c r="D28" s="810">
        <v>14771</v>
      </c>
      <c r="E28" s="127"/>
      <c r="F28" s="701">
        <v>351</v>
      </c>
      <c r="G28" s="702">
        <v>2.3762778417168775</v>
      </c>
      <c r="H28" s="127"/>
      <c r="I28" s="701">
        <v>233</v>
      </c>
      <c r="J28" s="702">
        <v>1.577415205470178</v>
      </c>
      <c r="K28" s="701">
        <v>81</v>
      </c>
      <c r="L28" s="702">
        <v>34.763948497854074</v>
      </c>
      <c r="M28" s="701">
        <v>7</v>
      </c>
      <c r="N28" s="702">
        <v>3.0042918454935621</v>
      </c>
      <c r="O28" s="701">
        <v>145</v>
      </c>
      <c r="P28" s="702">
        <v>62.231759656652365</v>
      </c>
      <c r="Q28" s="701">
        <v>0</v>
      </c>
      <c r="R28" s="702">
        <v>0</v>
      </c>
      <c r="S28" s="701">
        <v>0</v>
      </c>
      <c r="T28" s="702">
        <v>0</v>
      </c>
      <c r="U28" s="701">
        <v>0</v>
      </c>
      <c r="V28" s="702">
        <v>0</v>
      </c>
      <c r="X28" s="606"/>
      <c r="Y28" s="606"/>
      <c r="Z28" s="606"/>
      <c r="AA28" s="570">
        <v>44804</v>
      </c>
      <c r="AB28" s="568">
        <v>26047</v>
      </c>
      <c r="AC28" s="568">
        <v>23877</v>
      </c>
      <c r="AD28" s="799"/>
      <c r="AE28" s="196"/>
      <c r="AF28" s="196"/>
      <c r="AG28" s="197"/>
      <c r="AH28" s="571"/>
    </row>
    <row r="29" spans="1:34" s="133" customFormat="1" ht="13.5" x14ac:dyDescent="0.2">
      <c r="B29" s="681" t="s">
        <v>1</v>
      </c>
      <c r="C29" s="127"/>
      <c r="D29" s="811">
        <v>5355</v>
      </c>
      <c r="E29" s="127"/>
      <c r="F29" s="703">
        <v>103</v>
      </c>
      <c r="G29" s="707">
        <v>1.9234360410831</v>
      </c>
      <c r="H29" s="127"/>
      <c r="I29" s="703">
        <v>53</v>
      </c>
      <c r="J29" s="707">
        <v>0.9897292250233426</v>
      </c>
      <c r="K29" s="703">
        <v>30</v>
      </c>
      <c r="L29" s="707">
        <v>56.60377358490566</v>
      </c>
      <c r="M29" s="703">
        <v>0</v>
      </c>
      <c r="N29" s="707">
        <v>0</v>
      </c>
      <c r="O29" s="703">
        <v>1</v>
      </c>
      <c r="P29" s="707">
        <v>1.8867924528301887</v>
      </c>
      <c r="Q29" s="703">
        <v>11</v>
      </c>
      <c r="R29" s="707">
        <v>20.754716981132077</v>
      </c>
      <c r="S29" s="703">
        <v>3</v>
      </c>
      <c r="T29" s="707">
        <v>5.6603773584905666</v>
      </c>
      <c r="U29" s="703">
        <v>8</v>
      </c>
      <c r="V29" s="707">
        <v>15.09433962264151</v>
      </c>
      <c r="X29" s="606"/>
      <c r="Y29" s="606"/>
      <c r="Z29" s="606"/>
      <c r="AA29" s="570">
        <v>44834</v>
      </c>
      <c r="AB29" s="568">
        <v>32379</v>
      </c>
      <c r="AC29" s="568">
        <v>24010</v>
      </c>
      <c r="AD29" s="799"/>
      <c r="AE29" s="196"/>
      <c r="AF29" s="196"/>
      <c r="AG29" s="197"/>
      <c r="AH29" s="571"/>
    </row>
    <row r="30" spans="1:34" s="124" customFormat="1" ht="7.5" customHeight="1" x14ac:dyDescent="0.2">
      <c r="A30" s="121"/>
      <c r="B30" s="122"/>
      <c r="C30" s="123"/>
      <c r="D30" s="122"/>
      <c r="E30" s="123"/>
      <c r="F30" s="122"/>
      <c r="G30" s="368"/>
      <c r="H30" s="123"/>
      <c r="I30" s="122"/>
      <c r="J30" s="368"/>
      <c r="K30" s="122"/>
      <c r="L30" s="368"/>
      <c r="M30" s="122"/>
      <c r="N30" s="368"/>
      <c r="O30" s="122"/>
      <c r="P30" s="368"/>
      <c r="Q30" s="122"/>
      <c r="R30" s="368"/>
      <c r="S30" s="122"/>
      <c r="T30" s="368"/>
      <c r="U30" s="122"/>
      <c r="V30" s="368"/>
      <c r="X30" s="607"/>
      <c r="Y30" s="607"/>
      <c r="Z30" s="606"/>
      <c r="AA30" s="570">
        <v>44865</v>
      </c>
      <c r="AB30" s="568">
        <v>29932</v>
      </c>
      <c r="AC30" s="568">
        <v>19815</v>
      </c>
      <c r="AD30" s="778"/>
      <c r="AE30" s="200"/>
      <c r="AF30" s="196"/>
      <c r="AG30" s="197"/>
      <c r="AH30" s="571"/>
    </row>
    <row r="31" spans="1:34" s="152" customFormat="1" x14ac:dyDescent="0.2">
      <c r="B31" s="744" t="s">
        <v>0</v>
      </c>
      <c r="C31" s="742"/>
      <c r="D31" s="812">
        <v>2070352</v>
      </c>
      <c r="E31" s="742"/>
      <c r="F31" s="745">
        <v>32616</v>
      </c>
      <c r="G31" s="746">
        <v>1.575384282479501</v>
      </c>
      <c r="H31" s="742"/>
      <c r="I31" s="745">
        <v>29865</v>
      </c>
      <c r="J31" s="746">
        <v>1.4425083270864085</v>
      </c>
      <c r="K31" s="745">
        <v>24966</v>
      </c>
      <c r="L31" s="746">
        <v>83.596182822702161</v>
      </c>
      <c r="M31" s="745">
        <v>620</v>
      </c>
      <c r="N31" s="746">
        <v>2.0760087058429599</v>
      </c>
      <c r="O31" s="745">
        <v>812</v>
      </c>
      <c r="P31" s="746">
        <v>2.7189017244265865</v>
      </c>
      <c r="Q31" s="745">
        <v>1346</v>
      </c>
      <c r="R31" s="746">
        <v>4.506947932362297</v>
      </c>
      <c r="S31" s="745">
        <v>850</v>
      </c>
      <c r="T31" s="746">
        <v>2.846140967687929</v>
      </c>
      <c r="U31" s="745">
        <v>1271</v>
      </c>
      <c r="V31" s="746">
        <v>4.2558178469780685</v>
      </c>
      <c r="X31" s="606"/>
      <c r="Y31" s="606"/>
      <c r="Z31" s="607"/>
      <c r="AA31" s="570">
        <v>44895</v>
      </c>
      <c r="AB31" s="568">
        <v>32038</v>
      </c>
      <c r="AC31" s="568">
        <v>20330</v>
      </c>
      <c r="AD31" s="799"/>
      <c r="AE31" s="196"/>
      <c r="AF31" s="200"/>
      <c r="AG31" s="200"/>
      <c r="AH31" s="260"/>
    </row>
    <row r="32" spans="1:34" s="157" customFormat="1" ht="5.25" customHeight="1" x14ac:dyDescent="0.25">
      <c r="B32" s="801"/>
      <c r="C32" s="802"/>
      <c r="D32" s="797"/>
      <c r="E32" s="802"/>
      <c r="F32" s="797"/>
      <c r="G32" s="797"/>
      <c r="H32" s="797"/>
      <c r="I32" s="797"/>
      <c r="J32" s="797"/>
      <c r="K32" s="797"/>
      <c r="L32" s="797"/>
      <c r="M32" s="797"/>
      <c r="N32" s="797"/>
      <c r="O32" s="797"/>
      <c r="P32" s="797"/>
      <c r="Q32" s="797"/>
      <c r="R32" s="797"/>
      <c r="S32" s="797"/>
      <c r="T32" s="797"/>
      <c r="U32" s="797"/>
      <c r="V32" s="797"/>
      <c r="X32" s="602"/>
      <c r="Y32" s="602"/>
      <c r="Z32" s="602"/>
      <c r="AA32" s="570">
        <v>44926</v>
      </c>
      <c r="AB32" s="568">
        <v>25446</v>
      </c>
      <c r="AC32" s="568">
        <v>23015</v>
      </c>
      <c r="AD32" s="797"/>
    </row>
    <row r="33" spans="2:30" s="152" customFormat="1" x14ac:dyDescent="0.25">
      <c r="B33" s="1374" t="s">
        <v>384</v>
      </c>
      <c r="C33" s="1374"/>
      <c r="D33" s="1374"/>
      <c r="E33" s="1374"/>
      <c r="F33" s="1374"/>
      <c r="G33" s="1374"/>
      <c r="H33" s="1374"/>
      <c r="I33" s="1374"/>
      <c r="J33" s="1374"/>
      <c r="K33" s="1374"/>
      <c r="L33" s="1374"/>
      <c r="M33" s="1374"/>
      <c r="N33" s="1374"/>
      <c r="O33" s="1374"/>
      <c r="P33" s="1374"/>
      <c r="Q33" s="1374"/>
      <c r="R33" s="1374"/>
      <c r="S33" s="1374"/>
      <c r="T33" s="1374"/>
      <c r="U33" s="1374"/>
      <c r="V33" s="1374"/>
      <c r="X33" s="602"/>
      <c r="Y33" s="602"/>
      <c r="Z33" s="602"/>
      <c r="AA33" s="570">
        <v>44957</v>
      </c>
      <c r="AB33" s="568">
        <v>28819</v>
      </c>
      <c r="AC33" s="568">
        <v>24165</v>
      </c>
      <c r="AD33" s="797"/>
    </row>
    <row r="34" spans="2:30" s="152" customFormat="1" ht="12" customHeight="1" x14ac:dyDescent="0.25">
      <c r="B34" s="1374"/>
      <c r="C34" s="1374"/>
      <c r="D34" s="1374"/>
      <c r="E34" s="1374"/>
      <c r="F34" s="1374"/>
      <c r="G34" s="1374"/>
      <c r="H34" s="1374"/>
      <c r="I34" s="1374"/>
      <c r="J34" s="1374"/>
      <c r="K34" s="1374"/>
      <c r="L34" s="1374"/>
      <c r="M34" s="1374"/>
      <c r="N34" s="1374"/>
      <c r="O34" s="1374"/>
      <c r="P34" s="1374"/>
      <c r="Q34" s="1374"/>
      <c r="R34" s="1374"/>
      <c r="S34" s="1374"/>
      <c r="T34" s="1374"/>
      <c r="U34" s="1374"/>
      <c r="V34" s="1374"/>
      <c r="X34" s="602"/>
      <c r="Y34" s="602"/>
      <c r="Z34" s="602"/>
      <c r="AA34" s="570">
        <v>44985</v>
      </c>
      <c r="AB34" s="568">
        <v>34747</v>
      </c>
      <c r="AC34" s="568">
        <v>23214</v>
      </c>
      <c r="AD34" s="797"/>
    </row>
    <row r="35" spans="2:30" x14ac:dyDescent="0.25">
      <c r="B35" s="1351"/>
      <c r="C35" s="1351"/>
      <c r="D35" s="1351"/>
      <c r="E35" s="163"/>
      <c r="F35" s="163"/>
      <c r="AA35" s="570">
        <v>45016</v>
      </c>
      <c r="AB35" s="568" t="e">
        <f>GETPIVOTDATA("Suma de AltasSol",[1]td!$A$3,"Fecha",$AA35)</f>
        <v>#REF!</v>
      </c>
      <c r="AC35" s="568" t="e">
        <f>GETPIVOTDATA("Suma de BajasSol",[1]td!$A$3,"Fecha",$AA35)</f>
        <v>#REF!</v>
      </c>
    </row>
    <row r="36" spans="2:30" x14ac:dyDescent="0.25">
      <c r="B36" s="1324"/>
      <c r="C36" s="1324"/>
      <c r="D36" s="1324"/>
      <c r="E36" s="163"/>
      <c r="F36" s="163"/>
      <c r="AA36" s="570">
        <v>45046</v>
      </c>
      <c r="AB36" s="568" t="e">
        <f>GETPIVOTDATA("Suma de AltasSol",[1]td!$A$3,"Fecha",$AA36)</f>
        <v>#REF!</v>
      </c>
      <c r="AC36" s="568" t="e">
        <f>GETPIVOTDATA("Suma de BajasSol",[1]td!$A$3,"Fecha",$AA36)</f>
        <v>#REF!</v>
      </c>
    </row>
    <row r="37" spans="2:30" x14ac:dyDescent="0.25">
      <c r="AA37" s="570">
        <v>45077</v>
      </c>
      <c r="AB37" s="568" t="e">
        <f>GETPIVOTDATA("Suma de AltasSol",[1]td!$A$3,"Fecha",$AA37)</f>
        <v>#REF!</v>
      </c>
      <c r="AC37" s="568" t="e">
        <f>GETPIVOTDATA("Suma de BajasSol",[1]td!$A$3,"Fecha",$AA37)</f>
        <v>#REF!</v>
      </c>
    </row>
    <row r="38" spans="2:30" x14ac:dyDescent="0.25">
      <c r="AA38" s="570">
        <v>45107</v>
      </c>
      <c r="AB38" s="568" t="e">
        <f>GETPIVOTDATA("Suma de AltasSol",[1]td!$A$3,"Fecha",$AA38)</f>
        <v>#REF!</v>
      </c>
      <c r="AC38" s="568" t="e">
        <f>GETPIVOTDATA("Suma de BajasSol",[1]td!$A$3,"Fecha",$AA38)</f>
        <v>#REF!</v>
      </c>
    </row>
    <row r="39" spans="2:30" x14ac:dyDescent="0.25">
      <c r="AA39" s="570">
        <v>45138</v>
      </c>
      <c r="AB39" s="568" t="e">
        <f>GETPIVOTDATA("Suma de AltasSol",[1]td!$A$3,"Fecha",$AA39)</f>
        <v>#REF!</v>
      </c>
      <c r="AC39" s="568" t="e">
        <f>GETPIVOTDATA("Suma de BajasSol",[1]td!$A$3,"Fecha",$AA39)</f>
        <v>#REF!</v>
      </c>
    </row>
    <row r="40" spans="2:30" x14ac:dyDescent="0.25">
      <c r="AA40" s="570">
        <v>45169</v>
      </c>
      <c r="AB40" s="568" t="e">
        <f>GETPIVOTDATA("Suma de AltasSol",[1]td!$A$3,"Fecha",$AA40)</f>
        <v>#REF!</v>
      </c>
      <c r="AC40" s="568" t="e">
        <f>GETPIVOTDATA("Suma de BajasSol",[1]td!$A$3,"Fecha",$AA40)</f>
        <v>#REF!</v>
      </c>
    </row>
    <row r="41" spans="2:30" x14ac:dyDescent="0.25">
      <c r="AA41" s="570">
        <v>45199</v>
      </c>
      <c r="AB41" s="568" t="e">
        <f>GETPIVOTDATA("Suma de AltasSol",[1]td!$A$3,"Fecha",$AA41)</f>
        <v>#REF!</v>
      </c>
      <c r="AC41" s="568" t="e">
        <f>GETPIVOTDATA("Suma de BajasSol",[1]td!$A$3,"Fecha",$AA41)</f>
        <v>#REF!</v>
      </c>
    </row>
    <row r="42" spans="2:30" x14ac:dyDescent="0.25">
      <c r="AA42" s="570">
        <v>45230</v>
      </c>
      <c r="AB42" s="568" t="e">
        <f>GETPIVOTDATA("Suma de AltasSol",[1]td!$A$3,"Fecha",$AA42)</f>
        <v>#REF!</v>
      </c>
      <c r="AC42" s="568" t="e">
        <f>GETPIVOTDATA("Suma de BajasSol",[1]td!$A$3,"Fecha",$AA42)</f>
        <v>#REF!</v>
      </c>
    </row>
    <row r="43" spans="2:30" x14ac:dyDescent="0.25">
      <c r="AA43" s="570">
        <v>45260</v>
      </c>
      <c r="AB43" s="568" t="e">
        <f>GETPIVOTDATA("Suma de AltasSol",[1]td!$A$3,"Fecha",$AA43)</f>
        <v>#REF!</v>
      </c>
      <c r="AC43" s="568" t="e">
        <f>GETPIVOTDATA("Suma de BajasSol",[1]td!$A$3,"Fecha",$AA43)</f>
        <v>#REF!</v>
      </c>
    </row>
    <row r="44" spans="2:30" x14ac:dyDescent="0.25">
      <c r="AA44" s="570">
        <v>45291</v>
      </c>
      <c r="AB44" s="568" t="e">
        <f>GETPIVOTDATA("Suma de AltasSol",[1]td!$A$3,"Fecha",$AA44)</f>
        <v>#REF!</v>
      </c>
      <c r="AC44" s="568" t="e">
        <f>GETPIVOTDATA("Suma de BajasSol",[1]td!$A$3,"Fecha",$AA44)</f>
        <v>#REF!</v>
      </c>
    </row>
    <row r="45" spans="2:30" x14ac:dyDescent="0.25">
      <c r="AA45" s="570">
        <v>45322</v>
      </c>
      <c r="AB45" s="568" t="e">
        <f>GETPIVOTDATA("Suma de AltasSol",[1]td!$A$3,"Fecha",$AA45)</f>
        <v>#REF!</v>
      </c>
      <c r="AC45" s="568" t="e">
        <f>GETPIVOTDATA("Suma de BajasSol",[1]td!$A$3,"Fecha",$AA45)</f>
        <v>#REF!</v>
      </c>
    </row>
    <row r="46" spans="2:30" x14ac:dyDescent="0.25">
      <c r="AA46" s="570">
        <v>45351</v>
      </c>
      <c r="AB46" s="568" t="e">
        <f>GETPIVOTDATA("Suma de AltasSol",[1]td!$A$3,"Fecha",$AA46)</f>
        <v>#REF!</v>
      </c>
      <c r="AC46" s="568" t="e">
        <f>GETPIVOTDATA("Suma de BajasSol",[1]td!$A$3,"Fecha",$AA46)</f>
        <v>#REF!</v>
      </c>
    </row>
    <row r="47" spans="2:30" x14ac:dyDescent="0.25">
      <c r="AA47" s="570"/>
      <c r="AB47" s="568"/>
      <c r="AC47" s="568"/>
    </row>
    <row r="48" spans="2:30" x14ac:dyDescent="0.25">
      <c r="AA48" s="570"/>
      <c r="AB48" s="568"/>
      <c r="AC48" s="568"/>
    </row>
    <row r="49" spans="27:29" x14ac:dyDescent="0.25">
      <c r="AA49" s="570"/>
      <c r="AB49" s="568"/>
      <c r="AC49" s="568"/>
    </row>
    <row r="50" spans="27:29" x14ac:dyDescent="0.25">
      <c r="AA50" s="570"/>
      <c r="AB50" s="568"/>
      <c r="AC50" s="568"/>
    </row>
    <row r="51" spans="27:29" x14ac:dyDescent="0.25">
      <c r="AA51" s="570"/>
      <c r="AB51" s="568"/>
      <c r="AC51" s="568"/>
    </row>
    <row r="52" spans="27:29" x14ac:dyDescent="0.25">
      <c r="AA52" s="570"/>
      <c r="AB52" s="568"/>
      <c r="AC52" s="568"/>
    </row>
  </sheetData>
  <mergeCells count="19">
    <mergeCell ref="B33:V34"/>
    <mergeCell ref="B35:D35"/>
    <mergeCell ref="B36:D36"/>
    <mergeCell ref="K9:L9"/>
    <mergeCell ref="M9:N9"/>
    <mergeCell ref="O9:P9"/>
    <mergeCell ref="Q9:R9"/>
    <mergeCell ref="S9:T9"/>
    <mergeCell ref="U9:V9"/>
    <mergeCell ref="B2:C2"/>
    <mergeCell ref="B3:C3"/>
    <mergeCell ref="A4:U4"/>
    <mergeCell ref="B5:R5"/>
    <mergeCell ref="B7:B10"/>
    <mergeCell ref="D7:D9"/>
    <mergeCell ref="F7:G7"/>
    <mergeCell ref="F8:G9"/>
    <mergeCell ref="I8:J9"/>
    <mergeCell ref="K8:V8"/>
  </mergeCells>
  <printOptions horizontalCentered="1"/>
  <pageMargins left="0" right="0" top="0.43307086614173229" bottom="0.43307086614173229" header="0" footer="0"/>
  <pageSetup paperSize="9" scale="77"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4">
    <tabColor theme="0"/>
    <pageSetUpPr fitToPage="1"/>
  </sheetPr>
  <dimension ref="B1:AD37"/>
  <sheetViews>
    <sheetView showGridLines="0" topLeftCell="A2" zoomScale="90" zoomScaleNormal="90" workbookViewId="0">
      <selection activeCell="B7" sqref="B7"/>
    </sheetView>
  </sheetViews>
  <sheetFormatPr baseColWidth="10" defaultColWidth="11.453125" defaultRowHeight="15" x14ac:dyDescent="0.25"/>
  <cols>
    <col min="1" max="1" width="1.1796875" style="1" customWidth="1"/>
    <col min="2" max="2" width="10" style="1" customWidth="1"/>
    <col min="3" max="3" width="1" style="1" customWidth="1"/>
    <col min="4" max="4" width="0.7265625" style="1" customWidth="1"/>
    <col min="5" max="5" width="7.54296875" style="1" customWidth="1"/>
    <col min="6" max="6" width="6" style="1" customWidth="1"/>
    <col min="7" max="7" width="0.54296875" style="1" customWidth="1"/>
    <col min="8" max="8" width="8" style="1" customWidth="1"/>
    <col min="9" max="9" width="6.1796875" style="1" customWidth="1"/>
    <col min="10" max="10" width="0.54296875" style="1" customWidth="1"/>
    <col min="11" max="11" width="6.7265625" style="1" customWidth="1"/>
    <col min="12" max="12" width="5.81640625" style="1" customWidth="1"/>
    <col min="13" max="13" width="0.54296875" style="1" customWidth="1"/>
    <col min="14" max="14" width="6.81640625" style="1" customWidth="1"/>
    <col min="15" max="15" width="6.1796875" style="1" customWidth="1"/>
    <col min="16" max="16" width="0.54296875" style="1" customWidth="1"/>
    <col min="17" max="17" width="7" style="1" customWidth="1"/>
    <col min="18" max="18" width="5" style="1" customWidth="1"/>
    <col min="19" max="19" width="0.54296875" style="1" customWidth="1"/>
    <col min="20" max="20" width="8.1796875" style="1" customWidth="1"/>
    <col min="21" max="21" width="5.453125" style="1" customWidth="1"/>
    <col min="22" max="22" width="0.7265625" style="1" customWidth="1"/>
    <col min="23" max="23" width="7.54296875" style="1" customWidth="1"/>
    <col min="24" max="24" width="6.1796875" style="1" customWidth="1"/>
    <col min="25" max="25" width="0.54296875" style="1" customWidth="1"/>
    <col min="26" max="26" width="8.54296875" style="1" customWidth="1"/>
    <col min="27" max="27" width="6.1796875" style="1" customWidth="1"/>
    <col min="28" max="28" width="0.7265625" style="1" customWidth="1"/>
    <col min="29" max="29" width="9.1796875" style="1" customWidth="1"/>
    <col min="30" max="30" width="6.7265625" style="24" customWidth="1"/>
    <col min="31" max="16384" width="11.453125" style="1"/>
  </cols>
  <sheetData>
    <row r="1" spans="2:30" hidden="1" x14ac:dyDescent="0.25">
      <c r="E1" s="81" t="s">
        <v>36</v>
      </c>
      <c r="F1" s="81"/>
      <c r="H1" s="81" t="s">
        <v>21</v>
      </c>
      <c r="K1" s="81" t="s">
        <v>20</v>
      </c>
      <c r="N1" s="81" t="s">
        <v>19</v>
      </c>
      <c r="Q1" s="81" t="s">
        <v>18</v>
      </c>
      <c r="T1" s="81" t="s">
        <v>17</v>
      </c>
      <c r="W1" s="81" t="s">
        <v>16</v>
      </c>
      <c r="Z1" s="81" t="s">
        <v>15</v>
      </c>
    </row>
    <row r="2" spans="2:30" s="2" customFormat="1" ht="14" x14ac:dyDescent="0.25">
      <c r="B2" s="6"/>
      <c r="C2" s="20"/>
      <c r="D2" s="20"/>
      <c r="AB2" s="20"/>
      <c r="AD2" s="50"/>
    </row>
    <row r="3" spans="2:30" s="18" customFormat="1" ht="47.25" customHeight="1" x14ac:dyDescent="0.3">
      <c r="B3" s="1379"/>
      <c r="C3" s="1379"/>
      <c r="D3" s="1379"/>
      <c r="E3" s="1379"/>
      <c r="F3" s="1379"/>
      <c r="G3" s="1379"/>
      <c r="H3" s="1379"/>
      <c r="I3" s="1379"/>
      <c r="J3" s="1379"/>
      <c r="K3" s="1379"/>
      <c r="L3" s="19"/>
      <c r="M3" s="19"/>
      <c r="W3" s="49"/>
      <c r="AA3" s="49"/>
      <c r="AD3" s="48"/>
    </row>
    <row r="4" spans="2:30" s="4" customFormat="1" ht="7.5" customHeight="1" x14ac:dyDescent="0.25">
      <c r="B4" s="1380"/>
      <c r="C4" s="1380"/>
      <c r="D4" s="1380"/>
      <c r="E4" s="1380"/>
      <c r="F4" s="1380"/>
      <c r="G4" s="1380"/>
      <c r="H4" s="1380"/>
      <c r="I4" s="1380"/>
      <c r="J4" s="1380"/>
      <c r="K4" s="1380"/>
      <c r="L4" s="1380"/>
      <c r="M4" s="1380"/>
      <c r="N4" s="1380"/>
      <c r="O4" s="1380"/>
      <c r="P4" s="1380"/>
      <c r="Q4" s="1380"/>
      <c r="R4" s="1380"/>
      <c r="S4" s="1380"/>
      <c r="T4" s="1380"/>
      <c r="U4" s="1380"/>
      <c r="V4" s="1380"/>
      <c r="W4" s="1380"/>
      <c r="X4" s="1380"/>
      <c r="Y4" s="1380"/>
      <c r="Z4" s="1380"/>
      <c r="AA4" s="1380"/>
      <c r="AB4" s="1380"/>
      <c r="AC4" s="1380"/>
      <c r="AD4" s="1380"/>
    </row>
    <row r="5" spans="2:30" s="4" customFormat="1" ht="19.5" x14ac:dyDescent="0.25">
      <c r="B5" s="1381" t="s">
        <v>400</v>
      </c>
      <c r="C5" s="1381"/>
      <c r="D5" s="1381"/>
      <c r="E5" s="1381"/>
      <c r="F5" s="1381"/>
      <c r="G5" s="1381"/>
      <c r="H5" s="1381"/>
      <c r="I5" s="1381"/>
      <c r="J5" s="1381"/>
      <c r="K5" s="1381"/>
      <c r="L5" s="1381"/>
      <c r="M5" s="1381"/>
      <c r="N5" s="1381"/>
      <c r="O5" s="1381"/>
      <c r="P5" s="1381"/>
      <c r="Q5" s="1381"/>
      <c r="R5" s="1381"/>
      <c r="S5" s="1381"/>
      <c r="T5" s="1381"/>
      <c r="U5" s="1381"/>
      <c r="V5" s="1381"/>
      <c r="W5" s="1381"/>
      <c r="X5" s="1381"/>
      <c r="Y5" s="1381"/>
      <c r="Z5" s="1381"/>
      <c r="AA5" s="1381"/>
      <c r="AB5" s="1381"/>
      <c r="AC5" s="1381"/>
      <c r="AD5" s="1381"/>
    </row>
    <row r="6" spans="2:30" s="4" customFormat="1" ht="16.5" customHeight="1" x14ac:dyDescent="0.25">
      <c r="B6" s="1326" t="s">
        <v>486</v>
      </c>
      <c r="C6" s="1326"/>
      <c r="D6" s="1326"/>
      <c r="E6" s="1326"/>
      <c r="F6" s="1326"/>
      <c r="G6" s="1326"/>
      <c r="H6" s="1326"/>
      <c r="I6" s="1326"/>
      <c r="J6" s="1326"/>
      <c r="K6" s="1326"/>
      <c r="L6" s="1326"/>
      <c r="M6" s="1326"/>
      <c r="N6" s="1326"/>
      <c r="O6" s="1326"/>
      <c r="P6" s="1326"/>
      <c r="Q6" s="1326"/>
      <c r="R6" s="1326"/>
      <c r="S6" s="1326"/>
      <c r="T6" s="1326"/>
      <c r="U6" s="1326"/>
      <c r="V6" s="1326"/>
      <c r="W6" s="1326"/>
      <c r="X6" s="1326"/>
      <c r="Y6" s="1326"/>
      <c r="Z6" s="1326"/>
      <c r="AA6" s="1326"/>
      <c r="AB6" s="1326"/>
      <c r="AC6" s="1326"/>
      <c r="AD6" s="813"/>
    </row>
    <row r="7" spans="2:30" s="4" customFormat="1" ht="5.25" customHeight="1" x14ac:dyDescent="0.25">
      <c r="B7" s="814"/>
      <c r="C7" s="814"/>
      <c r="D7" s="814"/>
      <c r="E7" s="814"/>
      <c r="F7" s="814"/>
      <c r="G7" s="814"/>
      <c r="H7" s="814"/>
      <c r="I7" s="814"/>
      <c r="J7" s="814"/>
      <c r="K7" s="814"/>
      <c r="L7" s="814"/>
      <c r="M7" s="814"/>
      <c r="N7" s="814"/>
      <c r="O7" s="814"/>
      <c r="P7" s="814"/>
      <c r="Q7" s="814"/>
      <c r="R7" s="814"/>
      <c r="S7" s="814"/>
      <c r="T7" s="814"/>
      <c r="U7" s="814"/>
      <c r="V7" s="814"/>
      <c r="W7" s="814"/>
      <c r="X7" s="814"/>
      <c r="Y7" s="814"/>
      <c r="Z7" s="814"/>
      <c r="AA7" s="814"/>
      <c r="AB7" s="814"/>
      <c r="AC7" s="815"/>
      <c r="AD7" s="816"/>
    </row>
    <row r="8" spans="2:30" s="45" customFormat="1" ht="21.75" customHeight="1" x14ac:dyDescent="0.25">
      <c r="B8" s="1382" t="s">
        <v>27</v>
      </c>
      <c r="C8" s="817"/>
      <c r="D8" s="817"/>
      <c r="E8" s="1385" t="s">
        <v>26</v>
      </c>
      <c r="F8" s="1386"/>
      <c r="G8" s="1386"/>
      <c r="H8" s="1386"/>
      <c r="I8" s="1386"/>
      <c r="J8" s="1386"/>
      <c r="K8" s="1386"/>
      <c r="L8" s="1386"/>
      <c r="M8" s="1386"/>
      <c r="N8" s="1386"/>
      <c r="O8" s="1386"/>
      <c r="P8" s="1386"/>
      <c r="Q8" s="1386"/>
      <c r="R8" s="1386"/>
      <c r="S8" s="1386"/>
      <c r="T8" s="1386"/>
      <c r="U8" s="1386"/>
      <c r="V8" s="1386"/>
      <c r="W8" s="1386"/>
      <c r="X8" s="1386"/>
      <c r="Y8" s="1386"/>
      <c r="Z8" s="1386"/>
      <c r="AA8" s="1387"/>
      <c r="AB8" s="817"/>
      <c r="AC8" s="1388" t="s">
        <v>0</v>
      </c>
      <c r="AD8" s="1389"/>
    </row>
    <row r="9" spans="2:30" s="45" customFormat="1" ht="21.75" customHeight="1" x14ac:dyDescent="0.25">
      <c r="B9" s="1383"/>
      <c r="C9" s="817"/>
      <c r="D9" s="818"/>
      <c r="E9" s="1376" t="s">
        <v>22</v>
      </c>
      <c r="F9" s="1377"/>
      <c r="G9" s="818"/>
      <c r="H9" s="1376" t="s">
        <v>21</v>
      </c>
      <c r="I9" s="1377"/>
      <c r="J9" s="818"/>
      <c r="K9" s="1376" t="s">
        <v>20</v>
      </c>
      <c r="L9" s="1377"/>
      <c r="M9" s="818"/>
      <c r="N9" s="1376" t="s">
        <v>19</v>
      </c>
      <c r="O9" s="1377"/>
      <c r="P9" s="818"/>
      <c r="Q9" s="1376" t="s">
        <v>18</v>
      </c>
      <c r="R9" s="1377"/>
      <c r="S9" s="818"/>
      <c r="T9" s="1376" t="s">
        <v>17</v>
      </c>
      <c r="U9" s="1377"/>
      <c r="V9" s="818"/>
      <c r="W9" s="1376" t="s">
        <v>16</v>
      </c>
      <c r="X9" s="1377"/>
      <c r="Y9" s="818"/>
      <c r="Z9" s="1376" t="s">
        <v>15</v>
      </c>
      <c r="AA9" s="1377"/>
      <c r="AB9" s="817"/>
      <c r="AC9" s="1390"/>
      <c r="AD9" s="1391"/>
    </row>
    <row r="10" spans="2:30" s="45" customFormat="1" ht="21.75" customHeight="1" x14ac:dyDescent="0.25">
      <c r="B10" s="1384"/>
      <c r="C10" s="819"/>
      <c r="D10" s="820"/>
      <c r="E10" s="822" t="s">
        <v>9</v>
      </c>
      <c r="F10" s="823" t="s">
        <v>25</v>
      </c>
      <c r="G10" s="820"/>
      <c r="H10" s="822" t="s">
        <v>9</v>
      </c>
      <c r="I10" s="823" t="s">
        <v>25</v>
      </c>
      <c r="J10" s="820"/>
      <c r="K10" s="822" t="s">
        <v>9</v>
      </c>
      <c r="L10" s="823" t="s">
        <v>25</v>
      </c>
      <c r="M10" s="820"/>
      <c r="N10" s="822" t="s">
        <v>9</v>
      </c>
      <c r="O10" s="823" t="s">
        <v>25</v>
      </c>
      <c r="P10" s="820"/>
      <c r="Q10" s="822" t="s">
        <v>9</v>
      </c>
      <c r="R10" s="823" t="s">
        <v>25</v>
      </c>
      <c r="S10" s="820"/>
      <c r="T10" s="822" t="s">
        <v>9</v>
      </c>
      <c r="U10" s="823" t="s">
        <v>25</v>
      </c>
      <c r="V10" s="820"/>
      <c r="W10" s="822" t="s">
        <v>9</v>
      </c>
      <c r="X10" s="823" t="s">
        <v>25</v>
      </c>
      <c r="Y10" s="820"/>
      <c r="Z10" s="822" t="s">
        <v>9</v>
      </c>
      <c r="AA10" s="823" t="s">
        <v>25</v>
      </c>
      <c r="AB10" s="819"/>
      <c r="AC10" s="824" t="s">
        <v>9</v>
      </c>
      <c r="AD10" s="825" t="s">
        <v>25</v>
      </c>
    </row>
    <row r="11" spans="2:30" s="40" customFormat="1" ht="9" customHeight="1" x14ac:dyDescent="0.25">
      <c r="B11" s="44"/>
      <c r="D11" s="42"/>
      <c r="E11" s="42"/>
      <c r="F11" s="42"/>
      <c r="G11" s="42"/>
      <c r="H11" s="42"/>
      <c r="I11" s="42"/>
      <c r="J11" s="42"/>
      <c r="K11" s="42"/>
      <c r="L11" s="42"/>
      <c r="M11" s="42"/>
      <c r="N11" s="42"/>
      <c r="O11" s="42"/>
      <c r="P11" s="42"/>
      <c r="Q11" s="42"/>
      <c r="R11" s="42"/>
      <c r="S11" s="42"/>
      <c r="T11" s="42"/>
      <c r="U11" s="42"/>
      <c r="V11" s="42"/>
      <c r="W11" s="42"/>
      <c r="X11" s="42"/>
      <c r="Y11" s="42"/>
      <c r="Z11" s="42"/>
      <c r="AA11" s="42"/>
      <c r="AB11" s="43"/>
      <c r="AC11" s="42"/>
      <c r="AD11" s="41"/>
    </row>
    <row r="12" spans="2:30" s="38" customFormat="1" ht="21" customHeight="1" x14ac:dyDescent="0.25">
      <c r="B12" s="826" t="s">
        <v>24</v>
      </c>
      <c r="D12" s="39"/>
      <c r="E12" s="828">
        <v>2765</v>
      </c>
      <c r="F12" s="829">
        <v>0.21376871539304837</v>
      </c>
      <c r="G12" s="39"/>
      <c r="H12" s="828">
        <v>43034</v>
      </c>
      <c r="I12" s="829">
        <v>3.3270607226851516</v>
      </c>
      <c r="J12" s="39"/>
      <c r="K12" s="828">
        <v>25956</v>
      </c>
      <c r="L12" s="829">
        <v>2.0067199915884135</v>
      </c>
      <c r="M12" s="39"/>
      <c r="N12" s="828">
        <v>37286</v>
      </c>
      <c r="O12" s="829">
        <v>2.8826691942658957</v>
      </c>
      <c r="P12" s="39"/>
      <c r="Q12" s="828">
        <v>44860</v>
      </c>
      <c r="R12" s="829">
        <v>3.4682331184564741</v>
      </c>
      <c r="S12" s="39"/>
      <c r="T12" s="828">
        <v>75591</v>
      </c>
      <c r="U12" s="829">
        <v>5.8441196981106405</v>
      </c>
      <c r="V12" s="39"/>
      <c r="W12" s="828">
        <v>281010</v>
      </c>
      <c r="X12" s="829">
        <v>21.725550348137624</v>
      </c>
      <c r="Y12" s="39"/>
      <c r="Z12" s="828">
        <v>782952</v>
      </c>
      <c r="AA12" s="829">
        <f>Z12*100/$AC$12</f>
        <v>60.531878211362752</v>
      </c>
      <c r="AB12" s="35"/>
      <c r="AC12" s="832">
        <f>E12+H12+K12+N12+Q12+T12+W12+Z12</f>
        <v>1293454</v>
      </c>
      <c r="AD12" s="833">
        <f>F12+I12+L12+O12+R12+U12+X12+AA12</f>
        <v>100</v>
      </c>
    </row>
    <row r="13" spans="2:30" s="38" customFormat="1" ht="20.25" customHeight="1" x14ac:dyDescent="0.25">
      <c r="B13" s="827" t="s">
        <v>23</v>
      </c>
      <c r="D13" s="39"/>
      <c r="E13" s="830">
        <v>3762</v>
      </c>
      <c r="F13" s="831">
        <v>0.48423345149556313</v>
      </c>
      <c r="G13" s="39"/>
      <c r="H13" s="830">
        <v>89176</v>
      </c>
      <c r="I13" s="831">
        <v>11.478469503075051</v>
      </c>
      <c r="J13" s="39"/>
      <c r="K13" s="830">
        <v>41265</v>
      </c>
      <c r="L13" s="831">
        <v>5.3115080744190353</v>
      </c>
      <c r="M13" s="39"/>
      <c r="N13" s="830">
        <v>48620</v>
      </c>
      <c r="O13" s="831">
        <v>6.2582218000303769</v>
      </c>
      <c r="P13" s="39"/>
      <c r="Q13" s="830">
        <v>50014</v>
      </c>
      <c r="R13" s="831">
        <v>6.4376533341571225</v>
      </c>
      <c r="S13" s="39"/>
      <c r="T13" s="830">
        <v>76284</v>
      </c>
      <c r="U13" s="831">
        <v>9.8190496049674483</v>
      </c>
      <c r="V13" s="39"/>
      <c r="W13" s="830">
        <v>166934</v>
      </c>
      <c r="X13" s="831">
        <v>21.487248004242513</v>
      </c>
      <c r="Y13" s="39"/>
      <c r="Z13" s="830">
        <v>300843</v>
      </c>
      <c r="AA13" s="831">
        <f>Z13*100/$AC$13</f>
        <v>38.723616227612894</v>
      </c>
      <c r="AB13" s="35"/>
      <c r="AC13" s="834">
        <f>E13+H13+K13+N13+Q13+T13+W13+Z13</f>
        <v>776898</v>
      </c>
      <c r="AD13" s="835">
        <f>F13+I13+L13+O13+R13+U13+X13+AA13</f>
        <v>100</v>
      </c>
    </row>
    <row r="14" spans="2:30" s="37" customFormat="1" ht="3" customHeight="1" x14ac:dyDescent="0.25">
      <c r="B14" s="74"/>
      <c r="C14" s="36"/>
      <c r="D14" s="35"/>
      <c r="E14" s="92"/>
      <c r="F14" s="837"/>
      <c r="G14" s="35"/>
      <c r="H14" s="92"/>
      <c r="I14" s="837"/>
      <c r="J14" s="35"/>
      <c r="K14" s="92"/>
      <c r="L14" s="837"/>
      <c r="M14" s="35"/>
      <c r="N14" s="92"/>
      <c r="O14" s="837"/>
      <c r="P14" s="35"/>
      <c r="Q14" s="92"/>
      <c r="R14" s="837"/>
      <c r="S14" s="35"/>
      <c r="T14" s="92"/>
      <c r="U14" s="837"/>
      <c r="V14" s="35"/>
      <c r="W14" s="92"/>
      <c r="X14" s="837"/>
      <c r="Y14" s="35"/>
      <c r="Z14" s="92"/>
      <c r="AA14" s="837"/>
      <c r="AB14" s="35"/>
      <c r="AC14" s="92"/>
      <c r="AD14" s="840"/>
    </row>
    <row r="15" spans="2:30" s="34" customFormat="1" ht="18" customHeight="1" x14ac:dyDescent="0.25">
      <c r="B15" s="836" t="s">
        <v>0</v>
      </c>
      <c r="C15" s="817"/>
      <c r="D15" s="821"/>
      <c r="E15" s="838">
        <f>SUM(E12:E13)</f>
        <v>6527</v>
      </c>
      <c r="F15" s="839">
        <f>E15*100/$AC$15</f>
        <v>0.31526040016383688</v>
      </c>
      <c r="G15" s="821"/>
      <c r="H15" s="838">
        <f>SUM(H12:H13)</f>
        <v>132210</v>
      </c>
      <c r="I15" s="839">
        <f>H15*100/$AC$15</f>
        <v>6.3858706152383746</v>
      </c>
      <c r="J15" s="821"/>
      <c r="K15" s="838">
        <f>SUM(K12:K13)</f>
        <v>67221</v>
      </c>
      <c r="L15" s="839">
        <f>K15*100/$AC$15</f>
        <v>3.2468391848342697</v>
      </c>
      <c r="M15" s="821"/>
      <c r="N15" s="838">
        <f>SUM(N12:N13)</f>
        <v>85906</v>
      </c>
      <c r="O15" s="839">
        <f>N15*100/$AC$15</f>
        <v>4.1493427204649258</v>
      </c>
      <c r="P15" s="821"/>
      <c r="Q15" s="838">
        <f>SUM(Q12:Q13)</f>
        <v>94874</v>
      </c>
      <c r="R15" s="839">
        <f>Q15*100/$AC$15</f>
        <v>4.5825057767954434</v>
      </c>
      <c r="S15" s="821"/>
      <c r="T15" s="838">
        <f>SUM(T12:T13)</f>
        <v>151875</v>
      </c>
      <c r="U15" s="839">
        <f>T15*100/$AC$15</f>
        <v>7.3357090968105902</v>
      </c>
      <c r="V15" s="821"/>
      <c r="W15" s="838">
        <f>SUM(W12:W13)</f>
        <v>447944</v>
      </c>
      <c r="X15" s="839">
        <f>W15*100/$AC$15</f>
        <v>21.636127576373486</v>
      </c>
      <c r="Y15" s="821"/>
      <c r="Z15" s="838">
        <f>SUM(Z12:Z13)</f>
        <v>1083795</v>
      </c>
      <c r="AA15" s="839">
        <f>Z15*100/$AC$15</f>
        <v>52.348344629319072</v>
      </c>
      <c r="AB15" s="821"/>
      <c r="AC15" s="838">
        <f>E15+H15+K15+N15+Q15+T15+W15+Z15</f>
        <v>2070352</v>
      </c>
      <c r="AD15" s="841">
        <f>F15+I15+L15+O15+R15+U15+X15+AA15</f>
        <v>100</v>
      </c>
    </row>
    <row r="16" spans="2:30" s="9" customFormat="1" ht="5.25" customHeight="1" x14ac:dyDescent="0.25">
      <c r="B16" s="33"/>
      <c r="C16" s="33"/>
      <c r="D16" s="33"/>
      <c r="E16" s="33"/>
      <c r="F16" s="33"/>
      <c r="G16" s="33"/>
      <c r="H16" s="33"/>
      <c r="I16" s="33"/>
      <c r="J16" s="33"/>
      <c r="K16" s="33"/>
      <c r="L16" s="33"/>
      <c r="M16" s="33"/>
      <c r="N16" s="33"/>
      <c r="O16" s="22"/>
      <c r="P16" s="22"/>
      <c r="AD16" s="27"/>
    </row>
    <row r="17" spans="2:30" s="9" customFormat="1" ht="12.75" customHeight="1" x14ac:dyDescent="0.25">
      <c r="B17" s="22"/>
      <c r="C17" s="22"/>
      <c r="D17" s="22"/>
      <c r="E17" s="22"/>
      <c r="F17" s="22"/>
      <c r="G17" s="22"/>
      <c r="H17" s="22"/>
      <c r="I17" s="22"/>
      <c r="J17" s="22"/>
      <c r="K17" s="22"/>
      <c r="L17" s="22"/>
      <c r="M17" s="22"/>
      <c r="N17" s="22"/>
      <c r="O17" s="22"/>
      <c r="P17" s="22"/>
      <c r="AD17" s="27"/>
    </row>
    <row r="18" spans="2:30" s="28" customFormat="1" ht="24.75" customHeight="1" x14ac:dyDescent="0.25">
      <c r="B18" s="32"/>
      <c r="C18" s="32"/>
      <c r="D18" s="32"/>
      <c r="E18" s="32" t="s">
        <v>22</v>
      </c>
      <c r="F18" s="32" t="s">
        <v>21</v>
      </c>
      <c r="G18" s="32"/>
      <c r="H18" s="32" t="s">
        <v>20</v>
      </c>
      <c r="I18" s="32" t="s">
        <v>19</v>
      </c>
      <c r="J18" s="32"/>
      <c r="K18" s="32" t="s">
        <v>18</v>
      </c>
      <c r="L18" s="32" t="s">
        <v>17</v>
      </c>
      <c r="M18" s="32"/>
      <c r="N18" s="32" t="s">
        <v>16</v>
      </c>
      <c r="O18" s="32" t="s">
        <v>15</v>
      </c>
      <c r="P18" s="32"/>
      <c r="AD18" s="29"/>
    </row>
    <row r="19" spans="2:30" s="28" customFormat="1" ht="10" x14ac:dyDescent="0.25">
      <c r="B19" s="31"/>
      <c r="C19" s="31"/>
      <c r="D19" s="31"/>
      <c r="E19" s="31">
        <f>E15</f>
        <v>6527</v>
      </c>
      <c r="F19" s="30">
        <f>H15</f>
        <v>132210</v>
      </c>
      <c r="G19" s="30"/>
      <c r="H19" s="30">
        <f>K15</f>
        <v>67221</v>
      </c>
      <c r="I19" s="30">
        <f>N15</f>
        <v>85906</v>
      </c>
      <c r="J19" s="30"/>
      <c r="K19" s="30">
        <f>Q15</f>
        <v>94874</v>
      </c>
      <c r="L19" s="30">
        <f>T15</f>
        <v>151875</v>
      </c>
      <c r="M19" s="30"/>
      <c r="N19" s="30">
        <f>W15</f>
        <v>447944</v>
      </c>
      <c r="O19" s="30">
        <f>Z15</f>
        <v>1083795</v>
      </c>
      <c r="P19" s="30"/>
      <c r="AD19" s="29"/>
    </row>
    <row r="20" spans="2:30" s="9" customFormat="1" x14ac:dyDescent="0.25">
      <c r="B20" s="22"/>
      <c r="C20" s="22"/>
      <c r="D20" s="22"/>
      <c r="E20" s="22"/>
      <c r="F20" s="22"/>
      <c r="G20" s="22"/>
      <c r="H20" s="22"/>
      <c r="I20" s="22"/>
      <c r="J20" s="22"/>
      <c r="K20" s="22"/>
      <c r="L20" s="22"/>
      <c r="M20" s="22"/>
      <c r="N20" s="22"/>
      <c r="O20" s="22"/>
      <c r="P20" s="22"/>
      <c r="AD20" s="27"/>
    </row>
    <row r="21" spans="2:30" s="9" customFormat="1" x14ac:dyDescent="0.25">
      <c r="B21" s="22"/>
      <c r="C21" s="22"/>
      <c r="D21" s="22"/>
      <c r="E21" s="22"/>
      <c r="F21" s="22"/>
      <c r="G21" s="22"/>
      <c r="H21" s="22"/>
      <c r="I21" s="22"/>
      <c r="J21" s="22"/>
      <c r="K21" s="22"/>
      <c r="L21" s="22"/>
      <c r="M21" s="22"/>
      <c r="N21" s="22"/>
      <c r="O21" s="22"/>
      <c r="P21" s="22"/>
      <c r="AD21" s="27"/>
    </row>
    <row r="22" spans="2:30" s="9" customFormat="1" x14ac:dyDescent="0.25">
      <c r="B22" s="22"/>
      <c r="C22" s="22"/>
      <c r="D22" s="22"/>
      <c r="E22" s="22"/>
      <c r="F22" s="22"/>
      <c r="G22" s="22"/>
      <c r="H22" s="22"/>
      <c r="I22" s="22"/>
      <c r="J22" s="22"/>
      <c r="K22" s="22"/>
      <c r="L22" s="22"/>
      <c r="M22" s="22"/>
      <c r="N22" s="22"/>
      <c r="O22" s="22"/>
      <c r="P22" s="22"/>
      <c r="AD22" s="27"/>
    </row>
    <row r="23" spans="2:30" s="9" customFormat="1" x14ac:dyDescent="0.25">
      <c r="B23" s="22"/>
      <c r="C23" s="22"/>
      <c r="D23" s="22"/>
      <c r="E23" s="22"/>
      <c r="F23" s="22"/>
      <c r="G23" s="22"/>
      <c r="H23" s="22"/>
      <c r="I23" s="22"/>
      <c r="J23" s="22"/>
      <c r="K23" s="22"/>
      <c r="L23" s="22"/>
      <c r="M23" s="22"/>
      <c r="N23" s="22"/>
      <c r="O23" s="22"/>
      <c r="P23" s="22"/>
      <c r="AD23" s="27"/>
    </row>
    <row r="24" spans="2:30" s="9" customFormat="1" x14ac:dyDescent="0.25">
      <c r="B24" s="22"/>
      <c r="C24" s="22"/>
      <c r="D24" s="22"/>
      <c r="E24" s="22"/>
      <c r="F24" s="22"/>
      <c r="G24" s="22"/>
      <c r="H24" s="22"/>
      <c r="I24" s="22"/>
      <c r="J24" s="22"/>
      <c r="K24" s="22"/>
      <c r="L24" s="22"/>
      <c r="M24" s="22"/>
      <c r="N24" s="22"/>
      <c r="O24" s="22"/>
      <c r="P24" s="22"/>
      <c r="AD24" s="27"/>
    </row>
    <row r="25" spans="2:30" s="9" customFormat="1" x14ac:dyDescent="0.25">
      <c r="B25" s="22"/>
      <c r="C25" s="22"/>
      <c r="D25" s="22"/>
      <c r="E25" s="22"/>
      <c r="F25" s="22"/>
      <c r="G25" s="22"/>
      <c r="H25" s="22"/>
      <c r="I25" s="22"/>
      <c r="J25" s="22"/>
      <c r="K25" s="22"/>
      <c r="L25" s="22"/>
      <c r="M25" s="22"/>
      <c r="N25" s="22"/>
      <c r="O25" s="22"/>
      <c r="P25" s="22"/>
      <c r="AD25" s="27"/>
    </row>
    <row r="26" spans="2:30" s="9" customFormat="1" x14ac:dyDescent="0.25">
      <c r="B26" s="22"/>
      <c r="C26" s="22"/>
      <c r="D26" s="22"/>
      <c r="E26" s="22"/>
      <c r="F26" s="22"/>
      <c r="G26" s="22"/>
      <c r="H26" s="22"/>
      <c r="I26" s="22"/>
      <c r="J26" s="22"/>
      <c r="K26" s="22"/>
      <c r="L26" s="22"/>
      <c r="M26" s="22"/>
      <c r="N26" s="22"/>
      <c r="O26" s="22"/>
      <c r="P26" s="22"/>
      <c r="AD26" s="27"/>
    </row>
    <row r="27" spans="2:30" s="9" customFormat="1" x14ac:dyDescent="0.25">
      <c r="B27" s="22"/>
      <c r="C27" s="22"/>
      <c r="D27" s="22"/>
      <c r="E27" s="22"/>
      <c r="F27" s="22"/>
      <c r="G27" s="22"/>
      <c r="H27" s="22"/>
      <c r="I27" s="22"/>
      <c r="J27" s="22"/>
      <c r="K27" s="22"/>
      <c r="L27" s="22"/>
      <c r="M27" s="22"/>
      <c r="N27" s="22"/>
      <c r="O27" s="22"/>
      <c r="P27" s="22"/>
      <c r="AD27" s="27"/>
    </row>
    <row r="28" spans="2:30" s="9" customFormat="1" x14ac:dyDescent="0.25">
      <c r="B28" s="22"/>
      <c r="C28" s="22"/>
      <c r="D28" s="22"/>
      <c r="E28" s="22"/>
      <c r="F28" s="22"/>
      <c r="G28" s="22"/>
      <c r="H28" s="22"/>
      <c r="I28" s="22"/>
      <c r="J28" s="22"/>
      <c r="K28" s="22"/>
      <c r="L28" s="22"/>
      <c r="M28" s="22"/>
      <c r="N28" s="22"/>
      <c r="O28" s="22"/>
      <c r="P28" s="22"/>
      <c r="AD28" s="27"/>
    </row>
    <row r="29" spans="2:30" s="9" customFormat="1" x14ac:dyDescent="0.25">
      <c r="B29" s="22"/>
      <c r="C29" s="22"/>
      <c r="D29" s="22"/>
      <c r="E29" s="22"/>
      <c r="F29" s="22"/>
      <c r="G29" s="22"/>
      <c r="H29" s="22"/>
      <c r="I29" s="22"/>
      <c r="J29" s="22"/>
      <c r="K29" s="22"/>
      <c r="L29" s="22"/>
      <c r="M29" s="22"/>
      <c r="N29" s="22"/>
      <c r="O29" s="22"/>
      <c r="P29" s="22"/>
      <c r="AD29" s="27"/>
    </row>
    <row r="30" spans="2:30" s="9" customFormat="1" x14ac:dyDescent="0.25">
      <c r="B30" s="22"/>
      <c r="C30" s="22"/>
      <c r="D30" s="22"/>
      <c r="E30" s="22"/>
      <c r="F30" s="22"/>
      <c r="G30" s="22"/>
      <c r="H30" s="22"/>
      <c r="I30" s="22"/>
      <c r="J30" s="22"/>
      <c r="K30" s="22"/>
      <c r="L30" s="22"/>
      <c r="M30" s="22"/>
      <c r="N30" s="22"/>
      <c r="O30" s="22"/>
      <c r="P30" s="22"/>
      <c r="AD30" s="27"/>
    </row>
    <row r="31" spans="2:30" s="9" customFormat="1" ht="5.25" customHeight="1" x14ac:dyDescent="0.25">
      <c r="B31" s="22"/>
      <c r="C31" s="22"/>
      <c r="D31" s="22"/>
      <c r="E31" s="22"/>
      <c r="F31" s="22"/>
      <c r="G31" s="22"/>
      <c r="H31" s="22"/>
      <c r="I31" s="22"/>
      <c r="J31" s="22"/>
      <c r="K31" s="22"/>
      <c r="L31" s="22"/>
      <c r="M31" s="22"/>
      <c r="N31" s="22"/>
      <c r="O31" s="22"/>
      <c r="P31" s="22"/>
      <c r="AD31" s="27"/>
    </row>
    <row r="32" spans="2:30" s="9" customFormat="1" ht="5.25" customHeight="1" x14ac:dyDescent="0.25">
      <c r="B32" s="22"/>
      <c r="C32" s="22"/>
      <c r="D32" s="22"/>
      <c r="E32" s="22"/>
      <c r="F32" s="22"/>
      <c r="G32" s="22"/>
      <c r="H32" s="22"/>
      <c r="I32" s="22"/>
      <c r="J32" s="22"/>
      <c r="K32" s="22"/>
      <c r="L32" s="22"/>
      <c r="M32" s="22"/>
      <c r="N32" s="22"/>
      <c r="O32" s="22"/>
      <c r="P32" s="22"/>
      <c r="AD32" s="27"/>
    </row>
    <row r="33" spans="2:30" s="9" customFormat="1" ht="16.5" customHeight="1" x14ac:dyDescent="0.25">
      <c r="B33" s="22"/>
      <c r="C33" s="22"/>
      <c r="D33" s="22"/>
      <c r="E33" s="22"/>
      <c r="F33" s="22"/>
      <c r="G33" s="22"/>
      <c r="H33" s="22"/>
      <c r="I33" s="22"/>
      <c r="J33" s="22"/>
      <c r="K33" s="22"/>
      <c r="L33" s="22"/>
      <c r="M33" s="22"/>
      <c r="N33" s="22"/>
      <c r="O33" s="22"/>
      <c r="P33" s="22"/>
      <c r="AD33" s="27"/>
    </row>
    <row r="34" spans="2:30" s="9" customFormat="1" x14ac:dyDescent="0.25">
      <c r="B34" s="22"/>
      <c r="C34" s="22"/>
      <c r="D34" s="22"/>
      <c r="E34" s="22"/>
      <c r="F34" s="22"/>
      <c r="G34" s="22"/>
      <c r="H34" s="22"/>
      <c r="I34" s="22"/>
      <c r="J34" s="22"/>
      <c r="K34" s="22"/>
      <c r="L34" s="22"/>
      <c r="M34" s="22"/>
      <c r="N34" s="22"/>
      <c r="O34" s="22"/>
      <c r="P34" s="22"/>
      <c r="AD34" s="27"/>
    </row>
    <row r="35" spans="2:30" s="9" customFormat="1" x14ac:dyDescent="0.25">
      <c r="AD35" s="27"/>
    </row>
    <row r="36" spans="2:30" s="10" customFormat="1" x14ac:dyDescent="0.25">
      <c r="B36" s="1378" t="s">
        <v>14</v>
      </c>
      <c r="C36" s="1378"/>
      <c r="D36" s="1378"/>
      <c r="E36" s="1378"/>
      <c r="F36" s="1378"/>
      <c r="G36" s="1378"/>
      <c r="H36" s="1378"/>
      <c r="I36" s="1378"/>
      <c r="J36" s="1378"/>
      <c r="K36" s="1378"/>
      <c r="AD36" s="26"/>
    </row>
    <row r="37" spans="2:30" s="3" customFormat="1" ht="12.75" customHeight="1" x14ac:dyDescent="0.25">
      <c r="B37" s="1392"/>
      <c r="C37" s="1393"/>
      <c r="D37" s="1393"/>
      <c r="E37" s="1393"/>
      <c r="F37" s="1393"/>
      <c r="G37" s="1393"/>
      <c r="H37" s="1393"/>
      <c r="I37" s="1393"/>
      <c r="J37" s="1393"/>
      <c r="K37" s="1393"/>
      <c r="L37" s="1393"/>
      <c r="M37" s="1393"/>
      <c r="N37" s="1393"/>
      <c r="O37" s="1393"/>
      <c r="P37" s="238"/>
      <c r="AD37" s="25"/>
    </row>
  </sheetData>
  <mergeCells count="17">
    <mergeCell ref="B37:O37"/>
    <mergeCell ref="N9:O9"/>
    <mergeCell ref="Q9:R9"/>
    <mergeCell ref="T9:U9"/>
    <mergeCell ref="W9:X9"/>
    <mergeCell ref="Z9:AA9"/>
    <mergeCell ref="B36:K36"/>
    <mergeCell ref="B3:K3"/>
    <mergeCell ref="B4:AD4"/>
    <mergeCell ref="B5:AD5"/>
    <mergeCell ref="B6:AC6"/>
    <mergeCell ref="B8:B10"/>
    <mergeCell ref="E8:AA8"/>
    <mergeCell ref="AC8:AD9"/>
    <mergeCell ref="E9:F9"/>
    <mergeCell ref="H9:I9"/>
    <mergeCell ref="K9:L9"/>
  </mergeCells>
  <printOptions horizontalCentered="1"/>
  <pageMargins left="0" right="0" top="0.43307086614173229" bottom="0.43307086614173229" header="0" footer="0"/>
  <pageSetup paperSize="9" scale="9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05">
    <tabColor theme="0"/>
    <pageSetUpPr fitToPage="1"/>
  </sheetPr>
  <dimension ref="A1:U40"/>
  <sheetViews>
    <sheetView zoomScaleNormal="100" workbookViewId="0">
      <selection activeCell="Q5" sqref="Q5:S5"/>
    </sheetView>
  </sheetViews>
  <sheetFormatPr baseColWidth="10" defaultColWidth="11.453125" defaultRowHeight="15" x14ac:dyDescent="0.25"/>
  <cols>
    <col min="1" max="1" width="2" style="613" customWidth="1"/>
    <col min="2" max="2" width="4.54296875" style="613" customWidth="1"/>
    <col min="3" max="3" width="13.453125" style="613" customWidth="1"/>
    <col min="4" max="4" width="0.81640625" style="613" customWidth="1"/>
    <col min="5" max="5" width="7" style="613" customWidth="1"/>
    <col min="6" max="6" width="7.1796875" style="613" customWidth="1"/>
    <col min="7" max="7" width="7" style="613" customWidth="1"/>
    <col min="8" max="8" width="7.1796875" style="613" customWidth="1"/>
    <col min="9" max="9" width="7" style="613" customWidth="1"/>
    <col min="10" max="10" width="7.1796875" style="613" customWidth="1"/>
    <col min="11" max="11" width="7" style="613" customWidth="1"/>
    <col min="12" max="12" width="7.1796875" style="613" customWidth="1"/>
    <col min="13" max="13" width="7" style="613" customWidth="1"/>
    <col min="14" max="14" width="7.1796875" style="613" customWidth="1"/>
    <col min="15" max="15" width="7" style="610" customWidth="1"/>
    <col min="16" max="16" width="5.26953125" style="613" customWidth="1"/>
    <col min="17" max="17" width="7" style="610" customWidth="1"/>
    <col min="18" max="18" width="7.1796875" style="613" customWidth="1"/>
    <col min="19" max="19" width="2.81640625" style="613" customWidth="1"/>
    <col min="20" max="20" width="11.1796875" style="613" customWidth="1"/>
    <col min="21" max="16384" width="11.453125" style="613"/>
  </cols>
  <sheetData>
    <row r="1" spans="1:20" s="610" customFormat="1" ht="13.5" customHeight="1" x14ac:dyDescent="0.25"/>
    <row r="2" spans="1:20" s="612" customFormat="1" ht="66.75" customHeight="1" x14ac:dyDescent="0.3">
      <c r="A2" s="611"/>
      <c r="B2" s="1278"/>
      <c r="C2" s="1278"/>
      <c r="D2" s="1278"/>
      <c r="E2" s="1278"/>
      <c r="F2" s="1278"/>
      <c r="G2" s="1278"/>
      <c r="H2" s="1278"/>
      <c r="I2" s="1278"/>
      <c r="J2" s="1278"/>
      <c r="K2" s="1278"/>
      <c r="L2" s="1278"/>
      <c r="M2" s="1278"/>
      <c r="N2" s="1278"/>
      <c r="O2" s="1278"/>
      <c r="P2" s="1278"/>
      <c r="Q2" s="1278"/>
      <c r="R2" s="1278"/>
      <c r="S2" s="611"/>
      <c r="T2" s="611"/>
    </row>
    <row r="3" spans="1:20" x14ac:dyDescent="0.25">
      <c r="C3" s="1279" t="s">
        <v>292</v>
      </c>
      <c r="D3" s="1279"/>
      <c r="E3" s="1279"/>
    </row>
    <row r="5" spans="1:20" ht="23.25" customHeight="1" x14ac:dyDescent="0.25">
      <c r="B5" s="1280" t="s">
        <v>293</v>
      </c>
      <c r="C5" s="1281"/>
      <c r="D5" s="1281"/>
      <c r="E5" s="1281"/>
      <c r="F5" s="1281"/>
      <c r="G5" s="1281"/>
      <c r="H5" s="1281"/>
      <c r="I5" s="1281"/>
      <c r="J5" s="1281"/>
      <c r="K5" s="1281"/>
      <c r="L5" s="1281"/>
      <c r="M5" s="1281"/>
      <c r="N5" s="1281"/>
      <c r="O5" s="1281"/>
      <c r="P5" s="1281"/>
      <c r="Q5" s="1282">
        <v>45351</v>
      </c>
      <c r="R5" s="1283"/>
      <c r="S5" s="1283"/>
    </row>
    <row r="6" spans="1:20" ht="19" customHeight="1" x14ac:dyDescent="0.25">
      <c r="B6" s="614"/>
      <c r="C6" s="614"/>
      <c r="D6" s="614"/>
      <c r="E6" s="614"/>
      <c r="F6" s="614"/>
      <c r="G6" s="614"/>
      <c r="H6" s="614"/>
      <c r="I6" s="614"/>
      <c r="J6" s="614"/>
      <c r="K6" s="614"/>
      <c r="L6" s="614"/>
      <c r="M6" s="614"/>
      <c r="N6" s="614"/>
      <c r="O6" s="614"/>
      <c r="P6" s="614"/>
      <c r="Q6" s="614"/>
      <c r="R6" s="614"/>
      <c r="S6" s="614"/>
    </row>
    <row r="7" spans="1:20" ht="18.75" customHeight="1" x14ac:dyDescent="0.25">
      <c r="B7" s="1284" t="s">
        <v>294</v>
      </c>
      <c r="C7" s="1284"/>
      <c r="D7" s="1284"/>
      <c r="E7" s="1284"/>
      <c r="F7" s="1284"/>
      <c r="G7" s="1284"/>
      <c r="H7" s="1284"/>
      <c r="I7" s="1284"/>
      <c r="J7" s="1284"/>
      <c r="K7" s="1284"/>
      <c r="L7" s="1284"/>
      <c r="M7" s="1284"/>
      <c r="N7" s="1284"/>
      <c r="O7" s="1284"/>
      <c r="P7" s="1284"/>
      <c r="Q7" s="1284"/>
      <c r="R7" s="1284"/>
      <c r="S7" s="1284"/>
    </row>
    <row r="8" spans="1:20" ht="18.75" customHeight="1" x14ac:dyDescent="0.25">
      <c r="B8" s="1277" t="s">
        <v>295</v>
      </c>
      <c r="C8" s="1277"/>
      <c r="D8" s="1277"/>
      <c r="E8" s="1277"/>
      <c r="F8" s="1277"/>
      <c r="G8" s="1277"/>
      <c r="H8" s="1277"/>
      <c r="I8" s="1277"/>
      <c r="J8" s="1277"/>
      <c r="K8" s="1277"/>
      <c r="L8" s="1277"/>
      <c r="M8" s="1277"/>
      <c r="N8" s="1277"/>
      <c r="O8" s="1277"/>
      <c r="P8" s="1277"/>
      <c r="Q8" s="1277"/>
      <c r="R8" s="1277"/>
      <c r="S8" s="1277"/>
    </row>
    <row r="9" spans="1:20" ht="18.75" customHeight="1" x14ac:dyDescent="0.25">
      <c r="B9" s="1277" t="s">
        <v>296</v>
      </c>
      <c r="C9" s="1277"/>
      <c r="D9" s="1277"/>
      <c r="E9" s="1277"/>
      <c r="F9" s="1277"/>
      <c r="G9" s="1277"/>
      <c r="H9" s="1277"/>
      <c r="I9" s="1277"/>
      <c r="J9" s="1277"/>
      <c r="K9" s="1277"/>
      <c r="L9" s="1277"/>
      <c r="M9" s="1277"/>
      <c r="N9" s="1277"/>
      <c r="O9" s="1277"/>
      <c r="P9" s="1277"/>
      <c r="Q9" s="1277"/>
      <c r="R9" s="1277"/>
      <c r="S9" s="1277"/>
    </row>
    <row r="10" spans="1:20" ht="18.75" customHeight="1" x14ac:dyDescent="0.25">
      <c r="B10" s="1277" t="s">
        <v>297</v>
      </c>
      <c r="C10" s="1277"/>
      <c r="D10" s="1277"/>
      <c r="E10" s="1277"/>
      <c r="F10" s="1277"/>
      <c r="G10" s="1277"/>
      <c r="H10" s="1277"/>
      <c r="I10" s="1277"/>
      <c r="J10" s="1277"/>
      <c r="K10" s="1277"/>
      <c r="L10" s="1277"/>
      <c r="M10" s="1277"/>
      <c r="N10" s="1277"/>
      <c r="O10" s="1277"/>
      <c r="P10" s="1277"/>
      <c r="Q10" s="1277"/>
      <c r="R10" s="1277"/>
      <c r="S10" s="1277"/>
    </row>
    <row r="11" spans="1:20" ht="18.75" customHeight="1" x14ac:dyDescent="0.25">
      <c r="B11" s="1277" t="s">
        <v>298</v>
      </c>
      <c r="C11" s="1277"/>
      <c r="D11" s="1277"/>
      <c r="E11" s="1277"/>
      <c r="F11" s="1277"/>
      <c r="G11" s="1277"/>
      <c r="H11" s="1277"/>
      <c r="I11" s="1277"/>
      <c r="J11" s="1277"/>
      <c r="K11" s="1277"/>
      <c r="L11" s="1277"/>
      <c r="M11" s="1277"/>
      <c r="N11" s="1277"/>
      <c r="O11" s="1277"/>
      <c r="P11" s="1277"/>
      <c r="Q11" s="1277"/>
      <c r="R11" s="1277"/>
      <c r="S11" s="1277"/>
    </row>
    <row r="12" spans="1:20" ht="18.75" customHeight="1" x14ac:dyDescent="0.25">
      <c r="B12" s="1277" t="s">
        <v>299</v>
      </c>
      <c r="C12" s="1277"/>
      <c r="D12" s="1277"/>
      <c r="E12" s="1277"/>
      <c r="F12" s="1277"/>
      <c r="G12" s="1277"/>
      <c r="H12" s="1277"/>
      <c r="I12" s="1277"/>
      <c r="J12" s="1277"/>
      <c r="K12" s="1277"/>
      <c r="L12" s="1277"/>
      <c r="M12" s="1277"/>
      <c r="N12" s="1277"/>
      <c r="O12" s="1277"/>
      <c r="P12" s="1277"/>
      <c r="Q12" s="1277"/>
      <c r="R12" s="1277"/>
      <c r="S12" s="1277"/>
    </row>
    <row r="13" spans="1:20" ht="18.75" customHeight="1" x14ac:dyDescent="0.25">
      <c r="B13" s="1277" t="s">
        <v>300</v>
      </c>
      <c r="C13" s="1277"/>
      <c r="D13" s="1277"/>
      <c r="E13" s="1277"/>
      <c r="F13" s="1277"/>
      <c r="G13" s="1277"/>
      <c r="H13" s="1277"/>
      <c r="I13" s="1277"/>
      <c r="J13" s="1277"/>
      <c r="K13" s="1277"/>
      <c r="L13" s="1277"/>
      <c r="M13" s="1277"/>
      <c r="N13" s="1277"/>
      <c r="O13" s="1277"/>
      <c r="P13" s="1277"/>
      <c r="Q13" s="1277"/>
      <c r="R13" s="1277"/>
      <c r="S13" s="1277"/>
    </row>
    <row r="14" spans="1:20" ht="18.75" customHeight="1" x14ac:dyDescent="0.25">
      <c r="B14" s="1277" t="s">
        <v>301</v>
      </c>
      <c r="C14" s="1277"/>
      <c r="D14" s="1277"/>
      <c r="E14" s="1277"/>
      <c r="F14" s="1277"/>
      <c r="G14" s="1277"/>
      <c r="H14" s="1277"/>
      <c r="I14" s="1277"/>
      <c r="J14" s="1277"/>
      <c r="K14" s="1277"/>
      <c r="L14" s="1277"/>
      <c r="M14" s="1277"/>
      <c r="N14" s="1277"/>
      <c r="O14" s="1277"/>
      <c r="P14" s="1277"/>
      <c r="Q14" s="1277"/>
      <c r="R14" s="1277"/>
      <c r="S14" s="1277"/>
    </row>
    <row r="15" spans="1:20" ht="18.75" customHeight="1" x14ac:dyDescent="0.25">
      <c r="B15" s="615"/>
      <c r="C15" s="615"/>
      <c r="D15" s="615"/>
      <c r="E15" s="615"/>
      <c r="F15" s="615"/>
      <c r="G15" s="615"/>
      <c r="H15" s="615"/>
      <c r="I15" s="615"/>
      <c r="J15" s="615"/>
      <c r="K15" s="615"/>
      <c r="L15" s="615"/>
      <c r="M15" s="615"/>
      <c r="N15" s="615"/>
      <c r="O15" s="615"/>
      <c r="P15" s="615"/>
      <c r="Q15" s="615"/>
      <c r="R15" s="615"/>
      <c r="S15" s="615"/>
    </row>
    <row r="16" spans="1:20" ht="18.75" customHeight="1" x14ac:dyDescent="0.25">
      <c r="B16" s="1284" t="s">
        <v>302</v>
      </c>
      <c r="C16" s="1284"/>
      <c r="D16" s="1284"/>
      <c r="E16" s="1284"/>
      <c r="F16" s="1284"/>
      <c r="G16" s="1284"/>
      <c r="H16" s="1284"/>
      <c r="I16" s="1284"/>
      <c r="J16" s="1284"/>
      <c r="K16" s="1284"/>
      <c r="L16" s="1284"/>
      <c r="M16" s="1284"/>
      <c r="N16" s="1284"/>
      <c r="O16" s="1284"/>
      <c r="P16" s="1284"/>
      <c r="Q16" s="1284"/>
      <c r="R16" s="1284"/>
      <c r="S16" s="1284"/>
    </row>
    <row r="17" spans="2:21" ht="18.75" customHeight="1" x14ac:dyDescent="0.25">
      <c r="B17" s="1277" t="s">
        <v>303</v>
      </c>
      <c r="C17" s="1277"/>
      <c r="D17" s="1277"/>
      <c r="E17" s="1277"/>
      <c r="F17" s="1277"/>
      <c r="G17" s="1277"/>
      <c r="H17" s="1277"/>
      <c r="I17" s="1277"/>
      <c r="J17" s="1277"/>
      <c r="K17" s="1277"/>
      <c r="L17" s="1277"/>
      <c r="M17" s="1277"/>
      <c r="N17" s="1277"/>
      <c r="O17" s="1277"/>
      <c r="P17" s="1277"/>
      <c r="Q17" s="1277"/>
      <c r="R17" s="1277"/>
      <c r="S17" s="1277"/>
      <c r="T17" s="615"/>
    </row>
    <row r="18" spans="2:21" ht="18.75" customHeight="1" x14ac:dyDescent="0.25">
      <c r="B18" s="1277" t="s">
        <v>304</v>
      </c>
      <c r="C18" s="1277"/>
      <c r="D18" s="1277"/>
      <c r="E18" s="1277"/>
      <c r="F18" s="1277"/>
      <c r="G18" s="1277"/>
      <c r="H18" s="1277"/>
      <c r="I18" s="1277"/>
      <c r="J18" s="1277"/>
      <c r="K18" s="1277"/>
      <c r="L18" s="1277"/>
      <c r="M18" s="1277"/>
      <c r="N18" s="1277"/>
      <c r="O18" s="1277"/>
      <c r="P18" s="1277"/>
      <c r="Q18" s="1277"/>
      <c r="R18" s="1277"/>
      <c r="S18" s="1277"/>
      <c r="T18" s="615"/>
    </row>
    <row r="19" spans="2:21" ht="18.75" customHeight="1" x14ac:dyDescent="0.25">
      <c r="B19" s="1277" t="s">
        <v>305</v>
      </c>
      <c r="C19" s="1277"/>
      <c r="D19" s="1277"/>
      <c r="E19" s="1277"/>
      <c r="F19" s="1277"/>
      <c r="G19" s="1277"/>
      <c r="H19" s="1277"/>
      <c r="I19" s="1277"/>
      <c r="J19" s="1277"/>
      <c r="K19" s="1277"/>
      <c r="L19" s="1277"/>
      <c r="M19" s="1277"/>
      <c r="N19" s="1277"/>
      <c r="O19" s="1277"/>
      <c r="P19" s="1277"/>
      <c r="Q19" s="1277"/>
      <c r="R19" s="1277"/>
      <c r="S19" s="1277"/>
      <c r="T19" s="615"/>
    </row>
    <row r="20" spans="2:21" ht="18.75" customHeight="1" x14ac:dyDescent="0.25">
      <c r="B20" s="1277" t="s">
        <v>306</v>
      </c>
      <c r="C20" s="1277"/>
      <c r="D20" s="1277"/>
      <c r="E20" s="1277"/>
      <c r="F20" s="1277"/>
      <c r="G20" s="1277"/>
      <c r="H20" s="1277"/>
      <c r="I20" s="1277"/>
      <c r="J20" s="1277"/>
      <c r="K20" s="1277"/>
      <c r="L20" s="1277"/>
      <c r="M20" s="1277"/>
      <c r="N20" s="1277"/>
      <c r="O20" s="1277"/>
      <c r="P20" s="1277"/>
      <c r="Q20" s="1277"/>
      <c r="R20" s="1277"/>
      <c r="S20" s="1277"/>
      <c r="T20" s="615"/>
    </row>
    <row r="21" spans="2:21" ht="18.75" customHeight="1" x14ac:dyDescent="0.25">
      <c r="B21" s="1277" t="s">
        <v>307</v>
      </c>
      <c r="C21" s="1277"/>
      <c r="D21" s="1277"/>
      <c r="E21" s="1277"/>
      <c r="F21" s="1277"/>
      <c r="G21" s="1277"/>
      <c r="H21" s="1277"/>
      <c r="I21" s="1277"/>
      <c r="J21" s="1277"/>
      <c r="K21" s="1277"/>
      <c r="L21" s="1277"/>
      <c r="M21" s="1277"/>
      <c r="N21" s="1277"/>
      <c r="O21" s="1277"/>
      <c r="P21" s="1277"/>
      <c r="Q21" s="1277"/>
      <c r="R21" s="1277"/>
      <c r="S21" s="1277"/>
      <c r="T21" s="1277"/>
    </row>
    <row r="22" spans="2:21" ht="18.75" customHeight="1" x14ac:dyDescent="0.25">
      <c r="B22" s="1277" t="s">
        <v>308</v>
      </c>
      <c r="C22" s="1277"/>
      <c r="D22" s="1277"/>
      <c r="E22" s="1277"/>
      <c r="F22" s="1277"/>
      <c r="G22" s="1277"/>
      <c r="H22" s="1277"/>
      <c r="I22" s="1277"/>
      <c r="J22" s="1277"/>
      <c r="K22" s="1277"/>
      <c r="L22" s="1277"/>
      <c r="M22" s="1277"/>
      <c r="N22" s="1277"/>
      <c r="O22" s="1277"/>
      <c r="P22" s="1277"/>
      <c r="Q22" s="1277"/>
      <c r="R22" s="1277"/>
      <c r="S22" s="1277"/>
      <c r="T22" s="615"/>
    </row>
    <row r="23" spans="2:21" ht="18.75" customHeight="1" x14ac:dyDescent="0.25">
      <c r="B23" s="1277" t="s">
        <v>309</v>
      </c>
      <c r="C23" s="1277"/>
      <c r="D23" s="1277"/>
      <c r="E23" s="1277"/>
      <c r="F23" s="1277"/>
      <c r="G23" s="1277"/>
      <c r="H23" s="1277"/>
      <c r="I23" s="1277"/>
      <c r="J23" s="1277"/>
      <c r="K23" s="1277"/>
      <c r="L23" s="1277"/>
      <c r="M23" s="1277"/>
      <c r="N23" s="1277"/>
      <c r="O23" s="1277"/>
      <c r="P23" s="1277"/>
      <c r="Q23" s="1277"/>
      <c r="R23" s="1277"/>
      <c r="S23" s="1277"/>
      <c r="T23" s="615"/>
    </row>
    <row r="24" spans="2:21" ht="18.75" customHeight="1" x14ac:dyDescent="0.25">
      <c r="B24" s="615"/>
      <c r="C24" s="615"/>
      <c r="D24" s="615"/>
      <c r="E24" s="615"/>
      <c r="F24" s="615"/>
      <c r="G24" s="615"/>
      <c r="H24" s="615"/>
      <c r="I24" s="615"/>
      <c r="J24" s="615"/>
      <c r="K24" s="615"/>
      <c r="L24" s="615"/>
      <c r="M24" s="615"/>
      <c r="N24" s="615"/>
      <c r="O24" s="615"/>
      <c r="P24" s="615"/>
      <c r="Q24" s="615"/>
      <c r="R24" s="615"/>
      <c r="S24" s="615"/>
    </row>
    <row r="25" spans="2:21" ht="18.75" customHeight="1" x14ac:dyDescent="0.25">
      <c r="B25" s="1284" t="s">
        <v>310</v>
      </c>
      <c r="C25" s="1284"/>
      <c r="D25" s="1284"/>
      <c r="E25" s="1284"/>
      <c r="F25" s="1284"/>
      <c r="G25" s="1284"/>
      <c r="H25" s="1284"/>
      <c r="I25" s="1284"/>
      <c r="J25" s="1284"/>
      <c r="K25" s="1284"/>
      <c r="L25" s="1284"/>
      <c r="M25" s="1284"/>
      <c r="N25" s="1284"/>
      <c r="O25" s="1284"/>
      <c r="P25" s="1284"/>
      <c r="Q25" s="1284"/>
      <c r="R25" s="1284"/>
      <c r="S25" s="1284"/>
    </row>
    <row r="26" spans="2:21" ht="18.75" customHeight="1" x14ac:dyDescent="0.25">
      <c r="B26" s="1277" t="s">
        <v>311</v>
      </c>
      <c r="C26" s="1277"/>
      <c r="D26" s="1277"/>
      <c r="E26" s="1277"/>
      <c r="F26" s="1277"/>
      <c r="G26" s="1277"/>
      <c r="H26" s="1277"/>
      <c r="I26" s="1277"/>
      <c r="J26" s="1277"/>
      <c r="K26" s="1277"/>
      <c r="L26" s="1277"/>
      <c r="M26" s="1277"/>
      <c r="N26" s="1277"/>
      <c r="O26" s="1277"/>
      <c r="P26" s="1277"/>
      <c r="Q26" s="1277"/>
      <c r="R26" s="1277"/>
      <c r="S26" s="1277"/>
      <c r="T26" s="1277"/>
      <c r="U26" s="1277"/>
    </row>
    <row r="27" spans="2:21" ht="18.75" customHeight="1" x14ac:dyDescent="0.25">
      <c r="B27" s="1277" t="s">
        <v>312</v>
      </c>
      <c r="C27" s="1277"/>
      <c r="D27" s="1277"/>
      <c r="E27" s="1277"/>
      <c r="F27" s="1277"/>
      <c r="G27" s="1277"/>
      <c r="H27" s="1277"/>
      <c r="I27" s="1277"/>
      <c r="J27" s="1277"/>
      <c r="K27" s="1277"/>
      <c r="L27" s="1277"/>
      <c r="M27" s="1277"/>
      <c r="N27" s="1277"/>
      <c r="O27" s="1277"/>
      <c r="P27" s="1277"/>
      <c r="Q27" s="1277"/>
      <c r="R27" s="1277"/>
      <c r="S27" s="1277"/>
      <c r="T27" s="1277"/>
      <c r="U27" s="1277"/>
    </row>
    <row r="28" spans="2:21" ht="18.75" customHeight="1" x14ac:dyDescent="0.25">
      <c r="B28" s="1277" t="s">
        <v>313</v>
      </c>
      <c r="C28" s="1277"/>
      <c r="D28" s="1277"/>
      <c r="E28" s="1277"/>
      <c r="F28" s="1277"/>
      <c r="G28" s="1277"/>
      <c r="H28" s="1277"/>
      <c r="I28" s="1277"/>
      <c r="J28" s="1277"/>
      <c r="K28" s="1277"/>
      <c r="L28" s="1277"/>
      <c r="M28" s="1277"/>
      <c r="N28" s="1277"/>
      <c r="O28" s="1277"/>
      <c r="P28" s="1277"/>
      <c r="Q28" s="1277"/>
      <c r="R28" s="1277"/>
      <c r="S28" s="1277"/>
      <c r="T28" s="1277"/>
      <c r="U28" s="1277"/>
    </row>
    <row r="29" spans="2:21" ht="18.75" customHeight="1" x14ac:dyDescent="0.25">
      <c r="B29" s="1277" t="s">
        <v>314</v>
      </c>
      <c r="C29" s="1277"/>
      <c r="D29" s="1277"/>
      <c r="E29" s="1277"/>
      <c r="F29" s="1277"/>
      <c r="G29" s="1277"/>
      <c r="H29" s="1277"/>
      <c r="I29" s="1277"/>
      <c r="J29" s="1277"/>
      <c r="K29" s="1277"/>
      <c r="L29" s="1277"/>
      <c r="M29" s="1277"/>
      <c r="N29" s="1277"/>
      <c r="O29" s="1277"/>
      <c r="P29" s="1277"/>
      <c r="Q29" s="1277"/>
      <c r="R29" s="1277"/>
      <c r="S29" s="1277"/>
      <c r="T29" s="1277"/>
      <c r="U29" s="1277"/>
    </row>
    <row r="30" spans="2:21" ht="15" customHeight="1" x14ac:dyDescent="0.25">
      <c r="B30" s="1277" t="s">
        <v>315</v>
      </c>
      <c r="C30" s="1277"/>
      <c r="D30" s="1277"/>
      <c r="E30" s="1277"/>
      <c r="F30" s="1277"/>
      <c r="G30" s="1277"/>
      <c r="H30" s="1277"/>
      <c r="I30" s="1277"/>
      <c r="J30" s="1277"/>
      <c r="K30" s="1277"/>
      <c r="L30" s="1277"/>
      <c r="M30" s="1277"/>
      <c r="N30" s="1277"/>
      <c r="O30" s="1277"/>
      <c r="P30" s="1277"/>
      <c r="Q30" s="1277"/>
      <c r="R30" s="1277"/>
      <c r="S30" s="1277"/>
      <c r="T30" s="1277"/>
      <c r="U30" s="1277"/>
    </row>
    <row r="31" spans="2:21" ht="18.75" customHeight="1" x14ac:dyDescent="0.25">
      <c r="B31" s="1277" t="s">
        <v>316</v>
      </c>
      <c r="C31" s="1277"/>
      <c r="D31" s="1277"/>
      <c r="E31" s="1277"/>
      <c r="F31" s="1277"/>
      <c r="G31" s="1277"/>
      <c r="H31" s="1277"/>
      <c r="I31" s="1277"/>
      <c r="J31" s="1277"/>
      <c r="K31" s="1277"/>
      <c r="L31" s="1277"/>
      <c r="M31" s="1277"/>
      <c r="N31" s="1277"/>
      <c r="O31" s="1277"/>
      <c r="P31" s="1277"/>
      <c r="Q31" s="1277"/>
      <c r="R31" s="1277"/>
      <c r="S31" s="1277"/>
      <c r="T31" s="1277"/>
      <c r="U31" s="1277"/>
    </row>
    <row r="32" spans="2:21" ht="18.75" customHeight="1" x14ac:dyDescent="0.25">
      <c r="B32" s="615"/>
      <c r="C32" s="615"/>
      <c r="D32" s="615"/>
      <c r="E32" s="615"/>
      <c r="F32" s="615"/>
      <c r="G32" s="615"/>
      <c r="H32" s="615"/>
      <c r="I32" s="615"/>
      <c r="J32" s="615"/>
      <c r="K32" s="615"/>
      <c r="L32" s="615"/>
      <c r="M32" s="615"/>
      <c r="N32" s="615"/>
      <c r="O32" s="615"/>
      <c r="P32" s="615"/>
      <c r="Q32" s="615"/>
      <c r="R32" s="615"/>
      <c r="S32" s="615"/>
    </row>
    <row r="33" spans="15:17" ht="16" customHeight="1" x14ac:dyDescent="0.25">
      <c r="O33" s="616"/>
      <c r="Q33" s="616"/>
    </row>
    <row r="34" spans="15:17" ht="16" customHeight="1" x14ac:dyDescent="0.25"/>
    <row r="35" spans="15:17" ht="16" customHeight="1" x14ac:dyDescent="0.25"/>
    <row r="36" spans="15:17" ht="16" customHeight="1" x14ac:dyDescent="0.25"/>
    <row r="37" spans="15:17" ht="16" customHeight="1" x14ac:dyDescent="0.25"/>
    <row r="38" spans="15:17" ht="16" customHeight="1" x14ac:dyDescent="0.25"/>
    <row r="39" spans="15:17" ht="16" customHeight="1" x14ac:dyDescent="0.25"/>
    <row r="40" spans="15:17" ht="18" customHeight="1" x14ac:dyDescent="0.25"/>
  </sheetData>
  <mergeCells count="27">
    <mergeCell ref="B29:U29"/>
    <mergeCell ref="B30:U30"/>
    <mergeCell ref="B31:U31"/>
    <mergeCell ref="B22:S22"/>
    <mergeCell ref="B23:S23"/>
    <mergeCell ref="B25:S25"/>
    <mergeCell ref="B26:U26"/>
    <mergeCell ref="B27:U27"/>
    <mergeCell ref="B28:U28"/>
    <mergeCell ref="B21:T21"/>
    <mergeCell ref="B9:S9"/>
    <mergeCell ref="B10:S10"/>
    <mergeCell ref="B11:S11"/>
    <mergeCell ref="B12:S12"/>
    <mergeCell ref="B13:S13"/>
    <mergeCell ref="B14:S14"/>
    <mergeCell ref="B16:S16"/>
    <mergeCell ref="B17:S17"/>
    <mergeCell ref="B18:S18"/>
    <mergeCell ref="B19:S19"/>
    <mergeCell ref="B20:S20"/>
    <mergeCell ref="B8:S8"/>
    <mergeCell ref="B2:R2"/>
    <mergeCell ref="C3:E3"/>
    <mergeCell ref="B5:P5"/>
    <mergeCell ref="Q5:S5"/>
    <mergeCell ref="B7:S7"/>
  </mergeCells>
  <hyperlinks>
    <hyperlink ref="B18:S18" location="'21solsaad'!A1" display="2.1. SOLICITUDES." xr:uid="{00000000-0004-0000-0F00-000000000000}"/>
    <hyperlink ref="B19:S19" location="'22solcasaadpot'!A1" display="2.2. SOLICITUDES EN RELACIÓN A LA POBLACIÓN POTENCIALMENTE DEPENDIENTE DE LAS COMUNIDADES AUTÓNOMAS." xr:uid="{00000000-0004-0000-0F00-000001000000}"/>
    <hyperlink ref="B17:T17" location="'20pobl'!A1" display="2.0. POBLACIÓN DE LAS COMUNIDADES AUTÓNOMAS POR SEXO Y TRAMOS DE EDAD" xr:uid="{00000000-0004-0000-0F00-000002000000}"/>
    <hyperlink ref="B20:T20" location="'23solcasaad'!A1" display="2.3. SOLICITUDES DE LAS COMUNIDADES AUTÓNOMAS POR SEXO Y TRAMOS DE EDAD" xr:uid="{00000000-0004-0000-0F00-000003000000}"/>
    <hyperlink ref="B27:S27" location="'8dictcasaadpot'!A1" display="1.8. RESOLUCIONES EN RELACIÓN A LA POBLACIÓN POTENCIALMENTE DEPENDIENTE DE LAS COMUNIDAES AUTÓNOMAS." xr:uid="{00000000-0004-0000-0F00-000004000000}"/>
    <hyperlink ref="B23:S23" location="'26perfsaad'!A1" display="2.6. PERFIL DE LA PERSONA SOLICITANTE: SEXO Y EDAD. " xr:uid="{00000000-0004-0000-0F00-000005000000}"/>
    <hyperlink ref="B26:S26" location="'6dictsaad'!A1" display="1.6., 1.6.a., 1.6.b. RESOLUCIONES. GRÁFICO DE RESOLUCIONES Y BENEFICIARIOS CON DERECHO POR GRADO" xr:uid="{00000000-0004-0000-0F00-000006000000}"/>
    <hyperlink ref="B28:T28" location="'33dictcasaad'!A1" display="3.3., 3.3.a.-3.3.d. RESOLUCIONES DE GRADO DE LAS COMUNIDADES AUTÓNOMAS POR SEXO, TRAMOS DE EDAD Y GRADO" xr:uid="{00000000-0004-0000-0F00-000007000000}"/>
    <hyperlink ref="B29:T29" location="'9adictcasaad'!A1" display="1.9.2.a., 1.9.2.b. RESOLUCIONES EN RELACIÓN A LA POBLACIÓN DE LAS COMUNIDADES AUTÓNOMAS POR TRAMOS DE EDAD. GRÁFICO" xr:uid="{00000000-0004-0000-0F00-000008000000}"/>
    <hyperlink ref="B31:S31" location="'36perfresol'!A1" display="3.6., 3.6.a., 3.6.b. PERFIL DE LA PERSONA CON RESOLUCIÓN DE GRADO: SEXO Y EDAD. GRÁFICO" xr:uid="{00000000-0004-0000-0F00-000009000000}"/>
    <hyperlink ref="B30:S30" location="'35ResolGraAltaBaj'!A1" display="3.5. ALTAS Y BAJAS DE RESOLUCIONES DE GRADO EN EL ÚLTIMO MES " xr:uid="{00000000-0004-0000-0F00-00000A000000}"/>
    <hyperlink ref="B8:S8" location="EVO!A1" display="1.1. EVOLUCIÓN DE LAS PRINCIPALES VARIABLES" xr:uid="{00000000-0004-0000-0F00-00000B000000}"/>
    <hyperlink ref="B9:S9" location="EVO!A1" display="1.1. EVOLUCIÓN DE LAS PRINCIPALES VARIABLES" xr:uid="{00000000-0004-0000-0F00-00000C000000}"/>
    <hyperlink ref="B10:S10" location="EVO_resol!A1" display="1.3. EVOLUCIÓN DE LAS RESOLUCIONES DE GRADO POR COMUNIDADES AUTÓNOMAS." xr:uid="{00000000-0004-0000-0F00-00000D000000}"/>
    <hyperlink ref="B11:S11" location="EVO_derecho!A1" display="1.4. EVOLUCIÓN DE LAS PERSONAS CON DERECHO A PRESTACIÓN POR COMUNIDADES AUTÓNOMAS." xr:uid="{00000000-0004-0000-0F00-00000E000000}"/>
    <hyperlink ref="B12:S12" location="EVO_resolPIA!A1" display="1.5. EVOLUCIÓN DE LAS RESOLUCIONES DE PIA POR COMUNIDADES AUTÓNOMAS." xr:uid="{00000000-0004-0000-0F00-00000F000000}"/>
    <hyperlink ref="B13:S13" location="EVO_sinPIA!A1" display="1.6. EVOLUCIÓN DE LAS PERSONAS CON DERECHO A PRESTACIÓN PENDIENTES DE PIA POR COMUNIDADES AUTÓNOMAS." xr:uid="{00000000-0004-0000-0F00-000010000000}"/>
    <hyperlink ref="B14:S14" location="EVO_prest!A1" display="1.7. EVOLUCIÓN DE LAS PRESTACIONES POR COMUNIDADES AUTÓNOMAS." xr:uid="{00000000-0004-0000-0F00-000011000000}"/>
    <hyperlink ref="B22:S22" location="'25solaltabaja'!A1" display="2.5. ALTAS Y BAJAS DE SOLICITUDES EN EL ÚLTIMO MES " xr:uid="{00000000-0004-0000-0F00-000012000000}"/>
    <hyperlink ref="B26:U26" location="'31dictsaad'!A1" display="3.1., 3.1.a., 3.1.b. RESOLUCIONES DE GRADO. GRÁFICO DE RESOLUCIONES DE GRADO Y PERSONAS BENEFICIARIAS CON DERECHO POR GRADO" xr:uid="{00000000-0004-0000-0F00-000013000000}"/>
    <hyperlink ref="B27:T27" location="'32dictcasaadpot'!A1" display="3.2. RESOLUCIONES DE GRADO EN RELACIÓN A LA POBLACIÓN POTENCIALMENTE DEPENDIENTE DE LAS COMUNIDAES AUTÓNOMAS." xr:uid="{00000000-0004-0000-0F00-000014000000}"/>
    <hyperlink ref="B29:U29" location="'34adictcasaad'!A1" display="3.4.a., 3.4.b. RESOLUCIONES DE GRADO EN RELACIÓN A LA POBLACIÓN DE LAS COMUNIDADES AUTÓNOMAS POR TRAMOS DE EDAD. GRÁFICO" xr:uid="{00000000-0004-0000-0F00-000015000000}"/>
    <hyperlink ref="B21:T21" location="'24solcasaad_pobl'!A1" display="2.4.a., 2.4.b. SOLICITUDES EN RELACIÓN A LA POBLACIÓN DE LAS COMUNIDADES AUTÓNOMAS POR TRAMOS DE EDAD. GRÁFICO" xr:uid="{00000000-0004-0000-0F00-000016000000}"/>
  </hyperlinks>
  <printOptions horizontalCentered="1"/>
  <pageMargins left="0" right="0" top="0.43307086614173229" bottom="0.43307086614173229" header="0" footer="0"/>
  <pageSetup paperSize="9" scale="87"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17">
    <tabColor theme="0"/>
    <pageSetUpPr fitToPage="1"/>
  </sheetPr>
  <dimension ref="A1:Y44"/>
  <sheetViews>
    <sheetView zoomScale="90" zoomScaleNormal="90" zoomScaleSheetLayoutView="100" workbookViewId="0">
      <selection activeCell="B6" sqref="B6"/>
    </sheetView>
  </sheetViews>
  <sheetFormatPr baseColWidth="10" defaultRowHeight="12.5" x14ac:dyDescent="0.25"/>
  <cols>
    <col min="1" max="1" width="1" customWidth="1"/>
    <col min="2" max="2" width="28.7265625" customWidth="1"/>
    <col min="3" max="3" width="0.54296875" customWidth="1"/>
    <col min="4" max="4" width="10.1796875" customWidth="1"/>
    <col min="5" max="5" width="7.54296875" customWidth="1"/>
    <col min="6" max="6" width="0.54296875" customWidth="1"/>
    <col min="7" max="7" width="1.26953125" hidden="1" customWidth="1"/>
    <col min="8" max="8" width="10.453125" customWidth="1"/>
    <col min="9" max="9" width="9.54296875" customWidth="1"/>
    <col min="10" max="10" width="0.54296875" customWidth="1"/>
    <col min="11" max="11" width="10.1796875" customWidth="1"/>
    <col min="12" max="12" width="8.453125" customWidth="1"/>
    <col min="13" max="13" width="0.54296875" customWidth="1"/>
    <col min="14" max="14" width="8.81640625" customWidth="1"/>
    <col min="15" max="15" width="8.453125" customWidth="1"/>
    <col min="16" max="16" width="0.54296875" customWidth="1"/>
    <col min="17" max="17" width="9.7265625" customWidth="1"/>
    <col min="18" max="18" width="8.453125" customWidth="1"/>
    <col min="19" max="19" width="0.26953125" customWidth="1"/>
    <col min="20" max="20" width="12.453125" customWidth="1"/>
    <col min="21" max="21" width="8.453125" customWidth="1"/>
    <col min="22" max="22" width="0.54296875" customWidth="1"/>
    <col min="23" max="23" width="9.7265625" customWidth="1"/>
    <col min="24" max="24" width="8.453125" customWidth="1"/>
  </cols>
  <sheetData>
    <row r="1" spans="1:24" ht="9.75" customHeight="1" x14ac:dyDescent="0.25"/>
    <row r="2" spans="1:24" s="18" customFormat="1" ht="49.5" customHeight="1" x14ac:dyDescent="0.3">
      <c r="B2" s="1379"/>
      <c r="C2" s="1379"/>
      <c r="D2" s="1379"/>
      <c r="E2" s="1379"/>
      <c r="F2" s="1379"/>
      <c r="G2" s="52"/>
      <c r="H2" s="1398"/>
      <c r="I2" s="1398"/>
      <c r="J2" s="1398"/>
      <c r="K2" s="1398"/>
      <c r="L2" s="1398"/>
      <c r="M2" s="1398"/>
      <c r="N2" s="1398"/>
      <c r="O2" s="1398"/>
      <c r="P2" s="52"/>
      <c r="Q2" s="52"/>
      <c r="R2" s="52"/>
      <c r="T2" s="19"/>
      <c r="U2" s="52"/>
      <c r="V2" s="52"/>
      <c r="W2" s="52"/>
      <c r="X2" s="52"/>
    </row>
    <row r="3" spans="1:24" s="18" customFormat="1" ht="3" customHeight="1" x14ac:dyDescent="0.3">
      <c r="B3" s="19"/>
      <c r="C3" s="19"/>
      <c r="D3" s="19"/>
      <c r="E3" s="19"/>
      <c r="F3" s="19"/>
      <c r="G3" s="52"/>
      <c r="H3" s="52"/>
      <c r="I3" s="52"/>
      <c r="J3" s="52"/>
      <c r="K3" s="19"/>
      <c r="L3" s="52"/>
      <c r="M3" s="52"/>
      <c r="N3" s="19"/>
      <c r="O3" s="52"/>
      <c r="P3" s="52"/>
      <c r="Q3" s="52"/>
      <c r="R3" s="52"/>
      <c r="T3" s="19"/>
      <c r="U3" s="52"/>
      <c r="V3" s="52"/>
      <c r="W3" s="52"/>
      <c r="X3" s="52"/>
    </row>
    <row r="4" spans="1:24" s="814" customFormat="1" ht="15" customHeight="1" x14ac:dyDescent="0.25">
      <c r="B4" s="1381" t="s">
        <v>401</v>
      </c>
      <c r="C4" s="1381"/>
      <c r="D4" s="1381"/>
      <c r="E4" s="1381"/>
      <c r="F4" s="1381"/>
      <c r="G4" s="1381"/>
      <c r="H4" s="1381"/>
      <c r="I4" s="1381"/>
      <c r="J4" s="1381"/>
      <c r="K4" s="1381"/>
      <c r="L4" s="1381"/>
      <c r="M4" s="1381"/>
      <c r="N4" s="1381"/>
      <c r="O4" s="1381"/>
      <c r="P4" s="1381"/>
      <c r="Q4" s="1381"/>
      <c r="R4" s="1381"/>
      <c r="S4" s="1381"/>
      <c r="T4" s="1381"/>
      <c r="U4" s="1381"/>
      <c r="V4" s="1381"/>
      <c r="W4" s="1381"/>
      <c r="X4" s="1381"/>
    </row>
    <row r="5" spans="1:24" s="842" customFormat="1" ht="15" customHeight="1" x14ac:dyDescent="0.25">
      <c r="B5" s="1326" t="s">
        <v>486</v>
      </c>
      <c r="C5" s="1326"/>
      <c r="D5" s="1326"/>
      <c r="E5" s="1326"/>
      <c r="F5" s="1326"/>
      <c r="G5" s="1326"/>
      <c r="H5" s="1326"/>
      <c r="I5" s="1326"/>
      <c r="J5" s="1326"/>
      <c r="K5" s="1326"/>
      <c r="L5" s="1326"/>
      <c r="M5" s="1326"/>
      <c r="N5" s="1326"/>
      <c r="O5" s="1326"/>
      <c r="P5" s="1326"/>
      <c r="Q5" s="1326"/>
      <c r="R5" s="1326"/>
      <c r="S5" s="1326"/>
      <c r="T5" s="1326"/>
      <c r="U5" s="1326"/>
      <c r="V5" s="1326"/>
      <c r="W5" s="1326"/>
      <c r="X5" s="1326"/>
    </row>
    <row r="6" spans="1:24" s="814" customFormat="1" ht="4.5" customHeight="1" x14ac:dyDescent="0.25">
      <c r="G6" s="843"/>
      <c r="H6" s="843"/>
      <c r="I6" s="843"/>
      <c r="J6" s="843"/>
      <c r="K6" s="843"/>
      <c r="L6" s="843"/>
      <c r="M6" s="843"/>
      <c r="N6" s="843"/>
      <c r="O6" s="843"/>
      <c r="P6" s="843"/>
      <c r="Q6" s="843"/>
      <c r="R6" s="843"/>
      <c r="T6" s="843"/>
      <c r="U6" s="843"/>
      <c r="V6" s="843"/>
      <c r="W6" s="843"/>
      <c r="X6" s="843"/>
    </row>
    <row r="7" spans="1:24" s="849" customFormat="1" ht="52.5" customHeight="1" x14ac:dyDescent="0.25">
      <c r="A7" s="844"/>
      <c r="B7" s="1399" t="s">
        <v>12</v>
      </c>
      <c r="C7" s="845"/>
      <c r="D7" s="1394" t="s">
        <v>29</v>
      </c>
      <c r="E7" s="1395"/>
      <c r="F7" s="846"/>
      <c r="G7" s="847"/>
      <c r="H7" s="1394" t="s">
        <v>245</v>
      </c>
      <c r="I7" s="1395"/>
      <c r="J7" s="848"/>
      <c r="K7" s="1394" t="s">
        <v>31</v>
      </c>
      <c r="L7" s="1395"/>
      <c r="M7" s="848"/>
      <c r="N7" s="1394" t="s">
        <v>49</v>
      </c>
      <c r="O7" s="1395"/>
      <c r="P7" s="848"/>
      <c r="Q7" s="1394" t="s">
        <v>50</v>
      </c>
      <c r="R7" s="1395"/>
      <c r="T7" s="1396" t="s">
        <v>51</v>
      </c>
      <c r="U7" s="1397"/>
      <c r="V7" s="848"/>
      <c r="W7" s="1394" t="s">
        <v>113</v>
      </c>
      <c r="X7" s="1395"/>
    </row>
    <row r="8" spans="1:24" s="851" customFormat="1" ht="29.25" customHeight="1" x14ac:dyDescent="0.25">
      <c r="A8" s="850"/>
      <c r="B8" s="1400"/>
      <c r="D8" s="865" t="s">
        <v>9</v>
      </c>
      <c r="E8" s="866" t="s">
        <v>480</v>
      </c>
      <c r="F8" s="846"/>
      <c r="G8" s="847"/>
      <c r="H8" s="865" t="s">
        <v>9</v>
      </c>
      <c r="I8" s="866" t="s">
        <v>481</v>
      </c>
      <c r="J8" s="852"/>
      <c r="K8" s="865" t="s">
        <v>9</v>
      </c>
      <c r="L8" s="866" t="s">
        <v>482</v>
      </c>
      <c r="M8" s="852"/>
      <c r="N8" s="865" t="s">
        <v>9</v>
      </c>
      <c r="O8" s="866" t="s">
        <v>482</v>
      </c>
      <c r="P8" s="852"/>
      <c r="Q8" s="865" t="s">
        <v>9</v>
      </c>
      <c r="R8" s="866" t="s">
        <v>482</v>
      </c>
      <c r="T8" s="865" t="s">
        <v>9</v>
      </c>
      <c r="U8" s="866" t="s">
        <v>482</v>
      </c>
      <c r="V8" s="852"/>
      <c r="W8" s="865" t="s">
        <v>9</v>
      </c>
      <c r="X8" s="866" t="s">
        <v>482</v>
      </c>
    </row>
    <row r="9" spans="1:24" s="12" customFormat="1" ht="4.5" customHeight="1" x14ac:dyDescent="0.25">
      <c r="A9" s="23"/>
      <c r="B9" s="53"/>
      <c r="D9" s="53"/>
      <c r="E9" s="53"/>
      <c r="F9" s="54"/>
      <c r="H9" s="54"/>
      <c r="I9" s="53"/>
      <c r="J9" s="53"/>
      <c r="K9" s="54"/>
      <c r="L9" s="53"/>
      <c r="M9" s="53"/>
      <c r="N9" s="54"/>
      <c r="O9" s="53"/>
      <c r="P9" s="53"/>
      <c r="Q9" s="53"/>
      <c r="R9" s="53"/>
      <c r="T9" s="54"/>
      <c r="U9" s="53"/>
      <c r="V9" s="53"/>
      <c r="W9" s="53"/>
      <c r="X9" s="53"/>
    </row>
    <row r="10" spans="1:24" s="56" customFormat="1" ht="18" customHeight="1" x14ac:dyDescent="0.25">
      <c r="A10" s="55"/>
      <c r="B10" s="881" t="s">
        <v>8</v>
      </c>
      <c r="D10" s="867">
        <v>414034</v>
      </c>
      <c r="E10" s="868">
        <v>19.998241844865028</v>
      </c>
      <c r="F10" s="57"/>
      <c r="G10" s="58"/>
      <c r="H10" s="867">
        <v>385584</v>
      </c>
      <c r="I10" s="868">
        <v>93.128583642889225</v>
      </c>
      <c r="J10" s="59"/>
      <c r="K10" s="867">
        <v>82526</v>
      </c>
      <c r="L10" s="868">
        <v>21.402859039794183</v>
      </c>
      <c r="M10" s="60">
        <v>53364</v>
      </c>
      <c r="N10" s="867">
        <v>141122</v>
      </c>
      <c r="O10" s="868">
        <v>36.599547699074648</v>
      </c>
      <c r="P10" s="58">
        <v>53364</v>
      </c>
      <c r="Q10" s="867">
        <v>91992</v>
      </c>
      <c r="R10" s="868">
        <f t="shared" ref="R10:R27" si="0">Q10*100/H10</f>
        <v>23.857836424747916</v>
      </c>
      <c r="S10" s="61"/>
      <c r="T10" s="867">
        <f t="shared" ref="T10:T27" si="1">K10+N10+Q10</f>
        <v>315640</v>
      </c>
      <c r="U10" s="868">
        <f>T10*100/H10</f>
        <v>81.860243163616744</v>
      </c>
      <c r="V10" s="58">
        <v>53364</v>
      </c>
      <c r="W10" s="867">
        <v>69944</v>
      </c>
      <c r="X10" s="868">
        <f>W10*100/H10</f>
        <v>18.139756836383253</v>
      </c>
    </row>
    <row r="11" spans="1:24" s="56" customFormat="1" ht="18" customHeight="1" x14ac:dyDescent="0.25">
      <c r="A11" s="55"/>
      <c r="B11" s="882" t="s">
        <v>7</v>
      </c>
      <c r="D11" s="869">
        <v>54409</v>
      </c>
      <c r="E11" s="870">
        <v>2.6280072180962466</v>
      </c>
      <c r="F11" s="57"/>
      <c r="G11" s="58"/>
      <c r="H11" s="869">
        <v>48346</v>
      </c>
      <c r="I11" s="870">
        <v>88.856622985167888</v>
      </c>
      <c r="J11" s="59"/>
      <c r="K11" s="869">
        <v>11831</v>
      </c>
      <c r="L11" s="870">
        <v>24.471517809125885</v>
      </c>
      <c r="M11" s="60">
        <v>5161</v>
      </c>
      <c r="N11" s="869">
        <v>14618</v>
      </c>
      <c r="O11" s="870">
        <v>30.236213957721425</v>
      </c>
      <c r="P11" s="58">
        <v>5161</v>
      </c>
      <c r="Q11" s="869">
        <v>13894</v>
      </c>
      <c r="R11" s="870">
        <f t="shared" si="0"/>
        <v>28.738675381624127</v>
      </c>
      <c r="S11" s="61"/>
      <c r="T11" s="869">
        <f t="shared" si="1"/>
        <v>40343</v>
      </c>
      <c r="U11" s="870">
        <f t="shared" ref="U11:U27" si="2">T11*100/H11</f>
        <v>83.446407148471437</v>
      </c>
      <c r="V11" s="58">
        <v>5161</v>
      </c>
      <c r="W11" s="869">
        <v>8003</v>
      </c>
      <c r="X11" s="870">
        <f t="shared" ref="X11:X27" si="3">W11*100/H11</f>
        <v>16.553592851528563</v>
      </c>
    </row>
    <row r="12" spans="1:24" s="56" customFormat="1" ht="18" customHeight="1" x14ac:dyDescent="0.25">
      <c r="A12" s="55"/>
      <c r="B12" s="882" t="s">
        <v>37</v>
      </c>
      <c r="D12" s="869">
        <v>46861</v>
      </c>
      <c r="E12" s="870">
        <v>2.2634315324157437</v>
      </c>
      <c r="F12" s="57"/>
      <c r="G12" s="58"/>
      <c r="H12" s="869">
        <v>40734</v>
      </c>
      <c r="I12" s="870">
        <v>86.925161648278959</v>
      </c>
      <c r="J12" s="59"/>
      <c r="K12" s="869">
        <v>7878</v>
      </c>
      <c r="L12" s="870">
        <v>19.340108999852703</v>
      </c>
      <c r="M12" s="60">
        <v>3593</v>
      </c>
      <c r="N12" s="869">
        <v>10809</v>
      </c>
      <c r="O12" s="870">
        <v>26.535572249226689</v>
      </c>
      <c r="P12" s="58">
        <v>3593</v>
      </c>
      <c r="Q12" s="869">
        <v>13411</v>
      </c>
      <c r="R12" s="870">
        <f t="shared" si="0"/>
        <v>32.923356409878728</v>
      </c>
      <c r="S12" s="61"/>
      <c r="T12" s="869">
        <f t="shared" si="1"/>
        <v>32098</v>
      </c>
      <c r="U12" s="870">
        <f t="shared" si="2"/>
        <v>78.799037658958113</v>
      </c>
      <c r="V12" s="58">
        <v>3593</v>
      </c>
      <c r="W12" s="869">
        <v>8636</v>
      </c>
      <c r="X12" s="870">
        <f t="shared" si="3"/>
        <v>21.20096234104188</v>
      </c>
    </row>
    <row r="13" spans="1:24" s="56" customFormat="1" ht="18" customHeight="1" x14ac:dyDescent="0.25">
      <c r="A13" s="55"/>
      <c r="B13" s="882" t="s">
        <v>38</v>
      </c>
      <c r="D13" s="869">
        <v>43797</v>
      </c>
      <c r="E13" s="870">
        <v>2.1154373749005</v>
      </c>
      <c r="F13" s="57"/>
      <c r="G13" s="58"/>
      <c r="H13" s="869">
        <v>40919</v>
      </c>
      <c r="I13" s="870">
        <v>93.428773660296372</v>
      </c>
      <c r="J13" s="59"/>
      <c r="K13" s="869">
        <v>8284</v>
      </c>
      <c r="L13" s="870">
        <v>20.24487401940419</v>
      </c>
      <c r="M13" s="60">
        <v>2742</v>
      </c>
      <c r="N13" s="869">
        <v>11074</v>
      </c>
      <c r="O13" s="870">
        <v>27.063222463892078</v>
      </c>
      <c r="P13" s="58">
        <v>2742</v>
      </c>
      <c r="Q13" s="869">
        <v>14055</v>
      </c>
      <c r="R13" s="870">
        <f t="shared" si="0"/>
        <v>34.348346733791146</v>
      </c>
      <c r="S13" s="61"/>
      <c r="T13" s="869">
        <f t="shared" si="1"/>
        <v>33413</v>
      </c>
      <c r="U13" s="870">
        <f t="shared" si="2"/>
        <v>81.656443217087414</v>
      </c>
      <c r="V13" s="58">
        <v>2742</v>
      </c>
      <c r="W13" s="869">
        <v>7506</v>
      </c>
      <c r="X13" s="870">
        <f t="shared" si="3"/>
        <v>18.343556782912582</v>
      </c>
    </row>
    <row r="14" spans="1:24" s="56" customFormat="1" ht="18" customHeight="1" x14ac:dyDescent="0.25">
      <c r="A14" s="55"/>
      <c r="B14" s="882" t="s">
        <v>6</v>
      </c>
      <c r="D14" s="869">
        <v>64073</v>
      </c>
      <c r="E14" s="870">
        <v>3.0947877462383206</v>
      </c>
      <c r="F14" s="57"/>
      <c r="G14" s="58"/>
      <c r="H14" s="869">
        <v>52710</v>
      </c>
      <c r="I14" s="870">
        <v>82.265540867448067</v>
      </c>
      <c r="J14" s="59"/>
      <c r="K14" s="869">
        <v>15178</v>
      </c>
      <c r="L14" s="870">
        <v>28.795295010434451</v>
      </c>
      <c r="M14" s="60">
        <v>7296</v>
      </c>
      <c r="N14" s="869">
        <v>16239</v>
      </c>
      <c r="O14" s="870">
        <v>30.808195788275469</v>
      </c>
      <c r="P14" s="58">
        <v>7296</v>
      </c>
      <c r="Q14" s="869">
        <v>14910</v>
      </c>
      <c r="R14" s="870">
        <f t="shared" si="0"/>
        <v>28.286852589641434</v>
      </c>
      <c r="S14" s="61"/>
      <c r="T14" s="869">
        <f t="shared" si="1"/>
        <v>46327</v>
      </c>
      <c r="U14" s="870">
        <f t="shared" si="2"/>
        <v>87.890343388351354</v>
      </c>
      <c r="V14" s="58">
        <v>7296</v>
      </c>
      <c r="W14" s="869">
        <v>6383</v>
      </c>
      <c r="X14" s="870">
        <f t="shared" si="3"/>
        <v>12.109656611648644</v>
      </c>
    </row>
    <row r="15" spans="1:24" s="56" customFormat="1" ht="18" customHeight="1" x14ac:dyDescent="0.25">
      <c r="A15" s="55"/>
      <c r="B15" s="882" t="s">
        <v>5</v>
      </c>
      <c r="D15" s="869">
        <v>23718</v>
      </c>
      <c r="E15" s="870">
        <v>1.1456022937162376</v>
      </c>
      <c r="F15" s="57"/>
      <c r="G15" s="58"/>
      <c r="H15" s="869">
        <v>22898</v>
      </c>
      <c r="I15" s="870">
        <v>96.542710177923936</v>
      </c>
      <c r="J15" s="59"/>
      <c r="K15" s="869">
        <v>5440</v>
      </c>
      <c r="L15" s="870">
        <v>23.757533409031357</v>
      </c>
      <c r="M15" s="60">
        <v>3462</v>
      </c>
      <c r="N15" s="869">
        <v>7822</v>
      </c>
      <c r="O15" s="870">
        <v>34.160188662765307</v>
      </c>
      <c r="P15" s="58">
        <v>3462</v>
      </c>
      <c r="Q15" s="869">
        <v>5273</v>
      </c>
      <c r="R15" s="870">
        <f t="shared" si="0"/>
        <v>23.028212070923225</v>
      </c>
      <c r="S15" s="61"/>
      <c r="T15" s="869">
        <f t="shared" si="1"/>
        <v>18535</v>
      </c>
      <c r="U15" s="870">
        <f t="shared" si="2"/>
        <v>80.945934142719892</v>
      </c>
      <c r="V15" s="58">
        <v>3462</v>
      </c>
      <c r="W15" s="869">
        <v>4363</v>
      </c>
      <c r="X15" s="870">
        <f t="shared" si="3"/>
        <v>19.054065857280111</v>
      </c>
    </row>
    <row r="16" spans="1:24" s="56" customFormat="1" ht="18" customHeight="1" x14ac:dyDescent="0.25">
      <c r="A16" s="55"/>
      <c r="B16" s="882" t="s">
        <v>4</v>
      </c>
      <c r="D16" s="869">
        <v>157973</v>
      </c>
      <c r="E16" s="870">
        <v>7.6302483828836838</v>
      </c>
      <c r="F16" s="57"/>
      <c r="G16" s="58"/>
      <c r="H16" s="869">
        <v>150463</v>
      </c>
      <c r="I16" s="870">
        <v>95.246023054572618</v>
      </c>
      <c r="J16" s="59"/>
      <c r="K16" s="869">
        <v>34663</v>
      </c>
      <c r="L16" s="870">
        <v>23.037557406139715</v>
      </c>
      <c r="M16" s="60">
        <v>14325</v>
      </c>
      <c r="N16" s="869">
        <v>40502</v>
      </c>
      <c r="O16" s="870">
        <v>26.918245681662601</v>
      </c>
      <c r="P16" s="58">
        <v>14325</v>
      </c>
      <c r="Q16" s="869">
        <v>48327</v>
      </c>
      <c r="R16" s="870">
        <f t="shared" si="0"/>
        <v>32.118859786126819</v>
      </c>
      <c r="S16" s="61"/>
      <c r="T16" s="869">
        <f t="shared" si="1"/>
        <v>123492</v>
      </c>
      <c r="U16" s="870">
        <f t="shared" si="2"/>
        <v>82.074662873929142</v>
      </c>
      <c r="V16" s="58">
        <v>14325</v>
      </c>
      <c r="W16" s="869">
        <v>26971</v>
      </c>
      <c r="X16" s="870">
        <f t="shared" si="3"/>
        <v>17.925337126070861</v>
      </c>
    </row>
    <row r="17" spans="1:24" s="56" customFormat="1" ht="18" customHeight="1" x14ac:dyDescent="0.25">
      <c r="A17" s="55"/>
      <c r="B17" s="882" t="s">
        <v>40</v>
      </c>
      <c r="D17" s="869">
        <v>96147</v>
      </c>
      <c r="E17" s="870">
        <v>4.6439929055542244</v>
      </c>
      <c r="F17" s="57"/>
      <c r="G17" s="58"/>
      <c r="H17" s="869">
        <v>92224</v>
      </c>
      <c r="I17" s="870">
        <v>95.91978948901162</v>
      </c>
      <c r="J17" s="59"/>
      <c r="K17" s="869">
        <v>22549</v>
      </c>
      <c r="L17" s="870">
        <v>24.450251561415683</v>
      </c>
      <c r="M17" s="60">
        <v>9188</v>
      </c>
      <c r="N17" s="869">
        <v>24717</v>
      </c>
      <c r="O17" s="870">
        <v>26.801049618320612</v>
      </c>
      <c r="P17" s="58">
        <v>9188</v>
      </c>
      <c r="Q17" s="869">
        <v>28040</v>
      </c>
      <c r="R17" s="870">
        <f t="shared" si="0"/>
        <v>30.404233171408745</v>
      </c>
      <c r="S17" s="61"/>
      <c r="T17" s="869">
        <f t="shared" si="1"/>
        <v>75306</v>
      </c>
      <c r="U17" s="870">
        <f t="shared" si="2"/>
        <v>81.655534351145036</v>
      </c>
      <c r="V17" s="58">
        <v>9188</v>
      </c>
      <c r="W17" s="869">
        <v>16918</v>
      </c>
      <c r="X17" s="870">
        <f t="shared" si="3"/>
        <v>18.34446564885496</v>
      </c>
    </row>
    <row r="18" spans="1:24" s="56" customFormat="1" ht="18" customHeight="1" x14ac:dyDescent="0.25">
      <c r="A18" s="55"/>
      <c r="B18" s="882" t="s">
        <v>41</v>
      </c>
      <c r="D18" s="869">
        <v>357537</v>
      </c>
      <c r="E18" s="870">
        <v>17.269382211334111</v>
      </c>
      <c r="F18" s="57"/>
      <c r="G18" s="58"/>
      <c r="H18" s="869">
        <v>328658</v>
      </c>
      <c r="I18" s="870">
        <v>91.922794004536598</v>
      </c>
      <c r="J18" s="59"/>
      <c r="K18" s="869">
        <v>48739</v>
      </c>
      <c r="L18" s="870">
        <v>14.829701391720269</v>
      </c>
      <c r="M18" s="60">
        <v>34612</v>
      </c>
      <c r="N18" s="869">
        <v>96810</v>
      </c>
      <c r="O18" s="870">
        <v>29.456151987780611</v>
      </c>
      <c r="P18" s="58">
        <v>34612</v>
      </c>
      <c r="Q18" s="869">
        <v>105218</v>
      </c>
      <c r="R18" s="870">
        <f t="shared" si="0"/>
        <v>32.01443445770375</v>
      </c>
      <c r="S18" s="61"/>
      <c r="T18" s="869">
        <f t="shared" si="1"/>
        <v>250767</v>
      </c>
      <c r="U18" s="870">
        <f t="shared" si="2"/>
        <v>76.300287837204635</v>
      </c>
      <c r="V18" s="58">
        <v>34612</v>
      </c>
      <c r="W18" s="869">
        <v>77891</v>
      </c>
      <c r="X18" s="870">
        <f t="shared" si="3"/>
        <v>23.699712162795368</v>
      </c>
    </row>
    <row r="19" spans="1:24" s="56" customFormat="1" ht="18" customHeight="1" x14ac:dyDescent="0.25">
      <c r="A19" s="55"/>
      <c r="B19" s="882" t="s">
        <v>3</v>
      </c>
      <c r="D19" s="869">
        <v>204692</v>
      </c>
      <c r="E19" s="870">
        <v>9.8868211782344257</v>
      </c>
      <c r="F19" s="57"/>
      <c r="G19" s="58"/>
      <c r="H19" s="869">
        <v>189689</v>
      </c>
      <c r="I19" s="870">
        <v>92.670451214507651</v>
      </c>
      <c r="J19" s="59"/>
      <c r="K19" s="869">
        <v>46618</v>
      </c>
      <c r="L19" s="870">
        <v>24.576016532323962</v>
      </c>
      <c r="M19" s="60">
        <v>13397</v>
      </c>
      <c r="N19" s="869">
        <v>60653</v>
      </c>
      <c r="O19" s="870">
        <v>31.974969555430203</v>
      </c>
      <c r="P19" s="58">
        <v>13397</v>
      </c>
      <c r="Q19" s="869">
        <v>55102</v>
      </c>
      <c r="R19" s="870">
        <f t="shared" si="0"/>
        <v>29.048600604146788</v>
      </c>
      <c r="S19" s="61"/>
      <c r="T19" s="869">
        <f t="shared" si="1"/>
        <v>162373</v>
      </c>
      <c r="U19" s="870">
        <f t="shared" si="2"/>
        <v>85.599586691900953</v>
      </c>
      <c r="V19" s="58">
        <v>13397</v>
      </c>
      <c r="W19" s="869">
        <v>27316</v>
      </c>
      <c r="X19" s="870">
        <f t="shared" si="3"/>
        <v>14.400413308099047</v>
      </c>
    </row>
    <row r="20" spans="1:24" s="56" customFormat="1" ht="18" customHeight="1" x14ac:dyDescent="0.25">
      <c r="A20" s="55"/>
      <c r="B20" s="882" t="s">
        <v>2</v>
      </c>
      <c r="D20" s="869">
        <v>58544</v>
      </c>
      <c r="E20" s="870">
        <v>2.8277317093904806</v>
      </c>
      <c r="F20" s="57"/>
      <c r="G20" s="58"/>
      <c r="H20" s="869">
        <v>56066</v>
      </c>
      <c r="I20" s="870">
        <v>95.767286143755129</v>
      </c>
      <c r="J20" s="59"/>
      <c r="K20" s="869">
        <v>12998</v>
      </c>
      <c r="L20" s="870">
        <v>23.183391003460208</v>
      </c>
      <c r="M20" s="60">
        <v>6540</v>
      </c>
      <c r="N20" s="869">
        <v>13346</v>
      </c>
      <c r="O20" s="870">
        <v>23.804088039096779</v>
      </c>
      <c r="P20" s="58">
        <v>6540</v>
      </c>
      <c r="Q20" s="869">
        <v>14315</v>
      </c>
      <c r="R20" s="870">
        <f t="shared" si="0"/>
        <v>25.532408233153784</v>
      </c>
      <c r="S20" s="61"/>
      <c r="T20" s="869">
        <f t="shared" si="1"/>
        <v>40659</v>
      </c>
      <c r="U20" s="870">
        <f t="shared" si="2"/>
        <v>72.519887275710772</v>
      </c>
      <c r="V20" s="58">
        <v>6540</v>
      </c>
      <c r="W20" s="869">
        <v>15407</v>
      </c>
      <c r="X20" s="870">
        <f t="shared" si="3"/>
        <v>27.480112724289231</v>
      </c>
    </row>
    <row r="21" spans="1:24" s="56" customFormat="1" ht="18" customHeight="1" x14ac:dyDescent="0.25">
      <c r="A21" s="55"/>
      <c r="B21" s="882" t="s">
        <v>35</v>
      </c>
      <c r="D21" s="869">
        <v>83028</v>
      </c>
      <c r="E21" s="870">
        <v>4.0103325424855294</v>
      </c>
      <c r="F21" s="57"/>
      <c r="G21" s="58"/>
      <c r="H21" s="869">
        <v>82521</v>
      </c>
      <c r="I21" s="870">
        <v>99.389362624656741</v>
      </c>
      <c r="J21" s="59"/>
      <c r="K21" s="869">
        <v>25979</v>
      </c>
      <c r="L21" s="870">
        <v>31.481683450273263</v>
      </c>
      <c r="M21" s="60">
        <v>13798</v>
      </c>
      <c r="N21" s="869">
        <v>25775</v>
      </c>
      <c r="O21" s="870">
        <v>31.234473649131736</v>
      </c>
      <c r="P21" s="58">
        <v>13798</v>
      </c>
      <c r="Q21" s="869">
        <v>23236</v>
      </c>
      <c r="R21" s="870">
        <f t="shared" si="0"/>
        <v>28.157681075120273</v>
      </c>
      <c r="S21" s="61"/>
      <c r="T21" s="869">
        <f t="shared" si="1"/>
        <v>74990</v>
      </c>
      <c r="U21" s="870">
        <f t="shared" si="2"/>
        <v>90.873838174525275</v>
      </c>
      <c r="V21" s="58">
        <v>13798</v>
      </c>
      <c r="W21" s="869">
        <v>7531</v>
      </c>
      <c r="X21" s="870">
        <f t="shared" si="3"/>
        <v>9.1261618254747283</v>
      </c>
    </row>
    <row r="22" spans="1:24" s="56" customFormat="1" ht="18" customHeight="1" x14ac:dyDescent="0.25">
      <c r="A22" s="55"/>
      <c r="B22" s="882" t="s">
        <v>42</v>
      </c>
      <c r="D22" s="869">
        <v>245045</v>
      </c>
      <c r="E22" s="870">
        <v>11.835910028826016</v>
      </c>
      <c r="F22" s="57"/>
      <c r="G22" s="58"/>
      <c r="H22" s="869">
        <v>244285</v>
      </c>
      <c r="I22" s="870">
        <v>99.689852884164139</v>
      </c>
      <c r="J22" s="59"/>
      <c r="K22" s="869">
        <v>62127</v>
      </c>
      <c r="L22" s="870">
        <v>25.432179626256218</v>
      </c>
      <c r="M22" s="60">
        <v>24812</v>
      </c>
      <c r="N22" s="869">
        <v>71456</v>
      </c>
      <c r="O22" s="870">
        <v>29.251079681519535</v>
      </c>
      <c r="P22" s="58">
        <v>24812</v>
      </c>
      <c r="Q22" s="869">
        <v>57860</v>
      </c>
      <c r="R22" s="870">
        <f t="shared" si="0"/>
        <v>23.685449372658983</v>
      </c>
      <c r="S22" s="61"/>
      <c r="T22" s="869">
        <f t="shared" si="1"/>
        <v>191443</v>
      </c>
      <c r="U22" s="870">
        <f t="shared" si="2"/>
        <v>78.368708680434736</v>
      </c>
      <c r="V22" s="58">
        <v>24812</v>
      </c>
      <c r="W22" s="869">
        <v>52842</v>
      </c>
      <c r="X22" s="870">
        <f t="shared" si="3"/>
        <v>21.631291319565261</v>
      </c>
    </row>
    <row r="23" spans="1:24" s="56" customFormat="1" ht="18" customHeight="1" x14ac:dyDescent="0.25">
      <c r="A23" s="55">
        <v>47094</v>
      </c>
      <c r="B23" s="882" t="s">
        <v>43</v>
      </c>
      <c r="D23" s="869">
        <v>64044</v>
      </c>
      <c r="E23" s="870">
        <v>3.0933870182461725</v>
      </c>
      <c r="F23" s="57"/>
      <c r="G23" s="58"/>
      <c r="H23" s="869">
        <v>53958</v>
      </c>
      <c r="I23" s="870">
        <v>84.251452126662926</v>
      </c>
      <c r="J23" s="59"/>
      <c r="K23" s="869">
        <v>14611</v>
      </c>
      <c r="L23" s="870">
        <v>27.078468438415065</v>
      </c>
      <c r="M23" s="60">
        <v>10064</v>
      </c>
      <c r="N23" s="869">
        <v>18356</v>
      </c>
      <c r="O23" s="870">
        <v>34.019051855146593</v>
      </c>
      <c r="P23" s="58">
        <v>10064</v>
      </c>
      <c r="Q23" s="869">
        <v>14478</v>
      </c>
      <c r="R23" s="870">
        <f t="shared" si="0"/>
        <v>26.831980429222728</v>
      </c>
      <c r="S23" s="61"/>
      <c r="T23" s="869">
        <f t="shared" si="1"/>
        <v>47445</v>
      </c>
      <c r="U23" s="870">
        <f t="shared" si="2"/>
        <v>87.929500722784383</v>
      </c>
      <c r="V23" s="58">
        <v>10064</v>
      </c>
      <c r="W23" s="869">
        <v>6513</v>
      </c>
      <c r="X23" s="870">
        <f t="shared" si="3"/>
        <v>12.070499277215612</v>
      </c>
    </row>
    <row r="24" spans="1:24" s="56" customFormat="1" ht="18" customHeight="1" x14ac:dyDescent="0.25">
      <c r="B24" s="882" t="s">
        <v>44</v>
      </c>
      <c r="D24" s="874">
        <v>22014</v>
      </c>
      <c r="E24" s="870">
        <v>1.0632974489362195</v>
      </c>
      <c r="F24" s="57"/>
      <c r="G24" s="58"/>
      <c r="H24" s="869">
        <v>21931</v>
      </c>
      <c r="I24" s="870">
        <v>99.622967202689196</v>
      </c>
      <c r="J24" s="59"/>
      <c r="K24" s="874">
        <v>3476</v>
      </c>
      <c r="L24" s="870">
        <v>15.849710455519585</v>
      </c>
      <c r="M24" s="60">
        <v>1275</v>
      </c>
      <c r="N24" s="869">
        <v>6377</v>
      </c>
      <c r="O24" s="870">
        <v>29.077561442706671</v>
      </c>
      <c r="P24" s="58">
        <v>1275</v>
      </c>
      <c r="Q24" s="869">
        <v>7037</v>
      </c>
      <c r="R24" s="870">
        <f t="shared" si="0"/>
        <v>32.087000136792668</v>
      </c>
      <c r="S24" s="61"/>
      <c r="T24" s="874">
        <f t="shared" si="1"/>
        <v>16890</v>
      </c>
      <c r="U24" s="870">
        <f t="shared" si="2"/>
        <v>77.014272035018919</v>
      </c>
      <c r="V24" s="58">
        <v>1275</v>
      </c>
      <c r="W24" s="869">
        <v>5041</v>
      </c>
      <c r="X24" s="870">
        <f t="shared" si="3"/>
        <v>22.985727964981077</v>
      </c>
    </row>
    <row r="25" spans="1:24" s="56" customFormat="1" ht="18" customHeight="1" x14ac:dyDescent="0.25">
      <c r="B25" s="882" t="s">
        <v>45</v>
      </c>
      <c r="D25" s="874">
        <v>114310</v>
      </c>
      <c r="E25" s="870">
        <v>5.5212833373262136</v>
      </c>
      <c r="F25" s="57"/>
      <c r="G25" s="58"/>
      <c r="H25" s="869">
        <v>113889</v>
      </c>
      <c r="I25" s="870">
        <v>99.631703263056608</v>
      </c>
      <c r="J25" s="59"/>
      <c r="K25" s="874">
        <v>19453</v>
      </c>
      <c r="L25" s="870">
        <v>17.080666262764623</v>
      </c>
      <c r="M25" s="60">
        <v>8030</v>
      </c>
      <c r="N25" s="874">
        <v>26393</v>
      </c>
      <c r="O25" s="870">
        <v>23.174318854323069</v>
      </c>
      <c r="P25" s="58">
        <v>8030</v>
      </c>
      <c r="Q25" s="869">
        <v>36474</v>
      </c>
      <c r="R25" s="870">
        <f t="shared" si="0"/>
        <v>32.025919974712217</v>
      </c>
      <c r="S25" s="61"/>
      <c r="T25" s="874">
        <f t="shared" si="1"/>
        <v>82320</v>
      </c>
      <c r="U25" s="870">
        <f t="shared" si="2"/>
        <v>72.280905091799909</v>
      </c>
      <c r="V25" s="58">
        <v>8030</v>
      </c>
      <c r="W25" s="869">
        <v>31569</v>
      </c>
      <c r="X25" s="870">
        <f t="shared" si="3"/>
        <v>27.719094908200091</v>
      </c>
    </row>
    <row r="26" spans="1:24" s="56" customFormat="1" ht="18" customHeight="1" x14ac:dyDescent="0.25">
      <c r="B26" s="882" t="s">
        <v>46</v>
      </c>
      <c r="D26" s="874">
        <v>14771</v>
      </c>
      <c r="E26" s="871">
        <v>0.71345355765589624</v>
      </c>
      <c r="F26" s="57"/>
      <c r="G26" s="58"/>
      <c r="H26" s="869">
        <v>14755</v>
      </c>
      <c r="I26" s="871">
        <v>99.891679642542826</v>
      </c>
      <c r="J26" s="59"/>
      <c r="K26" s="874">
        <v>2586</v>
      </c>
      <c r="L26" s="870">
        <v>17.526262283971533</v>
      </c>
      <c r="M26" s="60">
        <v>1753</v>
      </c>
      <c r="N26" s="874">
        <v>4354</v>
      </c>
      <c r="O26" s="871">
        <v>29.508641138597085</v>
      </c>
      <c r="P26" s="62">
        <v>1753</v>
      </c>
      <c r="Q26" s="869">
        <v>3821</v>
      </c>
      <c r="R26" s="871">
        <f t="shared" si="0"/>
        <v>25.896306336834972</v>
      </c>
      <c r="S26" s="61"/>
      <c r="T26" s="874">
        <f t="shared" si="1"/>
        <v>10761</v>
      </c>
      <c r="U26" s="871">
        <f t="shared" si="2"/>
        <v>72.931209759403586</v>
      </c>
      <c r="V26" s="62">
        <v>1753</v>
      </c>
      <c r="W26" s="869">
        <v>3994</v>
      </c>
      <c r="X26" s="871">
        <f t="shared" si="3"/>
        <v>27.068790240596407</v>
      </c>
    </row>
    <row r="27" spans="1:24" s="56" customFormat="1" ht="18" customHeight="1" x14ac:dyDescent="0.25">
      <c r="B27" s="883" t="s">
        <v>1</v>
      </c>
      <c r="D27" s="875">
        <v>5355</v>
      </c>
      <c r="E27" s="873">
        <v>0.25865166889495117</v>
      </c>
      <c r="F27" s="57"/>
      <c r="G27" s="58"/>
      <c r="H27" s="872">
        <v>5140</v>
      </c>
      <c r="I27" s="873">
        <v>95.985060690943044</v>
      </c>
      <c r="J27" s="59"/>
      <c r="K27" s="875">
        <v>1245</v>
      </c>
      <c r="L27" s="876">
        <v>24.221789883268482</v>
      </c>
      <c r="M27" s="60">
        <v>384</v>
      </c>
      <c r="N27" s="875">
        <v>1379</v>
      </c>
      <c r="O27" s="873">
        <v>26.828793774319067</v>
      </c>
      <c r="P27" s="62">
        <v>384</v>
      </c>
      <c r="Q27" s="872">
        <v>1189</v>
      </c>
      <c r="R27" s="873">
        <f t="shared" si="0"/>
        <v>23.132295719844358</v>
      </c>
      <c r="S27" s="61"/>
      <c r="T27" s="875">
        <f t="shared" si="1"/>
        <v>3813</v>
      </c>
      <c r="U27" s="873">
        <f t="shared" si="2"/>
        <v>74.182879377431902</v>
      </c>
      <c r="V27" s="62">
        <v>384</v>
      </c>
      <c r="W27" s="872">
        <v>1327</v>
      </c>
      <c r="X27" s="873">
        <f t="shared" si="3"/>
        <v>25.817120622568094</v>
      </c>
    </row>
    <row r="28" spans="1:24" s="12" customFormat="1" ht="4.5" customHeight="1" x14ac:dyDescent="0.35">
      <c r="A28" s="23"/>
      <c r="B28" s="42"/>
      <c r="D28" s="53"/>
      <c r="E28" s="102"/>
      <c r="F28" s="63"/>
      <c r="G28" s="58"/>
      <c r="H28" s="64"/>
      <c r="I28" s="103"/>
      <c r="J28" s="59"/>
      <c r="K28" s="65"/>
      <c r="L28" s="103"/>
      <c r="M28" s="61"/>
      <c r="N28" s="65"/>
      <c r="O28" s="103"/>
      <c r="P28" s="61"/>
      <c r="Q28" s="66"/>
      <c r="R28" s="103"/>
      <c r="S28" s="61"/>
      <c r="T28" s="65"/>
      <c r="U28" s="103"/>
      <c r="V28" s="61"/>
      <c r="W28" s="66"/>
      <c r="X28" s="103"/>
    </row>
    <row r="29" spans="1:24" s="17" customFormat="1" ht="18" customHeight="1" x14ac:dyDescent="0.25">
      <c r="B29" s="877" t="s">
        <v>0</v>
      </c>
      <c r="D29" s="878">
        <f>SUM(D10:D28)</f>
        <v>2070352</v>
      </c>
      <c r="E29" s="879">
        <f>SUM(E10:E27)</f>
        <v>100</v>
      </c>
      <c r="F29" s="67"/>
      <c r="G29" s="58"/>
      <c r="H29" s="878">
        <f>SUM(H10:H28)</f>
        <v>1944770</v>
      </c>
      <c r="I29" s="879">
        <f>H29*100/D29</f>
        <v>93.934268182415352</v>
      </c>
      <c r="J29" s="59"/>
      <c r="K29" s="878">
        <f>SUM(K10:K28)</f>
        <v>426181</v>
      </c>
      <c r="L29" s="879">
        <f>K29*100/H29</f>
        <v>21.914210934969173</v>
      </c>
      <c r="M29" s="61"/>
      <c r="N29" s="878">
        <f>SUM(N10:N28)</f>
        <v>591802</v>
      </c>
      <c r="O29" s="879">
        <f>N29*100/H29</f>
        <v>30.430436504059607</v>
      </c>
      <c r="P29" s="61"/>
      <c r="Q29" s="880">
        <f>SUM(Q10:Q28)</f>
        <v>548632</v>
      </c>
      <c r="R29" s="879">
        <f>Q29*100/H29</f>
        <v>28.210636733392636</v>
      </c>
      <c r="S29" s="61"/>
      <c r="T29" s="878">
        <f>SUM(T10:T27)</f>
        <v>1566615</v>
      </c>
      <c r="U29" s="879">
        <f>T29*100/H29</f>
        <v>80.555284172421423</v>
      </c>
      <c r="V29" s="61"/>
      <c r="W29" s="880">
        <f>SUM(W10:W28)</f>
        <v>378155</v>
      </c>
      <c r="X29" s="879">
        <f>W29*100/H29</f>
        <v>19.444715827578584</v>
      </c>
    </row>
    <row r="30" spans="1:24" s="330" customFormat="1" ht="6.75" customHeight="1" x14ac:dyDescent="0.2">
      <c r="B30" s="97" t="s">
        <v>39</v>
      </c>
      <c r="C30" s="587"/>
      <c r="D30" s="587"/>
      <c r="E30" s="587"/>
      <c r="F30" s="587"/>
    </row>
    <row r="31" spans="1:24" s="216" customFormat="1" x14ac:dyDescent="0.25">
      <c r="B31" s="97" t="s">
        <v>47</v>
      </c>
      <c r="H31" s="588"/>
    </row>
    <row r="32" spans="1:24" s="216" customFormat="1" x14ac:dyDescent="0.25"/>
    <row r="33" spans="2:25" s="216" customFormat="1" x14ac:dyDescent="0.25"/>
    <row r="34" spans="2:25" s="216" customFormat="1" x14ac:dyDescent="0.25"/>
    <row r="35" spans="2:25" s="216" customFormat="1" x14ac:dyDescent="0.25"/>
    <row r="36" spans="2:25" s="216" customFormat="1" x14ac:dyDescent="0.25"/>
    <row r="37" spans="2:25" s="216" customFormat="1" ht="13" x14ac:dyDescent="0.25">
      <c r="B37" s="296" t="s">
        <v>39</v>
      </c>
      <c r="C37" s="296"/>
      <c r="D37" s="296"/>
      <c r="E37" s="296"/>
      <c r="F37" s="296"/>
      <c r="G37" s="296"/>
      <c r="H37" s="296"/>
      <c r="I37" s="296"/>
      <c r="J37" s="296"/>
      <c r="K37" s="548" t="e">
        <f>GETPIVOTDATA("Cuenta número de expedientes",#REF!,"CCAA",$B37,"Grado",K$7)</f>
        <v>#REF!</v>
      </c>
      <c r="L37" s="396" t="e">
        <f>K37*100/H37</f>
        <v>#REF!</v>
      </c>
      <c r="M37" s="549">
        <v>1753</v>
      </c>
      <c r="N37" s="548" t="e">
        <f>GETPIVOTDATA("Cuenta número de expedientes",#REF!,"CCAA",$B37,"Grado",N$7)</f>
        <v>#REF!</v>
      </c>
      <c r="O37" s="550" t="e">
        <f>N37*100/H37</f>
        <v>#REF!</v>
      </c>
      <c r="P37" s="551">
        <v>1753</v>
      </c>
      <c r="Q37" s="552" t="e">
        <f>GETPIVOTDATA("Cuenta número de expedientes",#REF!,"CCAA",$B37,"Grado",Q$7)</f>
        <v>#REF!</v>
      </c>
      <c r="R37" s="550" t="e">
        <f>Q37*100/H37</f>
        <v>#REF!</v>
      </c>
      <c r="S37" s="553"/>
      <c r="T37" s="548" t="e">
        <f>K37+N37+Q37</f>
        <v>#REF!</v>
      </c>
      <c r="U37" s="550" t="e">
        <f>T37*100/H37</f>
        <v>#REF!</v>
      </c>
      <c r="V37" s="551">
        <v>1753</v>
      </c>
      <c r="W37" s="552" t="e">
        <f>GETPIVOTDATA("Cuenta número de expedientes",#REF!,"CCAA",$B37,"Grado",W$7)</f>
        <v>#REF!</v>
      </c>
      <c r="X37" s="550" t="e">
        <f>W37*100/H37</f>
        <v>#REF!</v>
      </c>
      <c r="Y37" s="296"/>
    </row>
    <row r="38" spans="2:25" s="216" customFormat="1" ht="13" x14ac:dyDescent="0.25">
      <c r="B38" s="296" t="s">
        <v>47</v>
      </c>
      <c r="C38" s="296"/>
      <c r="D38" s="296"/>
      <c r="E38" s="296"/>
      <c r="F38" s="296"/>
      <c r="G38" s="296"/>
      <c r="H38" s="296"/>
      <c r="I38" s="296"/>
      <c r="J38" s="296"/>
      <c r="K38" s="548" t="e">
        <f>GETPIVOTDATA("Cuenta número de expedientes",#REF!,"CCAA",$B38,"Grado",K$7)</f>
        <v>#REF!</v>
      </c>
      <c r="L38" s="396" t="e">
        <f>K38*100/H38</f>
        <v>#REF!</v>
      </c>
      <c r="M38" s="549">
        <v>1753</v>
      </c>
      <c r="N38" s="548" t="e">
        <f>GETPIVOTDATA("Cuenta número de expedientes",#REF!,"CCAA",$B38,"Grado",N$7)</f>
        <v>#REF!</v>
      </c>
      <c r="O38" s="550" t="e">
        <f>N38*100/H38</f>
        <v>#REF!</v>
      </c>
      <c r="P38" s="551">
        <v>1753</v>
      </c>
      <c r="Q38" s="552" t="e">
        <f>GETPIVOTDATA("Cuenta número de expedientes",#REF!,"CCAA",$B38,"Grado",Q$7)</f>
        <v>#REF!</v>
      </c>
      <c r="R38" s="550" t="e">
        <f>Q38*100/H38</f>
        <v>#REF!</v>
      </c>
      <c r="S38" s="553"/>
      <c r="T38" s="548" t="e">
        <f>K38+N38+Q38</f>
        <v>#REF!</v>
      </c>
      <c r="U38" s="550" t="e">
        <f>T38*100/H38</f>
        <v>#REF!</v>
      </c>
      <c r="V38" s="551">
        <v>1753</v>
      </c>
      <c r="W38" s="552" t="e">
        <f>GETPIVOTDATA("Cuenta número de expedientes",#REF!,"CCAA",$B38,"Grado",W$7)</f>
        <v>#REF!</v>
      </c>
      <c r="X38" s="550" t="e">
        <f>W38*100/H38</f>
        <v>#REF!</v>
      </c>
      <c r="Y38" s="296"/>
    </row>
    <row r="39" spans="2:25" s="216" customFormat="1" x14ac:dyDescent="0.25"/>
    <row r="40" spans="2:25" s="216" customFormat="1" x14ac:dyDescent="0.25"/>
    <row r="41" spans="2:25" s="216" customFormat="1" x14ac:dyDescent="0.25"/>
    <row r="42" spans="2:25" s="216" customFormat="1" x14ac:dyDescent="0.25"/>
    <row r="43" spans="2:25" s="441" customFormat="1" x14ac:dyDescent="0.25"/>
    <row r="44" spans="2:25" s="441" customFormat="1" x14ac:dyDescent="0.25"/>
  </sheetData>
  <mergeCells count="12">
    <mergeCell ref="H2:O2"/>
    <mergeCell ref="B2:F2"/>
    <mergeCell ref="B7:B8"/>
    <mergeCell ref="D7:E7"/>
    <mergeCell ref="H7:I7"/>
    <mergeCell ref="K7:L7"/>
    <mergeCell ref="W7:X7"/>
    <mergeCell ref="B4:X4"/>
    <mergeCell ref="B5:X5"/>
    <mergeCell ref="N7:O7"/>
    <mergeCell ref="Q7:R7"/>
    <mergeCell ref="T7:U7"/>
  </mergeCells>
  <conditionalFormatting sqref="H10:H27">
    <cfRule type="cellIs" dxfId="11" priority="13" stopIfTrue="1" operator="greaterThan">
      <formula>$D$10</formula>
    </cfRule>
  </conditionalFormatting>
  <conditionalFormatting sqref="I15:I27 J15:J29">
    <cfRule type="cellIs" dxfId="10" priority="18" stopIfTrue="1" operator="greaterThan">
      <formula>100</formula>
    </cfRule>
  </conditionalFormatting>
  <conditionalFormatting sqref="I10:J14">
    <cfRule type="cellIs" dxfId="9" priority="17" stopIfTrue="1" operator="greaterThan">
      <formula>100</formula>
    </cfRule>
  </conditionalFormatting>
  <conditionalFormatting sqref="L10:L27 O10:P27">
    <cfRule type="cellIs" dxfId="8" priority="15" stopIfTrue="1" operator="greaterThan">
      <formula>100</formula>
    </cfRule>
  </conditionalFormatting>
  <conditionalFormatting sqref="L37:L38 O37:P38">
    <cfRule type="cellIs" dxfId="7" priority="3" stopIfTrue="1" operator="greaterThan">
      <formula>100</formula>
    </cfRule>
  </conditionalFormatting>
  <conditionalFormatting sqref="R10:R27">
    <cfRule type="cellIs" dxfId="6" priority="16" stopIfTrue="1" operator="greaterThan">
      <formula>100</formula>
    </cfRule>
  </conditionalFormatting>
  <conditionalFormatting sqref="R37:R38">
    <cfRule type="cellIs" dxfId="5" priority="4" stopIfTrue="1" operator="greaterThan">
      <formula>100</formula>
    </cfRule>
  </conditionalFormatting>
  <conditionalFormatting sqref="U10:V27">
    <cfRule type="cellIs" dxfId="4" priority="11" stopIfTrue="1" operator="greaterThan">
      <formula>100</formula>
    </cfRule>
  </conditionalFormatting>
  <conditionalFormatting sqref="U37:V38">
    <cfRule type="cellIs" dxfId="3" priority="1" stopIfTrue="1" operator="greaterThan">
      <formula>100</formula>
    </cfRule>
  </conditionalFormatting>
  <conditionalFormatting sqref="X10:X27">
    <cfRule type="cellIs" dxfId="2" priority="12" stopIfTrue="1" operator="greaterThan">
      <formula>100</formula>
    </cfRule>
  </conditionalFormatting>
  <conditionalFormatting sqref="X37:X38">
    <cfRule type="cellIs" dxfId="1" priority="2" stopIfTrue="1" operator="greaterThan">
      <formula>100</formula>
    </cfRule>
  </conditionalFormatting>
  <printOptions horizontalCentered="1"/>
  <pageMargins left="0" right="0" top="0.43307086614173229" bottom="0.43307086614173229" header="0" footer="0"/>
  <pageSetup paperSize="9" scale="84"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6">
    <tabColor theme="0"/>
    <pageSetUpPr fitToPage="1"/>
  </sheetPr>
  <dimension ref="A1:Y56"/>
  <sheetViews>
    <sheetView zoomScaleNormal="100" workbookViewId="0">
      <selection activeCell="B5" sqref="B5"/>
    </sheetView>
  </sheetViews>
  <sheetFormatPr baseColWidth="10" defaultColWidth="11.453125" defaultRowHeight="15" x14ac:dyDescent="0.25"/>
  <cols>
    <col min="1" max="1" width="0.7265625" style="1" customWidth="1"/>
    <col min="2" max="2" width="21.7265625" style="1" customWidth="1"/>
    <col min="3" max="3" width="0.54296875" style="1" customWidth="1"/>
    <col min="4" max="4" width="9.7265625" style="1" customWidth="1"/>
    <col min="5" max="5" width="0.7265625" style="1" customWidth="1"/>
    <col min="6" max="6" width="8" style="1" customWidth="1"/>
    <col min="7" max="7" width="5.54296875" style="1" customWidth="1"/>
    <col min="8" max="8" width="7.54296875" style="1" customWidth="1"/>
    <col min="9" max="9" width="5.453125" style="1" customWidth="1"/>
    <col min="10" max="10" width="7.54296875" style="1" customWidth="1"/>
    <col min="11" max="11" width="5.453125" style="1" customWidth="1"/>
    <col min="12" max="12" width="7.81640625" style="1" customWidth="1"/>
    <col min="13" max="13" width="5.7265625" style="1" customWidth="1"/>
    <col min="14" max="14" width="8.81640625" style="1" customWidth="1"/>
    <col min="15" max="15" width="7.26953125" style="1" customWidth="1"/>
    <col min="16" max="16" width="7.1796875" style="1" customWidth="1"/>
    <col min="17" max="17" width="6" style="1" customWidth="1"/>
    <col min="18" max="18" width="7.26953125" style="1" customWidth="1"/>
    <col min="19" max="19" width="5.453125" style="1" customWidth="1"/>
    <col min="20" max="20" width="5.54296875" style="1" customWidth="1"/>
    <col min="21" max="21" width="5.453125" style="1" customWidth="1"/>
    <col min="22" max="22" width="8.54296875" style="1" customWidth="1"/>
    <col min="23" max="23" width="6.7265625" style="1" customWidth="1"/>
    <col min="24" max="24" width="0.54296875" style="80" customWidth="1"/>
    <col min="25" max="25" width="10.453125" style="80" customWidth="1"/>
    <col min="26" max="26" width="1.453125" style="1" customWidth="1"/>
    <col min="27" max="16384" width="11.453125" style="1"/>
  </cols>
  <sheetData>
    <row r="1" spans="2:25" s="2" customFormat="1" ht="9" customHeight="1" x14ac:dyDescent="0.25">
      <c r="B1" s="6"/>
      <c r="C1" s="20"/>
      <c r="D1" s="20"/>
      <c r="E1" s="20"/>
      <c r="F1" s="94" t="s">
        <v>64</v>
      </c>
      <c r="G1" s="94"/>
      <c r="H1" s="94" t="s">
        <v>55</v>
      </c>
      <c r="I1" s="94"/>
      <c r="J1" s="94" t="s">
        <v>56</v>
      </c>
      <c r="K1" s="94"/>
      <c r="L1" s="94" t="s">
        <v>63</v>
      </c>
      <c r="M1" s="94"/>
      <c r="N1" s="94" t="s">
        <v>58</v>
      </c>
      <c r="O1" s="94"/>
      <c r="P1" s="94" t="s">
        <v>67</v>
      </c>
      <c r="Q1" s="94"/>
      <c r="R1" s="94" t="s">
        <v>66</v>
      </c>
      <c r="S1" s="94"/>
      <c r="T1" s="94" t="s">
        <v>65</v>
      </c>
      <c r="U1" s="94"/>
      <c r="X1" s="84"/>
      <c r="Y1" s="84"/>
    </row>
    <row r="2" spans="2:25" s="18" customFormat="1" ht="49.5" customHeight="1" x14ac:dyDescent="0.3">
      <c r="B2" s="68"/>
      <c r="C2" s="68"/>
      <c r="D2" s="68"/>
      <c r="E2" s="68"/>
      <c r="F2" s="68"/>
      <c r="G2" s="68"/>
      <c r="H2" s="68"/>
      <c r="I2" s="68"/>
      <c r="J2" s="68"/>
      <c r="K2" s="68"/>
      <c r="X2" s="52"/>
      <c r="Y2" s="52"/>
    </row>
    <row r="3" spans="2:25" s="814" customFormat="1" ht="39.75" customHeight="1" x14ac:dyDescent="0.25">
      <c r="B3" s="1401" t="s">
        <v>402</v>
      </c>
      <c r="C3" s="1401"/>
      <c r="D3" s="1401"/>
      <c r="E3" s="1401"/>
      <c r="F3" s="1401"/>
      <c r="G3" s="1401"/>
      <c r="H3" s="1401"/>
      <c r="I3" s="1401"/>
      <c r="J3" s="1401"/>
      <c r="K3" s="1401"/>
      <c r="L3" s="1401"/>
      <c r="M3" s="1401"/>
      <c r="N3" s="1401"/>
      <c r="O3" s="1401"/>
      <c r="P3" s="1401"/>
      <c r="Q3" s="1401"/>
      <c r="R3" s="1401"/>
      <c r="S3" s="1401"/>
      <c r="T3" s="1401"/>
      <c r="U3" s="1401"/>
      <c r="V3" s="1401"/>
      <c r="W3" s="1401"/>
      <c r="X3" s="1401"/>
      <c r="Y3" s="853"/>
    </row>
    <row r="4" spans="2:25" s="814" customFormat="1" ht="14.25" customHeight="1" x14ac:dyDescent="0.25">
      <c r="B4" s="1326" t="s">
        <v>486</v>
      </c>
      <c r="C4" s="1326"/>
      <c r="D4" s="1326"/>
      <c r="E4" s="1326"/>
      <c r="F4" s="1326"/>
      <c r="G4" s="1326"/>
      <c r="H4" s="1326"/>
      <c r="I4" s="1326"/>
      <c r="J4" s="1326"/>
      <c r="K4" s="1326"/>
      <c r="L4" s="1326"/>
      <c r="M4" s="1326"/>
      <c r="N4" s="1326"/>
      <c r="O4" s="1326"/>
      <c r="P4" s="1326"/>
      <c r="Q4" s="1326"/>
      <c r="R4" s="1326"/>
      <c r="S4" s="1326"/>
      <c r="T4" s="1326"/>
      <c r="U4" s="1326"/>
      <c r="V4" s="1326"/>
      <c r="W4" s="1326"/>
      <c r="X4" s="813"/>
      <c r="Y4" s="813"/>
    </row>
    <row r="5" spans="2:25" s="4" customFormat="1" ht="5.25" customHeight="1" x14ac:dyDescent="0.25">
      <c r="B5" s="75"/>
      <c r="C5" s="75"/>
      <c r="D5" s="75"/>
      <c r="E5" s="75"/>
      <c r="F5" s="75"/>
      <c r="G5" s="75"/>
      <c r="H5" s="75"/>
      <c r="I5" s="75"/>
      <c r="J5" s="75"/>
      <c r="K5" s="75"/>
      <c r="L5" s="75"/>
      <c r="M5" s="75"/>
      <c r="N5" s="75"/>
      <c r="O5" s="75"/>
      <c r="P5" s="75"/>
      <c r="Q5" s="75"/>
      <c r="R5" s="75"/>
      <c r="S5" s="75"/>
      <c r="T5" s="75"/>
      <c r="U5" s="75"/>
      <c r="V5" s="75"/>
      <c r="W5" s="75"/>
      <c r="X5" s="76"/>
      <c r="Y5" s="76"/>
    </row>
    <row r="6" spans="2:25" s="312" customFormat="1" ht="19.5" customHeight="1" x14ac:dyDescent="0.25">
      <c r="F6" s="1402" t="s">
        <v>52</v>
      </c>
      <c r="G6" s="1402"/>
      <c r="H6" s="1402"/>
      <c r="I6" s="1402"/>
      <c r="J6" s="1402"/>
      <c r="K6" s="1402"/>
      <c r="L6" s="1402"/>
      <c r="M6" s="1402"/>
      <c r="N6" s="1402"/>
      <c r="O6" s="1402"/>
      <c r="P6" s="1402"/>
      <c r="Q6" s="1402"/>
      <c r="R6" s="1402"/>
      <c r="S6" s="1402"/>
      <c r="T6" s="1402"/>
      <c r="U6" s="1402"/>
      <c r="V6" s="1402"/>
      <c r="W6" s="1402"/>
      <c r="X6" s="335"/>
      <c r="Y6" s="335"/>
    </row>
    <row r="7" spans="2:25" s="312" customFormat="1" ht="64.5" customHeight="1" x14ac:dyDescent="0.25">
      <c r="B7" s="1403" t="s">
        <v>12</v>
      </c>
      <c r="C7" s="336"/>
      <c r="D7" s="337"/>
      <c r="E7" s="336"/>
      <c r="F7" s="1404" t="s">
        <v>32</v>
      </c>
      <c r="G7" s="1404"/>
      <c r="H7" s="1404" t="s">
        <v>33</v>
      </c>
      <c r="I7" s="1404"/>
      <c r="J7" s="1404" t="s">
        <v>48</v>
      </c>
      <c r="K7" s="1404"/>
      <c r="L7" s="1404" t="s">
        <v>34</v>
      </c>
      <c r="M7" s="1404"/>
      <c r="N7" s="1404" t="s">
        <v>191</v>
      </c>
      <c r="O7" s="1404"/>
      <c r="P7" s="337"/>
      <c r="Q7" s="337"/>
    </row>
    <row r="8" spans="2:25" s="336" customFormat="1" ht="20.25" customHeight="1" x14ac:dyDescent="0.25">
      <c r="B8" s="1403"/>
      <c r="C8" s="338"/>
      <c r="D8" s="337"/>
      <c r="E8" s="338"/>
      <c r="F8" s="337" t="s">
        <v>9</v>
      </c>
      <c r="G8" s="337" t="s">
        <v>28</v>
      </c>
      <c r="H8" s="337" t="s">
        <v>9</v>
      </c>
      <c r="I8" s="337" t="s">
        <v>28</v>
      </c>
      <c r="J8" s="337" t="s">
        <v>9</v>
      </c>
      <c r="K8" s="337" t="s">
        <v>28</v>
      </c>
      <c r="L8" s="337" t="s">
        <v>9</v>
      </c>
      <c r="M8" s="337" t="s">
        <v>28</v>
      </c>
      <c r="N8" s="337" t="s">
        <v>9</v>
      </c>
      <c r="O8" s="337" t="s">
        <v>28</v>
      </c>
      <c r="P8" s="337"/>
      <c r="Q8" s="337"/>
    </row>
    <row r="9" spans="2:25" s="338" customFormat="1" ht="8.25" customHeight="1" x14ac:dyDescent="0.25">
      <c r="B9" s="339"/>
      <c r="C9" s="340"/>
      <c r="D9" s="341"/>
      <c r="E9" s="340"/>
      <c r="F9" s="342"/>
      <c r="G9" s="342"/>
      <c r="H9" s="342"/>
      <c r="I9" s="342"/>
      <c r="J9" s="342"/>
      <c r="K9" s="342"/>
      <c r="L9" s="342"/>
      <c r="M9" s="342"/>
      <c r="N9" s="342"/>
      <c r="O9" s="342"/>
      <c r="P9" s="342"/>
      <c r="Q9" s="342"/>
    </row>
    <row r="10" spans="2:25" s="343" customFormat="1" ht="18" customHeight="1" x14ac:dyDescent="0.25">
      <c r="B10" s="325" t="s">
        <v>8</v>
      </c>
      <c r="C10" s="340"/>
      <c r="D10" s="344"/>
      <c r="F10" s="345">
        <f>'31dictsaad'!K10</f>
        <v>82526</v>
      </c>
      <c r="G10" s="346">
        <f t="shared" ref="G10:G27" si="0">F10*100/$N10</f>
        <v>21.402859039794183</v>
      </c>
      <c r="H10" s="345">
        <f>'31dictsaad'!N10</f>
        <v>141122</v>
      </c>
      <c r="I10" s="346">
        <f t="shared" ref="I10:I27" si="1">H10*100/$N10</f>
        <v>36.599547699074648</v>
      </c>
      <c r="J10" s="345">
        <f>'31dictsaad'!Q10</f>
        <v>91992</v>
      </c>
      <c r="K10" s="346">
        <f t="shared" ref="K10:K27" si="2">J10*100/$N10</f>
        <v>23.857836424747916</v>
      </c>
      <c r="L10" s="345">
        <f>'31dictsaad'!W10</f>
        <v>69944</v>
      </c>
      <c r="M10" s="346">
        <f t="shared" ref="M10:M27" si="3">L10*100/$N10</f>
        <v>18.139756836383253</v>
      </c>
      <c r="N10" s="345">
        <f>F10+H10+J10+L10</f>
        <v>385584</v>
      </c>
      <c r="O10" s="346">
        <f>G10+I10+K10+M10</f>
        <v>100</v>
      </c>
      <c r="P10" s="347"/>
      <c r="Q10" s="347"/>
    </row>
    <row r="11" spans="2:25" s="343" customFormat="1" ht="18" customHeight="1" x14ac:dyDescent="0.25">
      <c r="B11" s="325" t="s">
        <v>7</v>
      </c>
      <c r="C11" s="340"/>
      <c r="D11" s="344"/>
      <c r="F11" s="345">
        <f>'31dictsaad'!K11</f>
        <v>11831</v>
      </c>
      <c r="G11" s="346">
        <f t="shared" si="0"/>
        <v>24.471517809125885</v>
      </c>
      <c r="H11" s="345">
        <f>'31dictsaad'!N11</f>
        <v>14618</v>
      </c>
      <c r="I11" s="346">
        <f t="shared" si="1"/>
        <v>30.236213957721425</v>
      </c>
      <c r="J11" s="345">
        <f>'31dictsaad'!Q11</f>
        <v>13894</v>
      </c>
      <c r="K11" s="346">
        <f t="shared" si="2"/>
        <v>28.738675381624127</v>
      </c>
      <c r="L11" s="345">
        <f>'31dictsaad'!W11</f>
        <v>8003</v>
      </c>
      <c r="M11" s="346">
        <f t="shared" si="3"/>
        <v>16.553592851528563</v>
      </c>
      <c r="N11" s="345">
        <f t="shared" ref="N11:O27" si="4">F11+H11+J11+L11</f>
        <v>48346</v>
      </c>
      <c r="O11" s="346">
        <f t="shared" si="4"/>
        <v>100</v>
      </c>
      <c r="P11" s="347"/>
      <c r="Q11" s="347"/>
    </row>
    <row r="12" spans="2:25" s="343" customFormat="1" ht="22.5" customHeight="1" x14ac:dyDescent="0.25">
      <c r="B12" s="325" t="s">
        <v>37</v>
      </c>
      <c r="C12" s="340"/>
      <c r="D12" s="344"/>
      <c r="F12" s="344">
        <f>'31dictsaad'!K12</f>
        <v>7878</v>
      </c>
      <c r="G12" s="346">
        <f t="shared" si="0"/>
        <v>19.340108999852703</v>
      </c>
      <c r="H12" s="344">
        <f>'31dictsaad'!N12</f>
        <v>10809</v>
      </c>
      <c r="I12" s="346">
        <f t="shared" si="1"/>
        <v>26.535572249226689</v>
      </c>
      <c r="J12" s="344">
        <f>'31dictsaad'!Q12</f>
        <v>13411</v>
      </c>
      <c r="K12" s="346">
        <f t="shared" si="2"/>
        <v>32.923356409878728</v>
      </c>
      <c r="L12" s="344">
        <f>'31dictsaad'!W12</f>
        <v>8636</v>
      </c>
      <c r="M12" s="346">
        <f t="shared" si="3"/>
        <v>21.20096234104188</v>
      </c>
      <c r="N12" s="345">
        <f t="shared" si="4"/>
        <v>40734</v>
      </c>
      <c r="O12" s="346">
        <f t="shared" si="4"/>
        <v>100</v>
      </c>
      <c r="P12" s="347"/>
      <c r="Q12" s="347"/>
    </row>
    <row r="13" spans="2:25" s="343" customFormat="1" ht="18" customHeight="1" x14ac:dyDescent="0.25">
      <c r="B13" s="325" t="s">
        <v>38</v>
      </c>
      <c r="C13" s="340"/>
      <c r="D13" s="344"/>
      <c r="F13" s="345">
        <f>'31dictsaad'!K13</f>
        <v>8284</v>
      </c>
      <c r="G13" s="346">
        <f t="shared" si="0"/>
        <v>20.24487401940419</v>
      </c>
      <c r="H13" s="345">
        <f>'31dictsaad'!N13</f>
        <v>11074</v>
      </c>
      <c r="I13" s="346">
        <f t="shared" si="1"/>
        <v>27.063222463892078</v>
      </c>
      <c r="J13" s="345">
        <f>'31dictsaad'!Q13</f>
        <v>14055</v>
      </c>
      <c r="K13" s="346">
        <f t="shared" si="2"/>
        <v>34.348346733791146</v>
      </c>
      <c r="L13" s="345">
        <f>'31dictsaad'!W13</f>
        <v>7506</v>
      </c>
      <c r="M13" s="346">
        <f t="shared" si="3"/>
        <v>18.343556782912582</v>
      </c>
      <c r="N13" s="345">
        <f t="shared" si="4"/>
        <v>40919</v>
      </c>
      <c r="O13" s="346">
        <f t="shared" si="4"/>
        <v>100</v>
      </c>
      <c r="P13" s="347"/>
      <c r="Q13" s="347"/>
    </row>
    <row r="14" spans="2:25" s="343" customFormat="1" ht="18" customHeight="1" x14ac:dyDescent="0.25">
      <c r="B14" s="325" t="s">
        <v>6</v>
      </c>
      <c r="C14" s="340"/>
      <c r="D14" s="344"/>
      <c r="F14" s="345">
        <f>'31dictsaad'!K14</f>
        <v>15178</v>
      </c>
      <c r="G14" s="346">
        <f t="shared" si="0"/>
        <v>28.795295010434451</v>
      </c>
      <c r="H14" s="345">
        <f>'31dictsaad'!N14</f>
        <v>16239</v>
      </c>
      <c r="I14" s="346">
        <f t="shared" si="1"/>
        <v>30.808195788275469</v>
      </c>
      <c r="J14" s="345">
        <f>'31dictsaad'!Q14</f>
        <v>14910</v>
      </c>
      <c r="K14" s="346">
        <f t="shared" si="2"/>
        <v>28.286852589641434</v>
      </c>
      <c r="L14" s="345">
        <f>'31dictsaad'!W14</f>
        <v>6383</v>
      </c>
      <c r="M14" s="346">
        <f t="shared" si="3"/>
        <v>12.109656611648644</v>
      </c>
      <c r="N14" s="345">
        <f t="shared" si="4"/>
        <v>52710</v>
      </c>
      <c r="O14" s="346">
        <f t="shared" si="4"/>
        <v>100</v>
      </c>
      <c r="P14" s="347"/>
      <c r="Q14" s="347"/>
    </row>
    <row r="15" spans="2:25" s="343" customFormat="1" ht="18" customHeight="1" x14ac:dyDescent="0.25">
      <c r="B15" s="325" t="s">
        <v>5</v>
      </c>
      <c r="C15" s="340"/>
      <c r="D15" s="344"/>
      <c r="F15" s="344">
        <f>'31dictsaad'!K15</f>
        <v>5440</v>
      </c>
      <c r="G15" s="346">
        <f t="shared" si="0"/>
        <v>23.757533409031357</v>
      </c>
      <c r="H15" s="344">
        <f>'31dictsaad'!N15</f>
        <v>7822</v>
      </c>
      <c r="I15" s="346">
        <f t="shared" si="1"/>
        <v>34.160188662765307</v>
      </c>
      <c r="J15" s="344">
        <f>'31dictsaad'!Q15</f>
        <v>5273</v>
      </c>
      <c r="K15" s="346">
        <f t="shared" si="2"/>
        <v>23.028212070923225</v>
      </c>
      <c r="L15" s="344">
        <f>'31dictsaad'!W15</f>
        <v>4363</v>
      </c>
      <c r="M15" s="346">
        <f t="shared" si="3"/>
        <v>19.054065857280111</v>
      </c>
      <c r="N15" s="345">
        <f t="shared" si="4"/>
        <v>22898</v>
      </c>
      <c r="O15" s="346">
        <f t="shared" si="4"/>
        <v>100</v>
      </c>
      <c r="P15" s="347"/>
      <c r="Q15" s="347"/>
    </row>
    <row r="16" spans="2:25" s="343" customFormat="1" ht="18" customHeight="1" x14ac:dyDescent="0.25">
      <c r="B16" s="325" t="s">
        <v>4</v>
      </c>
      <c r="C16" s="340"/>
      <c r="D16" s="344"/>
      <c r="F16" s="345">
        <f>'31dictsaad'!K16</f>
        <v>34663</v>
      </c>
      <c r="G16" s="346">
        <f t="shared" si="0"/>
        <v>23.037557406139715</v>
      </c>
      <c r="H16" s="345">
        <f>'31dictsaad'!N16</f>
        <v>40502</v>
      </c>
      <c r="I16" s="346">
        <f t="shared" si="1"/>
        <v>26.918245681662601</v>
      </c>
      <c r="J16" s="345">
        <f>'31dictsaad'!Q16</f>
        <v>48327</v>
      </c>
      <c r="K16" s="346">
        <f t="shared" si="2"/>
        <v>32.118859786126819</v>
      </c>
      <c r="L16" s="345">
        <f>'31dictsaad'!W16</f>
        <v>26971</v>
      </c>
      <c r="M16" s="346">
        <f t="shared" si="3"/>
        <v>17.925337126070861</v>
      </c>
      <c r="N16" s="345">
        <f t="shared" si="4"/>
        <v>150463</v>
      </c>
      <c r="O16" s="346">
        <f t="shared" si="4"/>
        <v>99.999999999999986</v>
      </c>
      <c r="P16" s="347"/>
      <c r="Q16" s="347"/>
    </row>
    <row r="17" spans="2:25" s="343" customFormat="1" ht="18" customHeight="1" x14ac:dyDescent="0.25">
      <c r="B17" s="325" t="s">
        <v>40</v>
      </c>
      <c r="C17" s="340"/>
      <c r="D17" s="344"/>
      <c r="F17" s="345">
        <f>'31dictsaad'!K17</f>
        <v>22549</v>
      </c>
      <c r="G17" s="346">
        <f t="shared" si="0"/>
        <v>24.450251561415683</v>
      </c>
      <c r="H17" s="345">
        <f>'31dictsaad'!N17</f>
        <v>24717</v>
      </c>
      <c r="I17" s="346">
        <f t="shared" si="1"/>
        <v>26.801049618320612</v>
      </c>
      <c r="J17" s="345">
        <f>'31dictsaad'!Q17</f>
        <v>28040</v>
      </c>
      <c r="K17" s="346">
        <f t="shared" si="2"/>
        <v>30.404233171408745</v>
      </c>
      <c r="L17" s="345">
        <f>'31dictsaad'!W17</f>
        <v>16918</v>
      </c>
      <c r="M17" s="346">
        <f t="shared" si="3"/>
        <v>18.34446564885496</v>
      </c>
      <c r="N17" s="345">
        <f t="shared" si="4"/>
        <v>92224</v>
      </c>
      <c r="O17" s="346">
        <f t="shared" si="4"/>
        <v>100</v>
      </c>
      <c r="P17" s="347"/>
      <c r="Q17" s="347"/>
    </row>
    <row r="18" spans="2:25" s="343" customFormat="1" ht="18" customHeight="1" x14ac:dyDescent="0.25">
      <c r="B18" s="325" t="s">
        <v>41</v>
      </c>
      <c r="C18" s="340"/>
      <c r="D18" s="344"/>
      <c r="F18" s="345">
        <f>'31dictsaad'!K18</f>
        <v>48739</v>
      </c>
      <c r="G18" s="346">
        <f t="shared" si="0"/>
        <v>14.829701391720269</v>
      </c>
      <c r="H18" s="345">
        <f>'31dictsaad'!N18</f>
        <v>96810</v>
      </c>
      <c r="I18" s="346">
        <f t="shared" si="1"/>
        <v>29.456151987780611</v>
      </c>
      <c r="J18" s="345">
        <f>'31dictsaad'!Q18</f>
        <v>105218</v>
      </c>
      <c r="K18" s="346">
        <f t="shared" si="2"/>
        <v>32.01443445770375</v>
      </c>
      <c r="L18" s="345">
        <f>'31dictsaad'!W18</f>
        <v>77891</v>
      </c>
      <c r="M18" s="346">
        <f t="shared" si="3"/>
        <v>23.699712162795368</v>
      </c>
      <c r="N18" s="345">
        <f t="shared" si="4"/>
        <v>328658</v>
      </c>
      <c r="O18" s="346">
        <f t="shared" si="4"/>
        <v>99.999999999999986</v>
      </c>
      <c r="P18" s="347"/>
      <c r="Q18" s="347"/>
    </row>
    <row r="19" spans="2:25" s="343" customFormat="1" ht="18" customHeight="1" x14ac:dyDescent="0.25">
      <c r="B19" s="325" t="s">
        <v>3</v>
      </c>
      <c r="C19" s="340"/>
      <c r="D19" s="344"/>
      <c r="F19" s="345">
        <f>'31dictsaad'!K19</f>
        <v>46618</v>
      </c>
      <c r="G19" s="346">
        <f t="shared" si="0"/>
        <v>24.576016532323962</v>
      </c>
      <c r="H19" s="345">
        <f>'31dictsaad'!N19</f>
        <v>60653</v>
      </c>
      <c r="I19" s="346">
        <f>H19*100/$N19</f>
        <v>31.974969555430203</v>
      </c>
      <c r="J19" s="345">
        <f>'31dictsaad'!Q19</f>
        <v>55102</v>
      </c>
      <c r="K19" s="346">
        <f>J19*100/$N19</f>
        <v>29.048600604146788</v>
      </c>
      <c r="L19" s="345">
        <f>'31dictsaad'!W19</f>
        <v>27316</v>
      </c>
      <c r="M19" s="346">
        <f t="shared" si="3"/>
        <v>14.400413308099047</v>
      </c>
      <c r="N19" s="345">
        <f t="shared" si="4"/>
        <v>189689</v>
      </c>
      <c r="O19" s="346">
        <f t="shared" si="4"/>
        <v>100</v>
      </c>
      <c r="P19" s="347"/>
      <c r="Q19" s="347"/>
    </row>
    <row r="20" spans="2:25" s="343" customFormat="1" ht="18" customHeight="1" x14ac:dyDescent="0.25">
      <c r="B20" s="325" t="s">
        <v>2</v>
      </c>
      <c r="C20" s="340"/>
      <c r="D20" s="344"/>
      <c r="F20" s="345">
        <f>'31dictsaad'!K20</f>
        <v>12998</v>
      </c>
      <c r="G20" s="346">
        <f t="shared" si="0"/>
        <v>23.183391003460208</v>
      </c>
      <c r="H20" s="345">
        <f>'31dictsaad'!N20</f>
        <v>13346</v>
      </c>
      <c r="I20" s="346">
        <f>H20*100/$N20</f>
        <v>23.804088039096779</v>
      </c>
      <c r="J20" s="345">
        <f>'31dictsaad'!Q20</f>
        <v>14315</v>
      </c>
      <c r="K20" s="346">
        <f>J20*100/$N20</f>
        <v>25.532408233153784</v>
      </c>
      <c r="L20" s="345">
        <f>'31dictsaad'!W20</f>
        <v>15407</v>
      </c>
      <c r="M20" s="346">
        <f t="shared" si="3"/>
        <v>27.480112724289231</v>
      </c>
      <c r="N20" s="345">
        <f t="shared" si="4"/>
        <v>56066</v>
      </c>
      <c r="O20" s="346">
        <f t="shared" si="4"/>
        <v>100</v>
      </c>
      <c r="P20" s="347"/>
      <c r="Q20" s="347"/>
    </row>
    <row r="21" spans="2:25" s="343" customFormat="1" ht="18" customHeight="1" x14ac:dyDescent="0.25">
      <c r="B21" s="325" t="s">
        <v>35</v>
      </c>
      <c r="C21" s="340"/>
      <c r="D21" s="344"/>
      <c r="F21" s="345">
        <f>'31dictsaad'!K21</f>
        <v>25979</v>
      </c>
      <c r="G21" s="346">
        <f t="shared" si="0"/>
        <v>31.481683450273263</v>
      </c>
      <c r="H21" s="345">
        <f>'31dictsaad'!N21</f>
        <v>25775</v>
      </c>
      <c r="I21" s="346">
        <f>H21*100/$N21</f>
        <v>31.234473649131736</v>
      </c>
      <c r="J21" s="345">
        <f>'31dictsaad'!Q21</f>
        <v>23236</v>
      </c>
      <c r="K21" s="346">
        <f>J21*100/$N21</f>
        <v>28.157681075120273</v>
      </c>
      <c r="L21" s="345">
        <f>'31dictsaad'!W21</f>
        <v>7531</v>
      </c>
      <c r="M21" s="346">
        <f t="shared" si="3"/>
        <v>9.1261618254747283</v>
      </c>
      <c r="N21" s="345">
        <f t="shared" si="4"/>
        <v>82521</v>
      </c>
      <c r="O21" s="346">
        <f t="shared" si="4"/>
        <v>100</v>
      </c>
      <c r="P21" s="347"/>
      <c r="Q21" s="347"/>
    </row>
    <row r="22" spans="2:25" s="343" customFormat="1" ht="21" customHeight="1" x14ac:dyDescent="0.25">
      <c r="B22" s="325" t="s">
        <v>42</v>
      </c>
      <c r="C22" s="340"/>
      <c r="D22" s="344"/>
      <c r="F22" s="345">
        <f>'31dictsaad'!K22</f>
        <v>62127</v>
      </c>
      <c r="G22" s="346">
        <f t="shared" si="0"/>
        <v>25.432179626256218</v>
      </c>
      <c r="H22" s="345">
        <f>'31dictsaad'!N22</f>
        <v>71456</v>
      </c>
      <c r="I22" s="346">
        <f>H22*100/$N22</f>
        <v>29.251079681519535</v>
      </c>
      <c r="J22" s="345">
        <f>'31dictsaad'!Q22</f>
        <v>57860</v>
      </c>
      <c r="K22" s="346">
        <f>J22*100/$N22</f>
        <v>23.685449372658983</v>
      </c>
      <c r="L22" s="345">
        <f>'31dictsaad'!W22</f>
        <v>52842</v>
      </c>
      <c r="M22" s="346">
        <f t="shared" si="3"/>
        <v>21.631291319565261</v>
      </c>
      <c r="N22" s="345">
        <f t="shared" si="4"/>
        <v>244285</v>
      </c>
      <c r="O22" s="346">
        <f t="shared" si="4"/>
        <v>100</v>
      </c>
      <c r="P22" s="347"/>
      <c r="Q22" s="347"/>
    </row>
    <row r="23" spans="2:25" s="343" customFormat="1" ht="18" customHeight="1" x14ac:dyDescent="0.25">
      <c r="B23" s="325" t="s">
        <v>43</v>
      </c>
      <c r="C23" s="340"/>
      <c r="D23" s="344"/>
      <c r="F23" s="345">
        <f>'31dictsaad'!K23</f>
        <v>14611</v>
      </c>
      <c r="G23" s="346">
        <f t="shared" si="0"/>
        <v>27.078468438415065</v>
      </c>
      <c r="H23" s="345">
        <f>'31dictsaad'!N23</f>
        <v>18356</v>
      </c>
      <c r="I23" s="346">
        <f>H23*100/$N23</f>
        <v>34.019051855146593</v>
      </c>
      <c r="J23" s="345">
        <f>'31dictsaad'!Q23</f>
        <v>14478</v>
      </c>
      <c r="K23" s="346">
        <f>J23*100/$N23</f>
        <v>26.831980429222728</v>
      </c>
      <c r="L23" s="345">
        <f>'31dictsaad'!W23</f>
        <v>6513</v>
      </c>
      <c r="M23" s="346">
        <f t="shared" si="3"/>
        <v>12.070499277215612</v>
      </c>
      <c r="N23" s="345">
        <f t="shared" si="4"/>
        <v>53958</v>
      </c>
      <c r="O23" s="346">
        <f t="shared" si="4"/>
        <v>100</v>
      </c>
      <c r="P23" s="347"/>
      <c r="Q23" s="347"/>
    </row>
    <row r="24" spans="2:25" s="343" customFormat="1" ht="22.5" customHeight="1" x14ac:dyDescent="0.25">
      <c r="B24" s="325" t="s">
        <v>44</v>
      </c>
      <c r="C24" s="340"/>
      <c r="D24" s="344"/>
      <c r="F24" s="344">
        <f>'31dictsaad'!K24</f>
        <v>3476</v>
      </c>
      <c r="G24" s="348">
        <f t="shared" si="0"/>
        <v>15.849710455519585</v>
      </c>
      <c r="H24" s="344">
        <f>'31dictsaad'!N24</f>
        <v>6377</v>
      </c>
      <c r="I24" s="346">
        <f t="shared" si="1"/>
        <v>29.077561442706671</v>
      </c>
      <c r="J24" s="344">
        <f>'31dictsaad'!Q24</f>
        <v>7037</v>
      </c>
      <c r="K24" s="346">
        <f t="shared" si="2"/>
        <v>32.087000136792668</v>
      </c>
      <c r="L24" s="344">
        <f>'31dictsaad'!W24</f>
        <v>5041</v>
      </c>
      <c r="M24" s="346">
        <f t="shared" si="3"/>
        <v>22.985727964981077</v>
      </c>
      <c r="N24" s="344">
        <f t="shared" si="4"/>
        <v>21931</v>
      </c>
      <c r="O24" s="346">
        <f t="shared" si="4"/>
        <v>100</v>
      </c>
      <c r="P24" s="347"/>
      <c r="Q24" s="347"/>
    </row>
    <row r="25" spans="2:25" s="343" customFormat="1" ht="18" customHeight="1" x14ac:dyDescent="0.25">
      <c r="B25" s="325" t="s">
        <v>45</v>
      </c>
      <c r="C25" s="340"/>
      <c r="D25" s="344"/>
      <c r="F25" s="344">
        <f>'31dictsaad'!K25</f>
        <v>19453</v>
      </c>
      <c r="G25" s="348">
        <f t="shared" si="0"/>
        <v>17.080666262764623</v>
      </c>
      <c r="H25" s="344">
        <f>'31dictsaad'!N25</f>
        <v>26393</v>
      </c>
      <c r="I25" s="346">
        <f t="shared" si="1"/>
        <v>23.174318854323069</v>
      </c>
      <c r="J25" s="344">
        <f>'31dictsaad'!Q25</f>
        <v>36474</v>
      </c>
      <c r="K25" s="346">
        <f t="shared" si="2"/>
        <v>32.025919974712217</v>
      </c>
      <c r="L25" s="344">
        <f>'31dictsaad'!W25</f>
        <v>31569</v>
      </c>
      <c r="M25" s="346">
        <f t="shared" si="3"/>
        <v>27.719094908200091</v>
      </c>
      <c r="N25" s="344">
        <f t="shared" si="4"/>
        <v>113889</v>
      </c>
      <c r="O25" s="346">
        <f t="shared" si="4"/>
        <v>100</v>
      </c>
      <c r="P25" s="347"/>
      <c r="Q25" s="347"/>
    </row>
    <row r="26" spans="2:25" s="343" customFormat="1" ht="18" customHeight="1" x14ac:dyDescent="0.25">
      <c r="B26" s="325" t="s">
        <v>46</v>
      </c>
      <c r="C26" s="340"/>
      <c r="D26" s="344"/>
      <c r="F26" s="344">
        <f>'31dictsaad'!K26</f>
        <v>2586</v>
      </c>
      <c r="G26" s="348">
        <f t="shared" si="0"/>
        <v>17.526262283971533</v>
      </c>
      <c r="H26" s="344">
        <f>'31dictsaad'!N26</f>
        <v>4354</v>
      </c>
      <c r="I26" s="346">
        <f t="shared" si="1"/>
        <v>29.508641138597085</v>
      </c>
      <c r="J26" s="344">
        <f>'31dictsaad'!Q26</f>
        <v>3821</v>
      </c>
      <c r="K26" s="346">
        <f t="shared" si="2"/>
        <v>25.896306336834972</v>
      </c>
      <c r="L26" s="344">
        <f>'31dictsaad'!W26</f>
        <v>3994</v>
      </c>
      <c r="M26" s="346">
        <f t="shared" si="3"/>
        <v>27.068790240596407</v>
      </c>
      <c r="N26" s="344">
        <f t="shared" si="4"/>
        <v>14755</v>
      </c>
      <c r="O26" s="346">
        <f t="shared" si="4"/>
        <v>100</v>
      </c>
      <c r="P26" s="347"/>
      <c r="Q26" s="347"/>
    </row>
    <row r="27" spans="2:25" s="343" customFormat="1" ht="18" customHeight="1" x14ac:dyDescent="0.25">
      <c r="B27" s="325" t="s">
        <v>1</v>
      </c>
      <c r="C27" s="340"/>
      <c r="D27" s="344"/>
      <c r="F27" s="344">
        <f>'31dictsaad'!K27</f>
        <v>1245</v>
      </c>
      <c r="G27" s="348">
        <f t="shared" si="0"/>
        <v>24.221789883268482</v>
      </c>
      <c r="H27" s="344">
        <f>'31dictsaad'!N27</f>
        <v>1379</v>
      </c>
      <c r="I27" s="346">
        <f t="shared" si="1"/>
        <v>26.828793774319067</v>
      </c>
      <c r="J27" s="344">
        <f>'31dictsaad'!Q27</f>
        <v>1189</v>
      </c>
      <c r="K27" s="346">
        <f t="shared" si="2"/>
        <v>23.132295719844358</v>
      </c>
      <c r="L27" s="344">
        <f>'31dictsaad'!W27</f>
        <v>1327</v>
      </c>
      <c r="M27" s="346">
        <f t="shared" si="3"/>
        <v>25.817120622568094</v>
      </c>
      <c r="N27" s="345">
        <f t="shared" si="4"/>
        <v>5140</v>
      </c>
      <c r="O27" s="346">
        <f t="shared" si="4"/>
        <v>100</v>
      </c>
      <c r="P27" s="347"/>
      <c r="Q27" s="347"/>
    </row>
    <row r="28" spans="2:25" s="343" customFormat="1" ht="8.25" customHeight="1" x14ac:dyDescent="0.25">
      <c r="B28" s="349"/>
      <c r="C28" s="340"/>
      <c r="D28" s="350"/>
      <c r="F28" s="344"/>
      <c r="G28" s="351"/>
      <c r="H28" s="344"/>
      <c r="I28" s="351"/>
      <c r="J28" s="344"/>
      <c r="K28" s="351"/>
      <c r="L28" s="344"/>
      <c r="M28" s="351"/>
      <c r="N28" s="345"/>
      <c r="O28" s="347"/>
      <c r="P28" s="347"/>
      <c r="Q28" s="351"/>
    </row>
    <row r="29" spans="2:25" s="343" customFormat="1" ht="14" x14ac:dyDescent="0.25">
      <c r="B29" s="518" t="s">
        <v>0</v>
      </c>
      <c r="C29" s="340"/>
      <c r="D29" s="352"/>
      <c r="F29" s="326">
        <f>SUM(F10:F27)</f>
        <v>426181</v>
      </c>
      <c r="G29" s="353">
        <f>F29*100/$N29</f>
        <v>21.914210934969173</v>
      </c>
      <c r="H29" s="326">
        <f>SUM(H10:H27)</f>
        <v>591802</v>
      </c>
      <c r="I29" s="353">
        <f>H29*100/$N29</f>
        <v>30.430436504059607</v>
      </c>
      <c r="J29" s="326">
        <f>SUM(J10:J27)</f>
        <v>548632</v>
      </c>
      <c r="K29" s="353">
        <f>J29*100/$N29</f>
        <v>28.210636733392636</v>
      </c>
      <c r="L29" s="326">
        <f>SUM(L10:L27)</f>
        <v>378155</v>
      </c>
      <c r="M29" s="353">
        <f>L29*100/$N29</f>
        <v>19.444715827578584</v>
      </c>
      <c r="N29" s="326">
        <f>SUM(N10:N27)</f>
        <v>1944770</v>
      </c>
      <c r="O29" s="353">
        <f>N29*100/$N29</f>
        <v>100</v>
      </c>
      <c r="P29" s="353"/>
      <c r="Q29" s="353"/>
    </row>
    <row r="30" spans="2:25" s="343" customFormat="1" ht="20.25" customHeight="1" x14ac:dyDescent="0.25">
      <c r="B30" s="325" t="s">
        <v>0</v>
      </c>
      <c r="C30" s="354"/>
      <c r="D30" s="326">
        <f>SUM(D10:D29)</f>
        <v>0</v>
      </c>
      <c r="E30" s="355"/>
      <c r="F30" s="326">
        <f>SUM(F10:F27)</f>
        <v>426181</v>
      </c>
      <c r="G30" s="356">
        <f>F30*100/$N30</f>
        <v>21.914210934969173</v>
      </c>
      <c r="H30" s="326">
        <f>SUM(H10:H27)</f>
        <v>591802</v>
      </c>
      <c r="I30" s="356">
        <f>H30*100/$N30</f>
        <v>30.430436504059607</v>
      </c>
      <c r="J30" s="326">
        <f>SUM(J10:J27)</f>
        <v>548632</v>
      </c>
      <c r="K30" s="356">
        <f>J30*100/$N30</f>
        <v>28.210636733392636</v>
      </c>
      <c r="L30" s="326">
        <f>SUM(L10:L28)</f>
        <v>378155</v>
      </c>
      <c r="M30" s="356">
        <f>L30*100/$N30</f>
        <v>19.444715827578584</v>
      </c>
      <c r="N30" s="326">
        <f>F30+H30+J30+L30</f>
        <v>1944770</v>
      </c>
      <c r="O30" s="356">
        <f>G30+I30+K30+M30</f>
        <v>100</v>
      </c>
      <c r="P30" s="357"/>
      <c r="Q30" s="357" t="e">
        <f>(N30/D30)</f>
        <v>#DIV/0!</v>
      </c>
    </row>
    <row r="31" spans="2:25" s="343" customFormat="1" ht="5.25" customHeight="1" x14ac:dyDescent="0.25">
      <c r="B31" s="325"/>
      <c r="C31" s="354"/>
      <c r="D31" s="326"/>
      <c r="E31" s="355"/>
      <c r="F31" s="326"/>
      <c r="G31" s="357"/>
      <c r="H31" s="326"/>
      <c r="I31" s="357"/>
      <c r="J31" s="326"/>
      <c r="K31" s="357"/>
      <c r="L31" s="326"/>
      <c r="M31" s="357"/>
      <c r="N31" s="326"/>
      <c r="O31" s="357"/>
      <c r="P31" s="326"/>
      <c r="Q31" s="357"/>
      <c r="R31" s="326"/>
      <c r="S31" s="357"/>
      <c r="T31" s="326"/>
      <c r="U31" s="357"/>
      <c r="V31" s="326"/>
      <c r="W31" s="357"/>
      <c r="X31" s="357"/>
      <c r="Y31" s="357"/>
    </row>
    <row r="32" spans="2:25" s="330" customFormat="1" ht="18.75" customHeight="1" x14ac:dyDescent="0.25">
      <c r="B32" s="334" t="s">
        <v>39</v>
      </c>
      <c r="C32" s="358"/>
      <c r="D32" s="358"/>
      <c r="E32" s="358"/>
      <c r="F32" s="358"/>
      <c r="G32" s="358"/>
      <c r="H32" s="358"/>
      <c r="I32" s="358"/>
      <c r="J32" s="358"/>
      <c r="K32" s="358"/>
      <c r="L32" s="358"/>
      <c r="N32" s="358"/>
      <c r="O32" s="358"/>
      <c r="P32" s="358"/>
      <c r="Q32" s="358"/>
      <c r="R32" s="358"/>
      <c r="S32" s="358"/>
      <c r="T32" s="358"/>
      <c r="U32" s="358"/>
      <c r="V32" s="358"/>
      <c r="W32" s="358"/>
    </row>
    <row r="33" spans="1:25" x14ac:dyDescent="0.3">
      <c r="A33" s="80"/>
      <c r="B33" s="519" t="s">
        <v>47</v>
      </c>
      <c r="F33" s="93"/>
      <c r="G33" s="93"/>
      <c r="H33" s="93"/>
      <c r="I33" s="93"/>
      <c r="J33" s="93"/>
      <c r="K33" s="93"/>
      <c r="L33" s="93"/>
      <c r="M33" s="93"/>
      <c r="N33" s="93"/>
      <c r="O33" s="93"/>
      <c r="P33" s="93"/>
      <c r="Q33" s="93"/>
      <c r="R33" s="93"/>
      <c r="S33" s="93"/>
      <c r="T33" s="93"/>
      <c r="U33" s="93"/>
    </row>
    <row r="34" spans="1:25" x14ac:dyDescent="0.25">
      <c r="F34" s="21"/>
      <c r="G34" s="21"/>
      <c r="H34" s="21"/>
      <c r="I34" s="21"/>
      <c r="J34" s="21"/>
    </row>
    <row r="36" spans="1:25" x14ac:dyDescent="0.25">
      <c r="D36" s="8"/>
      <c r="T36" s="80"/>
      <c r="U36" s="80"/>
      <c r="X36" s="1"/>
      <c r="Y36" s="1"/>
    </row>
    <row r="37" spans="1:25" x14ac:dyDescent="0.25">
      <c r="T37" s="80"/>
      <c r="U37" s="80"/>
      <c r="X37" s="1"/>
      <c r="Y37" s="1"/>
    </row>
    <row r="38" spans="1:25" x14ac:dyDescent="0.25">
      <c r="T38" s="80"/>
      <c r="U38" s="80"/>
      <c r="X38" s="1"/>
      <c r="Y38" s="1"/>
    </row>
    <row r="39" spans="1:25" x14ac:dyDescent="0.25">
      <c r="T39" s="80"/>
      <c r="U39" s="80"/>
      <c r="X39" s="1"/>
      <c r="Y39" s="1"/>
    </row>
    <row r="40" spans="1:25" x14ac:dyDescent="0.25">
      <c r="T40" s="80"/>
      <c r="U40" s="80"/>
      <c r="X40" s="1"/>
      <c r="Y40" s="1"/>
    </row>
    <row r="41" spans="1:25" x14ac:dyDescent="0.25">
      <c r="T41" s="80"/>
      <c r="U41" s="80"/>
      <c r="X41" s="1"/>
      <c r="Y41" s="1"/>
    </row>
    <row r="42" spans="1:25" x14ac:dyDescent="0.25">
      <c r="T42" s="80"/>
      <c r="U42" s="80"/>
      <c r="X42" s="1"/>
      <c r="Y42" s="1"/>
    </row>
    <row r="43" spans="1:25" x14ac:dyDescent="0.25">
      <c r="T43" s="80"/>
      <c r="U43" s="80"/>
      <c r="X43" s="1"/>
      <c r="Y43" s="1"/>
    </row>
    <row r="44" spans="1:25" x14ac:dyDescent="0.25">
      <c r="T44" s="80"/>
      <c r="U44" s="80"/>
      <c r="X44" s="1"/>
      <c r="Y44" s="1"/>
    </row>
    <row r="45" spans="1:25" x14ac:dyDescent="0.25">
      <c r="T45" s="80"/>
      <c r="U45" s="80"/>
      <c r="X45" s="1"/>
      <c r="Y45" s="1"/>
    </row>
    <row r="46" spans="1:25" x14ac:dyDescent="0.25">
      <c r="T46" s="80"/>
      <c r="U46" s="80"/>
      <c r="X46" s="1"/>
      <c r="Y46" s="1"/>
    </row>
    <row r="47" spans="1:25" x14ac:dyDescent="0.25">
      <c r="T47" s="80"/>
      <c r="U47" s="80"/>
      <c r="X47" s="1"/>
      <c r="Y47" s="1"/>
    </row>
    <row r="48" spans="1:25" x14ac:dyDescent="0.25">
      <c r="T48" s="80"/>
      <c r="U48" s="80"/>
      <c r="X48" s="1"/>
      <c r="Y48" s="1"/>
    </row>
    <row r="49" spans="20:25" x14ac:dyDescent="0.25">
      <c r="T49" s="80"/>
      <c r="U49" s="80"/>
      <c r="X49" s="1"/>
      <c r="Y49" s="1"/>
    </row>
    <row r="50" spans="20:25" x14ac:dyDescent="0.25">
      <c r="T50" s="80"/>
      <c r="U50" s="80"/>
      <c r="X50" s="1"/>
      <c r="Y50" s="1"/>
    </row>
    <row r="51" spans="20:25" x14ac:dyDescent="0.25">
      <c r="T51" s="80"/>
      <c r="U51" s="80"/>
      <c r="X51" s="1"/>
      <c r="Y51" s="1"/>
    </row>
    <row r="52" spans="20:25" x14ac:dyDescent="0.25">
      <c r="T52" s="80"/>
      <c r="U52" s="80"/>
      <c r="X52" s="1"/>
      <c r="Y52" s="1"/>
    </row>
    <row r="53" spans="20:25" x14ac:dyDescent="0.25">
      <c r="T53" s="80"/>
      <c r="U53" s="80"/>
      <c r="X53" s="1"/>
      <c r="Y53" s="1"/>
    </row>
    <row r="54" spans="20:25" x14ac:dyDescent="0.25">
      <c r="T54" s="80"/>
      <c r="U54" s="80"/>
      <c r="X54" s="1"/>
      <c r="Y54" s="1"/>
    </row>
    <row r="55" spans="20:25" x14ac:dyDescent="0.25">
      <c r="T55" s="80"/>
      <c r="U55" s="80"/>
      <c r="X55" s="1"/>
      <c r="Y55" s="1"/>
    </row>
    <row r="56" spans="20:25" x14ac:dyDescent="0.25">
      <c r="T56" s="80"/>
      <c r="U56" s="80"/>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7" orientation="landscape" r:id="rId1"/>
  <headerFooter alignWithMargins="0"/>
  <rowBreaks count="1" manualBreakCount="1">
    <brk id="32" max="21"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89">
    <tabColor theme="0"/>
    <pageSetUpPr fitToPage="1"/>
  </sheetPr>
  <dimension ref="A1:Y56"/>
  <sheetViews>
    <sheetView zoomScaleNormal="100" workbookViewId="0">
      <selection activeCell="B5" sqref="B5"/>
    </sheetView>
  </sheetViews>
  <sheetFormatPr baseColWidth="10" defaultColWidth="11.453125" defaultRowHeight="15" x14ac:dyDescent="0.25"/>
  <cols>
    <col min="1" max="1" width="0.7265625" style="1" customWidth="1"/>
    <col min="2" max="2" width="21.7265625" style="1" customWidth="1"/>
    <col min="3" max="3" width="0.54296875" style="1" customWidth="1"/>
    <col min="4" max="4" width="9.7265625" style="1" customWidth="1"/>
    <col min="5" max="5" width="0.7265625" style="1" customWidth="1"/>
    <col min="6" max="6" width="8" style="1" customWidth="1"/>
    <col min="7" max="7" width="5.54296875" style="1" customWidth="1"/>
    <col min="8" max="8" width="7.54296875" style="1" customWidth="1"/>
    <col min="9" max="9" width="5.453125" style="1" customWidth="1"/>
    <col min="10" max="10" width="7.54296875" style="1" customWidth="1"/>
    <col min="11" max="11" width="5.453125" style="1" customWidth="1"/>
    <col min="12" max="12" width="7.81640625" style="1" customWidth="1"/>
    <col min="13" max="13" width="5.7265625" style="1" customWidth="1"/>
    <col min="14" max="14" width="8.81640625" style="1" customWidth="1"/>
    <col min="15" max="15" width="7.26953125" style="1" customWidth="1"/>
    <col min="16" max="16" width="7.1796875" style="1" customWidth="1"/>
    <col min="17" max="17" width="6" style="1" customWidth="1"/>
    <col min="18" max="18" width="7.26953125" style="1" customWidth="1"/>
    <col min="19" max="19" width="5.453125" style="1" customWidth="1"/>
    <col min="20" max="20" width="5.54296875" style="1" customWidth="1"/>
    <col min="21" max="21" width="5.453125" style="1" customWidth="1"/>
    <col min="22" max="22" width="8.54296875" style="1" customWidth="1"/>
    <col min="23" max="23" width="6.7265625" style="1" customWidth="1"/>
    <col min="24" max="24" width="0.54296875" style="80" customWidth="1"/>
    <col min="25" max="25" width="10.453125" style="80" customWidth="1"/>
    <col min="26" max="26" width="1.453125" style="1" customWidth="1"/>
    <col min="27" max="16384" width="11.453125" style="1"/>
  </cols>
  <sheetData>
    <row r="1" spans="1:25" s="2" customFormat="1" ht="9" customHeight="1" x14ac:dyDescent="0.25">
      <c r="B1" s="6"/>
      <c r="C1" s="20"/>
      <c r="D1" s="20"/>
      <c r="E1" s="20"/>
      <c r="F1" s="94" t="s">
        <v>64</v>
      </c>
      <c r="G1" s="94"/>
      <c r="H1" s="94" t="s">
        <v>55</v>
      </c>
      <c r="I1" s="94"/>
      <c r="J1" s="94" t="s">
        <v>56</v>
      </c>
      <c r="K1" s="94"/>
      <c r="L1" s="94" t="s">
        <v>63</v>
      </c>
      <c r="M1" s="94"/>
      <c r="N1" s="94" t="s">
        <v>58</v>
      </c>
      <c r="O1" s="94"/>
      <c r="P1" s="94" t="s">
        <v>67</v>
      </c>
      <c r="Q1" s="94"/>
      <c r="R1" s="94" t="s">
        <v>66</v>
      </c>
      <c r="S1" s="94"/>
      <c r="T1" s="94" t="s">
        <v>65</v>
      </c>
      <c r="U1" s="94"/>
      <c r="X1" s="84"/>
      <c r="Y1" s="84"/>
    </row>
    <row r="2" spans="1:25" s="18" customFormat="1" ht="49.5" customHeight="1" x14ac:dyDescent="0.3">
      <c r="B2" s="68"/>
      <c r="C2" s="68"/>
      <c r="D2" s="68"/>
      <c r="E2" s="68"/>
      <c r="F2" s="68"/>
      <c r="G2" s="68"/>
      <c r="H2" s="68"/>
      <c r="I2" s="68"/>
      <c r="J2" s="68"/>
      <c r="K2" s="68"/>
      <c r="X2" s="52"/>
      <c r="Y2" s="52"/>
    </row>
    <row r="3" spans="1:25" s="814" customFormat="1" ht="19.5" x14ac:dyDescent="0.25">
      <c r="B3" s="1401" t="s">
        <v>403</v>
      </c>
      <c r="C3" s="1401"/>
      <c r="D3" s="1401"/>
      <c r="E3" s="1401"/>
      <c r="F3" s="1401"/>
      <c r="G3" s="1401"/>
      <c r="H3" s="1401"/>
      <c r="I3" s="1401"/>
      <c r="J3" s="1401"/>
      <c r="K3" s="1401"/>
      <c r="L3" s="1401"/>
      <c r="M3" s="1401"/>
      <c r="N3" s="1401"/>
      <c r="O3" s="1401"/>
      <c r="P3" s="1401"/>
      <c r="Q3" s="1401"/>
      <c r="R3" s="1401"/>
      <c r="S3" s="1401"/>
      <c r="T3" s="1401"/>
      <c r="U3" s="1401"/>
      <c r="V3" s="1401"/>
      <c r="W3" s="1401"/>
      <c r="X3" s="1401"/>
      <c r="Y3" s="853"/>
    </row>
    <row r="4" spans="1:25" s="814" customFormat="1" ht="14.25" customHeight="1" x14ac:dyDescent="0.25">
      <c r="B4" s="1326" t="s">
        <v>486</v>
      </c>
      <c r="C4" s="1326"/>
      <c r="D4" s="1326"/>
      <c r="E4" s="1326"/>
      <c r="F4" s="1326"/>
      <c r="G4" s="1326"/>
      <c r="H4" s="1326"/>
      <c r="I4" s="1326"/>
      <c r="J4" s="1326"/>
      <c r="K4" s="1326"/>
      <c r="L4" s="1326"/>
      <c r="M4" s="1326"/>
      <c r="N4" s="1326"/>
      <c r="O4" s="1326"/>
      <c r="P4" s="1326"/>
      <c r="Q4" s="1326"/>
      <c r="R4" s="1326"/>
      <c r="S4" s="1326"/>
      <c r="T4" s="1326"/>
      <c r="U4" s="1326"/>
      <c r="V4" s="1326"/>
      <c r="W4" s="1326"/>
      <c r="X4" s="813"/>
      <c r="Y4" s="813"/>
    </row>
    <row r="5" spans="1:25" s="4" customFormat="1" ht="5.25" customHeight="1" x14ac:dyDescent="0.25">
      <c r="B5" s="75"/>
      <c r="C5" s="75"/>
      <c r="D5" s="75"/>
      <c r="E5" s="75"/>
      <c r="F5" s="75"/>
      <c r="G5" s="75"/>
      <c r="H5" s="75"/>
      <c r="I5" s="75"/>
      <c r="J5" s="75"/>
      <c r="K5" s="75"/>
      <c r="L5" s="75"/>
      <c r="M5" s="75"/>
      <c r="N5" s="75"/>
      <c r="O5" s="75"/>
      <c r="P5" s="75"/>
      <c r="Q5" s="75"/>
      <c r="R5" s="75"/>
      <c r="S5" s="75"/>
      <c r="T5" s="75"/>
      <c r="U5" s="75"/>
      <c r="V5" s="75"/>
      <c r="W5" s="75"/>
      <c r="X5" s="76"/>
      <c r="Y5" s="76"/>
    </row>
    <row r="6" spans="1:25" s="312" customFormat="1" ht="19.5" customHeight="1" x14ac:dyDescent="0.25">
      <c r="A6" s="311"/>
      <c r="F6" s="1402" t="s">
        <v>52</v>
      </c>
      <c r="G6" s="1402"/>
      <c r="H6" s="1402"/>
      <c r="I6" s="1402"/>
      <c r="J6" s="1402"/>
      <c r="K6" s="1402"/>
      <c r="L6" s="1402"/>
      <c r="M6" s="1402"/>
      <c r="N6" s="1402"/>
      <c r="O6" s="1402"/>
      <c r="P6" s="1402"/>
      <c r="Q6" s="1402"/>
      <c r="R6" s="1402"/>
      <c r="S6" s="1402"/>
      <c r="T6" s="1402"/>
      <c r="U6" s="1402"/>
      <c r="V6" s="1402"/>
      <c r="W6" s="1402"/>
      <c r="X6" s="335"/>
      <c r="Y6" s="335"/>
    </row>
    <row r="7" spans="1:25" s="312" customFormat="1" ht="64.5" customHeight="1" x14ac:dyDescent="0.25">
      <c r="A7" s="311"/>
      <c r="B7" s="1403" t="s">
        <v>12</v>
      </c>
      <c r="C7" s="336"/>
      <c r="D7" s="337"/>
      <c r="E7" s="336"/>
      <c r="F7" s="1404" t="s">
        <v>32</v>
      </c>
      <c r="G7" s="1404"/>
      <c r="H7" s="1404" t="s">
        <v>33</v>
      </c>
      <c r="I7" s="1404"/>
      <c r="J7" s="1404" t="s">
        <v>48</v>
      </c>
      <c r="K7" s="1404"/>
      <c r="L7" s="1404"/>
      <c r="M7" s="1404"/>
      <c r="N7" s="1404" t="s">
        <v>225</v>
      </c>
      <c r="O7" s="1404"/>
      <c r="P7" s="337"/>
      <c r="Q7" s="337"/>
    </row>
    <row r="8" spans="1:25" s="336" customFormat="1" ht="20.25" customHeight="1" x14ac:dyDescent="0.25">
      <c r="A8" s="411"/>
      <c r="B8" s="1403"/>
      <c r="C8" s="338"/>
      <c r="D8" s="337"/>
      <c r="E8" s="338"/>
      <c r="F8" s="337" t="s">
        <v>9</v>
      </c>
      <c r="G8" s="337" t="s">
        <v>28</v>
      </c>
      <c r="H8" s="337" t="s">
        <v>9</v>
      </c>
      <c r="I8" s="337" t="s">
        <v>28</v>
      </c>
      <c r="J8" s="337" t="s">
        <v>9</v>
      </c>
      <c r="K8" s="337" t="s">
        <v>28</v>
      </c>
      <c r="L8" s="337"/>
      <c r="M8" s="337"/>
      <c r="N8" s="337" t="s">
        <v>9</v>
      </c>
      <c r="O8" s="337" t="s">
        <v>28</v>
      </c>
      <c r="P8" s="337"/>
      <c r="Q8" s="337"/>
    </row>
    <row r="9" spans="1:25" s="338" customFormat="1" ht="8.25" customHeight="1" x14ac:dyDescent="0.25">
      <c r="A9" s="412"/>
      <c r="B9" s="339"/>
      <c r="C9" s="340"/>
      <c r="D9" s="341"/>
      <c r="E9" s="340"/>
      <c r="F9" s="342"/>
      <c r="G9" s="342"/>
      <c r="H9" s="342"/>
      <c r="I9" s="342"/>
      <c r="J9" s="342"/>
      <c r="K9" s="342"/>
      <c r="L9" s="342"/>
      <c r="M9" s="342"/>
      <c r="N9" s="342"/>
      <c r="O9" s="342"/>
      <c r="P9" s="342"/>
      <c r="Q9" s="342"/>
    </row>
    <row r="10" spans="1:25" s="343" customFormat="1" ht="18" customHeight="1" x14ac:dyDescent="0.25">
      <c r="A10" s="413"/>
      <c r="B10" s="325" t="s">
        <v>8</v>
      </c>
      <c r="C10" s="340"/>
      <c r="D10" s="344"/>
      <c r="F10" s="345">
        <f>'31dictsaad'!K10</f>
        <v>82526</v>
      </c>
      <c r="G10" s="346">
        <f t="shared" ref="G10:G27" si="0">F10*100/$N10</f>
        <v>26.145608921556203</v>
      </c>
      <c r="H10" s="345">
        <f>'31dictsaad'!N10</f>
        <v>141122</v>
      </c>
      <c r="I10" s="346">
        <f t="shared" ref="I10:I27" si="1">H10*100/$N10</f>
        <v>44.709795970092507</v>
      </c>
      <c r="J10" s="345">
        <f>'31dictsaad'!Q10</f>
        <v>91992</v>
      </c>
      <c r="K10" s="346">
        <f t="shared" ref="K10:K27" si="2">J10*100/$N10</f>
        <v>29.144595108351286</v>
      </c>
      <c r="L10" s="345"/>
      <c r="M10" s="346"/>
      <c r="N10" s="345">
        <f>F10+H10+J10+L10</f>
        <v>315640</v>
      </c>
      <c r="O10" s="346">
        <f>G10+I10+K10+M10</f>
        <v>99.999999999999986</v>
      </c>
      <c r="P10" s="347"/>
      <c r="Q10" s="347"/>
    </row>
    <row r="11" spans="1:25" s="343" customFormat="1" ht="18" customHeight="1" x14ac:dyDescent="0.25">
      <c r="A11" s="413"/>
      <c r="B11" s="325" t="s">
        <v>7</v>
      </c>
      <c r="C11" s="340"/>
      <c r="D11" s="344"/>
      <c r="F11" s="345">
        <f>'31dictsaad'!K11</f>
        <v>11831</v>
      </c>
      <c r="G11" s="346">
        <f t="shared" si="0"/>
        <v>29.326029298763107</v>
      </c>
      <c r="H11" s="345">
        <f>'31dictsaad'!N11</f>
        <v>14618</v>
      </c>
      <c r="I11" s="346">
        <f t="shared" si="1"/>
        <v>36.234290955060359</v>
      </c>
      <c r="J11" s="345">
        <f>'31dictsaad'!Q11</f>
        <v>13894</v>
      </c>
      <c r="K11" s="346">
        <f t="shared" si="2"/>
        <v>34.439679746176537</v>
      </c>
      <c r="L11" s="345"/>
      <c r="M11" s="346"/>
      <c r="N11" s="345">
        <f t="shared" ref="N11:O27" si="3">F11+H11+J11+L11</f>
        <v>40343</v>
      </c>
      <c r="O11" s="346">
        <f t="shared" si="3"/>
        <v>100</v>
      </c>
      <c r="P11" s="347"/>
      <c r="Q11" s="347"/>
    </row>
    <row r="12" spans="1:25" s="343" customFormat="1" ht="22.5" customHeight="1" x14ac:dyDescent="0.25">
      <c r="A12" s="413"/>
      <c r="B12" s="325" t="s">
        <v>37</v>
      </c>
      <c r="C12" s="340"/>
      <c r="D12" s="344"/>
      <c r="F12" s="344">
        <f>'31dictsaad'!K12</f>
        <v>7878</v>
      </c>
      <c r="G12" s="346">
        <f t="shared" si="0"/>
        <v>24.543585270110288</v>
      </c>
      <c r="H12" s="344">
        <f>'31dictsaad'!N12</f>
        <v>10809</v>
      </c>
      <c r="I12" s="346">
        <f t="shared" si="1"/>
        <v>33.67499532681164</v>
      </c>
      <c r="J12" s="344">
        <f>'31dictsaad'!Q12</f>
        <v>13411</v>
      </c>
      <c r="K12" s="346">
        <f t="shared" si="2"/>
        <v>41.781419403078075</v>
      </c>
      <c r="L12" s="344"/>
      <c r="M12" s="346"/>
      <c r="N12" s="345">
        <f t="shared" si="3"/>
        <v>32098</v>
      </c>
      <c r="O12" s="346">
        <f t="shared" si="3"/>
        <v>100</v>
      </c>
      <c r="P12" s="347"/>
      <c r="Q12" s="347"/>
    </row>
    <row r="13" spans="1:25" s="343" customFormat="1" ht="18" customHeight="1" x14ac:dyDescent="0.25">
      <c r="A13" s="413"/>
      <c r="B13" s="325" t="s">
        <v>38</v>
      </c>
      <c r="C13" s="340"/>
      <c r="D13" s="344"/>
      <c r="F13" s="345">
        <f>'31dictsaad'!K13</f>
        <v>8284</v>
      </c>
      <c r="G13" s="346">
        <f t="shared" si="0"/>
        <v>24.79274533864065</v>
      </c>
      <c r="H13" s="345">
        <f>'31dictsaad'!N13</f>
        <v>11074</v>
      </c>
      <c r="I13" s="346">
        <f t="shared" si="1"/>
        <v>33.142788734923535</v>
      </c>
      <c r="J13" s="345">
        <f>'31dictsaad'!Q13</f>
        <v>14055</v>
      </c>
      <c r="K13" s="346">
        <f t="shared" si="2"/>
        <v>42.064465926435815</v>
      </c>
      <c r="L13" s="345"/>
      <c r="M13" s="346"/>
      <c r="N13" s="345">
        <f t="shared" si="3"/>
        <v>33413</v>
      </c>
      <c r="O13" s="346">
        <f t="shared" si="3"/>
        <v>100</v>
      </c>
      <c r="P13" s="347"/>
      <c r="Q13" s="347"/>
    </row>
    <row r="14" spans="1:25" s="343" customFormat="1" ht="18" customHeight="1" x14ac:dyDescent="0.25">
      <c r="A14" s="413"/>
      <c r="B14" s="325" t="s">
        <v>6</v>
      </c>
      <c r="C14" s="340"/>
      <c r="D14" s="344"/>
      <c r="F14" s="345">
        <f>'31dictsaad'!K14</f>
        <v>15178</v>
      </c>
      <c r="G14" s="346">
        <f t="shared" si="0"/>
        <v>32.762751743044014</v>
      </c>
      <c r="H14" s="345">
        <f>'31dictsaad'!N14</f>
        <v>16239</v>
      </c>
      <c r="I14" s="346">
        <f t="shared" si="1"/>
        <v>35.05299285513847</v>
      </c>
      <c r="J14" s="345">
        <f>'31dictsaad'!Q14</f>
        <v>14910</v>
      </c>
      <c r="K14" s="346">
        <f t="shared" si="2"/>
        <v>32.184255401817516</v>
      </c>
      <c r="L14" s="345"/>
      <c r="M14" s="346"/>
      <c r="N14" s="345">
        <f t="shared" si="3"/>
        <v>46327</v>
      </c>
      <c r="O14" s="346">
        <f t="shared" si="3"/>
        <v>100</v>
      </c>
      <c r="P14" s="347"/>
      <c r="Q14" s="347"/>
    </row>
    <row r="15" spans="1:25" s="343" customFormat="1" ht="18" customHeight="1" x14ac:dyDescent="0.25">
      <c r="A15" s="413"/>
      <c r="B15" s="325" t="s">
        <v>5</v>
      </c>
      <c r="C15" s="340"/>
      <c r="D15" s="344"/>
      <c r="F15" s="344">
        <f>'31dictsaad'!K15</f>
        <v>5440</v>
      </c>
      <c r="G15" s="346">
        <f t="shared" si="0"/>
        <v>29.349878608038846</v>
      </c>
      <c r="H15" s="344">
        <f>'31dictsaad'!N15</f>
        <v>7822</v>
      </c>
      <c r="I15" s="346">
        <f t="shared" si="1"/>
        <v>42.201240895602915</v>
      </c>
      <c r="J15" s="344">
        <f>'31dictsaad'!Q15</f>
        <v>5273</v>
      </c>
      <c r="K15" s="346">
        <f t="shared" si="2"/>
        <v>28.448880496358242</v>
      </c>
      <c r="L15" s="344"/>
      <c r="M15" s="346"/>
      <c r="N15" s="345">
        <f t="shared" si="3"/>
        <v>18535</v>
      </c>
      <c r="O15" s="346">
        <f t="shared" si="3"/>
        <v>100</v>
      </c>
      <c r="P15" s="347"/>
      <c r="Q15" s="347"/>
    </row>
    <row r="16" spans="1:25" s="343" customFormat="1" ht="18" customHeight="1" x14ac:dyDescent="0.25">
      <c r="A16" s="413"/>
      <c r="B16" s="325" t="s">
        <v>4</v>
      </c>
      <c r="C16" s="340"/>
      <c r="D16" s="344"/>
      <c r="F16" s="345">
        <f>'31dictsaad'!K16</f>
        <v>34663</v>
      </c>
      <c r="G16" s="346">
        <f t="shared" si="0"/>
        <v>28.069024714151524</v>
      </c>
      <c r="H16" s="345">
        <f>'31dictsaad'!N16</f>
        <v>40502</v>
      </c>
      <c r="I16" s="346">
        <f t="shared" si="1"/>
        <v>32.79726621967415</v>
      </c>
      <c r="J16" s="345">
        <f>'31dictsaad'!Q16</f>
        <v>48327</v>
      </c>
      <c r="K16" s="346">
        <f t="shared" si="2"/>
        <v>39.133709066174326</v>
      </c>
      <c r="L16" s="345"/>
      <c r="M16" s="346"/>
      <c r="N16" s="345">
        <f t="shared" si="3"/>
        <v>123492</v>
      </c>
      <c r="O16" s="346">
        <f t="shared" si="3"/>
        <v>100</v>
      </c>
      <c r="P16" s="347"/>
      <c r="Q16" s="347"/>
    </row>
    <row r="17" spans="1:25" s="343" customFormat="1" ht="18" customHeight="1" x14ac:dyDescent="0.25">
      <c r="A17" s="413"/>
      <c r="B17" s="325" t="s">
        <v>40</v>
      </c>
      <c r="C17" s="340"/>
      <c r="D17" s="344"/>
      <c r="F17" s="345">
        <f>'31dictsaad'!K17</f>
        <v>22549</v>
      </c>
      <c r="G17" s="346">
        <f t="shared" si="0"/>
        <v>29.943165219238839</v>
      </c>
      <c r="H17" s="345">
        <f>'31dictsaad'!N17</f>
        <v>24717</v>
      </c>
      <c r="I17" s="346">
        <f t="shared" si="1"/>
        <v>32.822085889570552</v>
      </c>
      <c r="J17" s="345">
        <f>'31dictsaad'!Q17</f>
        <v>28040</v>
      </c>
      <c r="K17" s="346">
        <f t="shared" si="2"/>
        <v>37.234748891190605</v>
      </c>
      <c r="L17" s="345"/>
      <c r="M17" s="346"/>
      <c r="N17" s="345">
        <f t="shared" si="3"/>
        <v>75306</v>
      </c>
      <c r="O17" s="346">
        <f t="shared" si="3"/>
        <v>100</v>
      </c>
      <c r="P17" s="347"/>
      <c r="Q17" s="347"/>
    </row>
    <row r="18" spans="1:25" s="343" customFormat="1" ht="18" customHeight="1" x14ac:dyDescent="0.25">
      <c r="A18" s="413"/>
      <c r="B18" s="325" t="s">
        <v>41</v>
      </c>
      <c r="C18" s="340"/>
      <c r="D18" s="344"/>
      <c r="F18" s="345">
        <f>'31dictsaad'!K18</f>
        <v>48739</v>
      </c>
      <c r="G18" s="346">
        <f t="shared" si="0"/>
        <v>19.435970442681853</v>
      </c>
      <c r="H18" s="345">
        <f>'31dictsaad'!N18</f>
        <v>96810</v>
      </c>
      <c r="I18" s="346">
        <f t="shared" si="1"/>
        <v>38.605558147603155</v>
      </c>
      <c r="J18" s="345">
        <f>'31dictsaad'!Q18</f>
        <v>105218</v>
      </c>
      <c r="K18" s="346">
        <f t="shared" si="2"/>
        <v>41.958471409714996</v>
      </c>
      <c r="L18" s="345"/>
      <c r="M18" s="346"/>
      <c r="N18" s="345">
        <f t="shared" si="3"/>
        <v>250767</v>
      </c>
      <c r="O18" s="346">
        <f t="shared" si="3"/>
        <v>100</v>
      </c>
      <c r="P18" s="347"/>
      <c r="Q18" s="347"/>
    </row>
    <row r="19" spans="1:25" s="343" customFormat="1" ht="18" customHeight="1" x14ac:dyDescent="0.25">
      <c r="A19" s="413"/>
      <c r="B19" s="325" t="s">
        <v>3</v>
      </c>
      <c r="C19" s="340"/>
      <c r="D19" s="344"/>
      <c r="F19" s="345">
        <f>'31dictsaad'!K19</f>
        <v>46618</v>
      </c>
      <c r="G19" s="346">
        <f t="shared" si="0"/>
        <v>28.710438311788291</v>
      </c>
      <c r="H19" s="345">
        <f>'31dictsaad'!N19</f>
        <v>60653</v>
      </c>
      <c r="I19" s="346">
        <f>H19*100/$N19</f>
        <v>37.354116755864581</v>
      </c>
      <c r="J19" s="345">
        <f>'31dictsaad'!Q19</f>
        <v>55102</v>
      </c>
      <c r="K19" s="346">
        <f>J19*100/$N19</f>
        <v>33.935444932347124</v>
      </c>
      <c r="L19" s="345"/>
      <c r="M19" s="346"/>
      <c r="N19" s="345">
        <f t="shared" si="3"/>
        <v>162373</v>
      </c>
      <c r="O19" s="346">
        <f t="shared" si="3"/>
        <v>100</v>
      </c>
      <c r="P19" s="347"/>
      <c r="Q19" s="347"/>
    </row>
    <row r="20" spans="1:25" s="343" customFormat="1" ht="18" customHeight="1" x14ac:dyDescent="0.25">
      <c r="A20" s="413"/>
      <c r="B20" s="325" t="s">
        <v>2</v>
      </c>
      <c r="C20" s="340"/>
      <c r="D20" s="344"/>
      <c r="F20" s="345">
        <f>'31dictsaad'!K20</f>
        <v>12998</v>
      </c>
      <c r="G20" s="346">
        <f t="shared" si="0"/>
        <v>31.968321896751029</v>
      </c>
      <c r="H20" s="345">
        <f>'31dictsaad'!N20</f>
        <v>13346</v>
      </c>
      <c r="I20" s="346">
        <f>H20*100/$N20</f>
        <v>32.824220959689121</v>
      </c>
      <c r="J20" s="345">
        <f>'31dictsaad'!Q20</f>
        <v>14315</v>
      </c>
      <c r="K20" s="346">
        <f>J20*100/$N20</f>
        <v>35.20745714355985</v>
      </c>
      <c r="L20" s="345"/>
      <c r="M20" s="346"/>
      <c r="N20" s="345">
        <f t="shared" si="3"/>
        <v>40659</v>
      </c>
      <c r="O20" s="346">
        <f t="shared" si="3"/>
        <v>100</v>
      </c>
      <c r="P20" s="347"/>
      <c r="Q20" s="347"/>
    </row>
    <row r="21" spans="1:25" s="343" customFormat="1" ht="18" customHeight="1" x14ac:dyDescent="0.25">
      <c r="A21" s="413"/>
      <c r="B21" s="325" t="s">
        <v>35</v>
      </c>
      <c r="C21" s="340"/>
      <c r="D21" s="344"/>
      <c r="F21" s="345">
        <f>'31dictsaad'!K21</f>
        <v>25979</v>
      </c>
      <c r="G21" s="346">
        <f t="shared" si="0"/>
        <v>34.64328577143619</v>
      </c>
      <c r="H21" s="345">
        <f>'31dictsaad'!N21</f>
        <v>25775</v>
      </c>
      <c r="I21" s="346">
        <f>H21*100/$N21</f>
        <v>34.371249499933327</v>
      </c>
      <c r="J21" s="345">
        <f>'31dictsaad'!Q21</f>
        <v>23236</v>
      </c>
      <c r="K21" s="346">
        <f>J21*100/$N21</f>
        <v>30.985464728630483</v>
      </c>
      <c r="L21" s="345"/>
      <c r="M21" s="346"/>
      <c r="N21" s="345">
        <f t="shared" si="3"/>
        <v>74990</v>
      </c>
      <c r="O21" s="346">
        <f t="shared" si="3"/>
        <v>100</v>
      </c>
      <c r="P21" s="347"/>
      <c r="Q21" s="347"/>
    </row>
    <row r="22" spans="1:25" s="343" customFormat="1" ht="21" customHeight="1" x14ac:dyDescent="0.25">
      <c r="A22" s="413"/>
      <c r="B22" s="325" t="s">
        <v>42</v>
      </c>
      <c r="C22" s="340"/>
      <c r="D22" s="344"/>
      <c r="F22" s="345">
        <f>'31dictsaad'!K22</f>
        <v>62127</v>
      </c>
      <c r="G22" s="346">
        <f t="shared" si="0"/>
        <v>32.451956979362002</v>
      </c>
      <c r="H22" s="345">
        <f>'31dictsaad'!N22</f>
        <v>71456</v>
      </c>
      <c r="I22" s="346">
        <f>H22*100/$N22</f>
        <v>37.32494789571831</v>
      </c>
      <c r="J22" s="345">
        <f>'31dictsaad'!Q22</f>
        <v>57860</v>
      </c>
      <c r="K22" s="346">
        <f>J22*100/$N22</f>
        <v>30.223095124919688</v>
      </c>
      <c r="L22" s="345"/>
      <c r="M22" s="346"/>
      <c r="N22" s="345">
        <f t="shared" si="3"/>
        <v>191443</v>
      </c>
      <c r="O22" s="346">
        <f t="shared" si="3"/>
        <v>100</v>
      </c>
      <c r="P22" s="347"/>
      <c r="Q22" s="347"/>
    </row>
    <row r="23" spans="1:25" s="343" customFormat="1" ht="18" customHeight="1" x14ac:dyDescent="0.25">
      <c r="A23" s="413"/>
      <c r="B23" s="325" t="s">
        <v>43</v>
      </c>
      <c r="C23" s="340"/>
      <c r="D23" s="344"/>
      <c r="F23" s="345">
        <f>'31dictsaad'!K23</f>
        <v>14611</v>
      </c>
      <c r="G23" s="346">
        <f t="shared" si="0"/>
        <v>30.795658130466855</v>
      </c>
      <c r="H23" s="345">
        <f>'31dictsaad'!N23</f>
        <v>18356</v>
      </c>
      <c r="I23" s="346">
        <f>H23*100/$N23</f>
        <v>38.689008325429448</v>
      </c>
      <c r="J23" s="345">
        <f>'31dictsaad'!Q23</f>
        <v>14478</v>
      </c>
      <c r="K23" s="346">
        <f>J23*100/$N23</f>
        <v>30.515333544103697</v>
      </c>
      <c r="L23" s="345"/>
      <c r="M23" s="346"/>
      <c r="N23" s="345">
        <f t="shared" si="3"/>
        <v>47445</v>
      </c>
      <c r="O23" s="346">
        <f t="shared" si="3"/>
        <v>100</v>
      </c>
      <c r="P23" s="347"/>
      <c r="Q23" s="347"/>
    </row>
    <row r="24" spans="1:25" s="343" customFormat="1" ht="22.5" customHeight="1" x14ac:dyDescent="0.25">
      <c r="A24" s="413"/>
      <c r="B24" s="325" t="s">
        <v>44</v>
      </c>
      <c r="C24" s="340"/>
      <c r="D24" s="344"/>
      <c r="F24" s="344">
        <f>'31dictsaad'!K24</f>
        <v>3476</v>
      </c>
      <c r="G24" s="348">
        <f t="shared" si="0"/>
        <v>20.580224985198342</v>
      </c>
      <c r="H24" s="344">
        <f>'31dictsaad'!N24</f>
        <v>6377</v>
      </c>
      <c r="I24" s="346">
        <f t="shared" si="1"/>
        <v>37.756068679692127</v>
      </c>
      <c r="J24" s="344">
        <f>'31dictsaad'!Q24</f>
        <v>7037</v>
      </c>
      <c r="K24" s="346">
        <f t="shared" si="2"/>
        <v>41.663706335109531</v>
      </c>
      <c r="L24" s="344"/>
      <c r="M24" s="346"/>
      <c r="N24" s="344">
        <f t="shared" si="3"/>
        <v>16890</v>
      </c>
      <c r="O24" s="346">
        <f t="shared" si="3"/>
        <v>100</v>
      </c>
      <c r="P24" s="347"/>
      <c r="Q24" s="347"/>
    </row>
    <row r="25" spans="1:25" s="343" customFormat="1" ht="18" customHeight="1" x14ac:dyDescent="0.25">
      <c r="A25" s="413"/>
      <c r="B25" s="325" t="s">
        <v>45</v>
      </c>
      <c r="C25" s="340"/>
      <c r="D25" s="344"/>
      <c r="F25" s="344">
        <f>'31dictsaad'!K25</f>
        <v>19453</v>
      </c>
      <c r="G25" s="348">
        <f t="shared" si="0"/>
        <v>23.63095238095238</v>
      </c>
      <c r="H25" s="344">
        <f>'31dictsaad'!N25</f>
        <v>26393</v>
      </c>
      <c r="I25" s="346">
        <f t="shared" si="1"/>
        <v>32.061467444120503</v>
      </c>
      <c r="J25" s="344">
        <f>'31dictsaad'!Q25</f>
        <v>36474</v>
      </c>
      <c r="K25" s="346">
        <f t="shared" si="2"/>
        <v>44.307580174927111</v>
      </c>
      <c r="L25" s="344"/>
      <c r="M25" s="346"/>
      <c r="N25" s="344">
        <f t="shared" si="3"/>
        <v>82320</v>
      </c>
      <c r="O25" s="346">
        <f t="shared" si="3"/>
        <v>100</v>
      </c>
      <c r="P25" s="347"/>
      <c r="Q25" s="347"/>
    </row>
    <row r="26" spans="1:25" s="343" customFormat="1" ht="18" customHeight="1" x14ac:dyDescent="0.25">
      <c r="A26" s="413"/>
      <c r="B26" s="325" t="s">
        <v>46</v>
      </c>
      <c r="C26" s="340"/>
      <c r="D26" s="344"/>
      <c r="F26" s="344">
        <f>'31dictsaad'!K26</f>
        <v>2586</v>
      </c>
      <c r="G26" s="348">
        <f t="shared" si="0"/>
        <v>24.031223863953166</v>
      </c>
      <c r="H26" s="344">
        <f>'31dictsaad'!N26</f>
        <v>4354</v>
      </c>
      <c r="I26" s="346">
        <f t="shared" si="1"/>
        <v>40.460923705975283</v>
      </c>
      <c r="J26" s="344">
        <f>'31dictsaad'!Q26</f>
        <v>3821</v>
      </c>
      <c r="K26" s="346">
        <f t="shared" si="2"/>
        <v>35.507852430071551</v>
      </c>
      <c r="L26" s="344"/>
      <c r="M26" s="346"/>
      <c r="N26" s="344">
        <f t="shared" si="3"/>
        <v>10761</v>
      </c>
      <c r="O26" s="346">
        <f t="shared" si="3"/>
        <v>100</v>
      </c>
      <c r="P26" s="347"/>
      <c r="Q26" s="347"/>
    </row>
    <row r="27" spans="1:25" s="343" customFormat="1" ht="18" customHeight="1" x14ac:dyDescent="0.25">
      <c r="A27" s="413"/>
      <c r="B27" s="325" t="s">
        <v>1</v>
      </c>
      <c r="C27" s="340"/>
      <c r="D27" s="344"/>
      <c r="F27" s="344">
        <f>'31dictsaad'!K27</f>
        <v>1245</v>
      </c>
      <c r="G27" s="348">
        <f t="shared" si="0"/>
        <v>32.65145554681353</v>
      </c>
      <c r="H27" s="344">
        <f>'31dictsaad'!N27</f>
        <v>1379</v>
      </c>
      <c r="I27" s="346">
        <f t="shared" si="1"/>
        <v>36.165748754261735</v>
      </c>
      <c r="J27" s="344">
        <f>'31dictsaad'!Q27</f>
        <v>1189</v>
      </c>
      <c r="K27" s="346">
        <f t="shared" si="2"/>
        <v>31.182795698924732</v>
      </c>
      <c r="L27" s="344"/>
      <c r="M27" s="346"/>
      <c r="N27" s="345">
        <f t="shared" si="3"/>
        <v>3813</v>
      </c>
      <c r="O27" s="346">
        <f t="shared" si="3"/>
        <v>100</v>
      </c>
      <c r="P27" s="347"/>
      <c r="Q27" s="347"/>
    </row>
    <row r="28" spans="1:25" s="343" customFormat="1" ht="8.25" customHeight="1" x14ac:dyDescent="0.25">
      <c r="A28" s="413"/>
      <c r="B28" s="349"/>
      <c r="C28" s="340"/>
      <c r="D28" s="350"/>
      <c r="F28" s="344"/>
      <c r="G28" s="351"/>
      <c r="H28" s="344"/>
      <c r="I28" s="351"/>
      <c r="J28" s="344"/>
      <c r="K28" s="351"/>
      <c r="L28" s="344"/>
      <c r="M28" s="351"/>
      <c r="N28" s="345"/>
      <c r="O28" s="347"/>
      <c r="P28" s="347"/>
      <c r="Q28" s="351"/>
    </row>
    <row r="29" spans="1:25" s="343" customFormat="1" ht="14" x14ac:dyDescent="0.25">
      <c r="B29" s="502" t="s">
        <v>0</v>
      </c>
      <c r="C29" s="340"/>
      <c r="D29" s="352"/>
      <c r="F29" s="326">
        <f>SUM(F10:F27)</f>
        <v>426181</v>
      </c>
      <c r="G29" s="353">
        <f>F29*100/$N29</f>
        <v>27.203939704394507</v>
      </c>
      <c r="H29" s="326">
        <f>SUM(H10:H27)</f>
        <v>591802</v>
      </c>
      <c r="I29" s="353">
        <f>H29*100/$N29</f>
        <v>37.775841543710484</v>
      </c>
      <c r="J29" s="326">
        <f>SUM(J10:J27)</f>
        <v>548632</v>
      </c>
      <c r="K29" s="353">
        <f>J29*100/$N29</f>
        <v>35.020218751895008</v>
      </c>
      <c r="L29" s="326"/>
      <c r="M29" s="353"/>
      <c r="N29" s="326">
        <f>SUM(N10:N27)</f>
        <v>1566615</v>
      </c>
      <c r="O29" s="353">
        <f>N29*100/$N29</f>
        <v>100</v>
      </c>
      <c r="P29" s="353"/>
      <c r="Q29" s="353"/>
    </row>
    <row r="30" spans="1:25" s="343" customFormat="1" ht="20.25" customHeight="1" x14ac:dyDescent="0.25">
      <c r="B30" s="325" t="s">
        <v>0</v>
      </c>
      <c r="C30" s="354"/>
      <c r="D30" s="326">
        <f>SUM(D10:D29)</f>
        <v>0</v>
      </c>
      <c r="E30" s="355"/>
      <c r="F30" s="326">
        <f>SUM(F10:F27)</f>
        <v>426181</v>
      </c>
      <c r="G30" s="356">
        <f>F30*100/$N30</f>
        <v>27.203939704394507</v>
      </c>
      <c r="H30" s="326">
        <f>SUM(H10:H27)</f>
        <v>591802</v>
      </c>
      <c r="I30" s="356">
        <f>H30*100/$N30</f>
        <v>37.775841543710484</v>
      </c>
      <c r="J30" s="326">
        <f>SUM(J10:J27)</f>
        <v>548632</v>
      </c>
      <c r="K30" s="356">
        <f>J30*100/$N30</f>
        <v>35.020218751895008</v>
      </c>
      <c r="L30" s="326">
        <f>SUM(L10:L28)</f>
        <v>0</v>
      </c>
      <c r="M30" s="356">
        <f>L30*100/$N30</f>
        <v>0</v>
      </c>
      <c r="N30" s="326">
        <f>F30+H30+J30+L30</f>
        <v>1566615</v>
      </c>
      <c r="O30" s="356">
        <f>G30+I30+K30+M30</f>
        <v>100</v>
      </c>
      <c r="P30" s="357"/>
      <c r="Q30" s="357" t="e">
        <f>(N30/D30)</f>
        <v>#DIV/0!</v>
      </c>
    </row>
    <row r="31" spans="1:25" s="343" customFormat="1" ht="5.25" customHeight="1" x14ac:dyDescent="0.25">
      <c r="B31" s="325"/>
      <c r="C31" s="354"/>
      <c r="D31" s="326"/>
      <c r="E31" s="355"/>
      <c r="F31" s="326"/>
      <c r="G31" s="357"/>
      <c r="H31" s="326"/>
      <c r="I31" s="357"/>
      <c r="J31" s="326"/>
      <c r="K31" s="357"/>
      <c r="L31" s="326"/>
      <c r="M31" s="357"/>
      <c r="N31" s="326"/>
      <c r="O31" s="357"/>
      <c r="P31" s="326"/>
      <c r="Q31" s="357"/>
      <c r="R31" s="326"/>
      <c r="S31" s="357"/>
      <c r="T31" s="326"/>
      <c r="U31" s="357"/>
      <c r="V31" s="326"/>
      <c r="W31" s="357"/>
      <c r="X31" s="357"/>
      <c r="Y31" s="357"/>
    </row>
    <row r="32" spans="1:25" s="330" customFormat="1" ht="18.75" customHeight="1" x14ac:dyDescent="0.25">
      <c r="B32" s="334" t="s">
        <v>39</v>
      </c>
      <c r="C32" s="358"/>
      <c r="D32" s="358"/>
      <c r="E32" s="358"/>
      <c r="F32" s="358"/>
      <c r="G32" s="358"/>
      <c r="H32" s="358"/>
      <c r="I32" s="358"/>
      <c r="J32" s="358"/>
      <c r="K32" s="358"/>
      <c r="L32" s="358"/>
      <c r="N32" s="358"/>
      <c r="O32" s="358"/>
      <c r="P32" s="358"/>
      <c r="Q32" s="358"/>
      <c r="R32" s="358"/>
      <c r="S32" s="358"/>
      <c r="T32" s="358"/>
      <c r="U32" s="358"/>
      <c r="V32" s="358"/>
      <c r="W32" s="358"/>
    </row>
    <row r="33" spans="2:25" x14ac:dyDescent="0.3">
      <c r="B33" s="96" t="s">
        <v>47</v>
      </c>
      <c r="F33" s="93"/>
      <c r="G33" s="93"/>
      <c r="H33" s="93"/>
      <c r="I33" s="93"/>
      <c r="J33" s="93"/>
      <c r="K33" s="93"/>
      <c r="L33" s="93"/>
      <c r="M33" s="93"/>
      <c r="N33" s="93"/>
      <c r="O33" s="93"/>
      <c r="P33" s="93"/>
      <c r="Q33" s="93"/>
      <c r="R33" s="93"/>
      <c r="S33" s="93"/>
      <c r="T33" s="93"/>
      <c r="U33" s="93"/>
    </row>
    <row r="34" spans="2:25" x14ac:dyDescent="0.25">
      <c r="F34" s="21"/>
      <c r="G34" s="21"/>
      <c r="H34" s="21"/>
      <c r="I34" s="21"/>
      <c r="J34" s="21"/>
    </row>
    <row r="36" spans="2:25" x14ac:dyDescent="0.25">
      <c r="D36" s="8"/>
      <c r="T36" s="80"/>
      <c r="U36" s="80"/>
      <c r="X36" s="1"/>
      <c r="Y36" s="1"/>
    </row>
    <row r="37" spans="2:25" x14ac:dyDescent="0.25">
      <c r="T37" s="80"/>
      <c r="U37" s="80"/>
      <c r="X37" s="1"/>
      <c r="Y37" s="1"/>
    </row>
    <row r="38" spans="2:25" x14ac:dyDescent="0.25">
      <c r="T38" s="80"/>
      <c r="U38" s="80"/>
      <c r="X38" s="1"/>
      <c r="Y38" s="1"/>
    </row>
    <row r="39" spans="2:25" x14ac:dyDescent="0.25">
      <c r="T39" s="80"/>
      <c r="U39" s="80"/>
      <c r="X39" s="1"/>
      <c r="Y39" s="1"/>
    </row>
    <row r="40" spans="2:25" x14ac:dyDescent="0.25">
      <c r="T40" s="80"/>
      <c r="U40" s="80"/>
      <c r="X40" s="1"/>
      <c r="Y40" s="1"/>
    </row>
    <row r="41" spans="2:25" x14ac:dyDescent="0.25">
      <c r="T41" s="80"/>
      <c r="U41" s="80"/>
      <c r="X41" s="1"/>
      <c r="Y41" s="1"/>
    </row>
    <row r="42" spans="2:25" x14ac:dyDescent="0.25">
      <c r="T42" s="80"/>
      <c r="U42" s="80"/>
      <c r="X42" s="1"/>
      <c r="Y42" s="1"/>
    </row>
    <row r="43" spans="2:25" x14ac:dyDescent="0.25">
      <c r="T43" s="80"/>
      <c r="U43" s="80"/>
      <c r="X43" s="1"/>
      <c r="Y43" s="1"/>
    </row>
    <row r="44" spans="2:25" x14ac:dyDescent="0.25">
      <c r="T44" s="80"/>
      <c r="U44" s="80"/>
      <c r="X44" s="1"/>
      <c r="Y44" s="1"/>
    </row>
    <row r="45" spans="2:25" x14ac:dyDescent="0.25">
      <c r="T45" s="80"/>
      <c r="U45" s="80"/>
      <c r="X45" s="1"/>
      <c r="Y45" s="1"/>
    </row>
    <row r="46" spans="2:25" x14ac:dyDescent="0.25">
      <c r="T46" s="80"/>
      <c r="U46" s="80"/>
      <c r="X46" s="1"/>
      <c r="Y46" s="1"/>
    </row>
    <row r="47" spans="2:25" x14ac:dyDescent="0.25">
      <c r="T47" s="80"/>
      <c r="U47" s="80"/>
      <c r="X47" s="1"/>
      <c r="Y47" s="1"/>
    </row>
    <row r="48" spans="2:25" x14ac:dyDescent="0.25">
      <c r="T48" s="80"/>
      <c r="U48" s="80"/>
      <c r="X48" s="1"/>
      <c r="Y48" s="1"/>
    </row>
    <row r="49" spans="20:25" x14ac:dyDescent="0.25">
      <c r="T49" s="80"/>
      <c r="U49" s="80"/>
      <c r="X49" s="1"/>
      <c r="Y49" s="1"/>
    </row>
    <row r="50" spans="20:25" x14ac:dyDescent="0.25">
      <c r="T50" s="80"/>
      <c r="U50" s="80"/>
      <c r="X50" s="1"/>
      <c r="Y50" s="1"/>
    </row>
    <row r="51" spans="20:25" x14ac:dyDescent="0.25">
      <c r="T51" s="80"/>
      <c r="U51" s="80"/>
      <c r="X51" s="1"/>
      <c r="Y51" s="1"/>
    </row>
    <row r="52" spans="20:25" x14ac:dyDescent="0.25">
      <c r="T52" s="80"/>
      <c r="U52" s="80"/>
      <c r="X52" s="1"/>
      <c r="Y52" s="1"/>
    </row>
    <row r="53" spans="20:25" x14ac:dyDescent="0.25">
      <c r="T53" s="80"/>
      <c r="U53" s="80"/>
      <c r="X53" s="1"/>
      <c r="Y53" s="1"/>
    </row>
    <row r="54" spans="20:25" x14ac:dyDescent="0.25">
      <c r="T54" s="80"/>
      <c r="U54" s="80"/>
      <c r="X54" s="1"/>
      <c r="Y54" s="1"/>
    </row>
    <row r="55" spans="20:25" x14ac:dyDescent="0.25">
      <c r="T55" s="80"/>
      <c r="U55" s="80"/>
      <c r="X55" s="1"/>
      <c r="Y55" s="1"/>
    </row>
    <row r="56" spans="20:25" x14ac:dyDescent="0.25">
      <c r="T56" s="80"/>
      <c r="U56" s="80"/>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90" orientation="landscape" r:id="rId1"/>
  <headerFooter alignWithMargins="0"/>
  <rowBreaks count="1" manualBreakCount="1">
    <brk id="32" max="21"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18">
    <tabColor theme="0"/>
    <pageSetUpPr fitToPage="1"/>
  </sheetPr>
  <dimension ref="A1:IZ53"/>
  <sheetViews>
    <sheetView zoomScaleNormal="100" workbookViewId="0">
      <selection activeCell="B6" sqref="B6"/>
    </sheetView>
  </sheetViews>
  <sheetFormatPr baseColWidth="10" defaultColWidth="11.453125" defaultRowHeight="15" x14ac:dyDescent="0.25"/>
  <cols>
    <col min="1" max="1" width="0.81640625" style="162" customWidth="1"/>
    <col min="2" max="2" width="28.7265625" style="162" customWidth="1"/>
    <col min="3" max="3" width="0.7265625" style="162" customWidth="1"/>
    <col min="4" max="4" width="11.81640625" style="162" customWidth="1"/>
    <col min="5" max="5" width="7.7265625" style="162" customWidth="1"/>
    <col min="6" max="6" width="0.453125" style="162" customWidth="1"/>
    <col min="7" max="7" width="16.54296875" style="162" customWidth="1"/>
    <col min="8" max="8" width="7.26953125" style="162" customWidth="1"/>
    <col min="9" max="9" width="0.7265625" style="162" customWidth="1"/>
    <col min="10" max="10" width="10.453125" style="162" customWidth="1"/>
    <col min="11" max="11" width="9.54296875" style="162" customWidth="1"/>
    <col min="12" max="12" width="9.453125" style="162" customWidth="1"/>
    <col min="13" max="19" width="11.453125" style="162"/>
    <col min="20" max="20" width="2.26953125" style="162" customWidth="1"/>
    <col min="21" max="16384" width="11.453125" style="162"/>
  </cols>
  <sheetData>
    <row r="1" spans="1:260" s="2" customFormat="1" ht="9" customHeight="1" x14ac:dyDescent="0.25">
      <c r="A1" s="104"/>
      <c r="B1" s="105"/>
      <c r="C1" s="106"/>
      <c r="D1" s="104"/>
      <c r="E1" s="104"/>
      <c r="F1" s="106"/>
      <c r="G1" s="104"/>
      <c r="H1" s="104"/>
      <c r="I1" s="106"/>
      <c r="J1" s="104"/>
      <c r="K1" s="104"/>
      <c r="L1" s="165"/>
      <c r="M1" s="165"/>
      <c r="N1" s="165"/>
      <c r="O1" s="165"/>
      <c r="P1" s="104"/>
      <c r="Q1" s="104"/>
      <c r="R1" s="104"/>
      <c r="S1" s="165"/>
      <c r="T1" s="165"/>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4"/>
      <c r="BL1" s="104"/>
      <c r="BM1" s="104"/>
      <c r="BN1" s="104"/>
      <c r="BO1" s="104"/>
      <c r="BP1" s="104"/>
      <c r="BQ1" s="104"/>
      <c r="BR1" s="104"/>
      <c r="BS1" s="104"/>
      <c r="BT1" s="104"/>
      <c r="BU1" s="104"/>
      <c r="BV1" s="104"/>
      <c r="BW1" s="104"/>
      <c r="BX1" s="104"/>
      <c r="BY1" s="104"/>
      <c r="BZ1" s="104"/>
      <c r="CA1" s="104"/>
      <c r="CB1" s="104"/>
      <c r="CC1" s="104"/>
      <c r="CD1" s="104"/>
      <c r="CE1" s="104"/>
      <c r="CF1" s="104"/>
      <c r="CG1" s="104"/>
      <c r="CH1" s="104"/>
      <c r="CI1" s="104"/>
      <c r="CJ1" s="104"/>
      <c r="CK1" s="104"/>
      <c r="CL1" s="104"/>
      <c r="CM1" s="104"/>
      <c r="CN1" s="104"/>
      <c r="CO1" s="104"/>
      <c r="CP1" s="104"/>
      <c r="CQ1" s="104"/>
      <c r="CR1" s="104"/>
      <c r="CS1" s="104"/>
      <c r="CT1" s="104"/>
      <c r="CU1" s="104"/>
      <c r="CV1" s="104"/>
      <c r="CW1" s="104"/>
      <c r="CX1" s="104"/>
      <c r="CY1" s="104"/>
      <c r="CZ1" s="104"/>
      <c r="DA1" s="104"/>
      <c r="DB1" s="104"/>
      <c r="DC1" s="104"/>
      <c r="DD1" s="104"/>
      <c r="DE1" s="104"/>
      <c r="DF1" s="104"/>
      <c r="DG1" s="104"/>
      <c r="DH1" s="104"/>
      <c r="DI1" s="104"/>
      <c r="DJ1" s="104"/>
      <c r="DK1" s="104"/>
      <c r="DL1" s="104"/>
      <c r="DM1" s="104"/>
      <c r="DN1" s="104"/>
      <c r="DO1" s="104"/>
      <c r="DP1" s="104"/>
      <c r="DQ1" s="104"/>
      <c r="DR1" s="104"/>
      <c r="DS1" s="104"/>
      <c r="DT1" s="104"/>
      <c r="DU1" s="104"/>
      <c r="DV1" s="104"/>
      <c r="DW1" s="104"/>
      <c r="DX1" s="104"/>
      <c r="DY1" s="104"/>
      <c r="DZ1" s="104"/>
      <c r="EA1" s="104"/>
      <c r="EB1" s="104"/>
      <c r="EC1" s="104"/>
      <c r="ED1" s="104"/>
      <c r="EE1" s="104"/>
      <c r="EF1" s="104"/>
      <c r="EG1" s="104"/>
      <c r="EH1" s="104"/>
      <c r="EI1" s="104"/>
      <c r="EJ1" s="104"/>
      <c r="EK1" s="104"/>
      <c r="EL1" s="104"/>
      <c r="EM1" s="104"/>
      <c r="EN1" s="104"/>
      <c r="EO1" s="104"/>
      <c r="EP1" s="104"/>
      <c r="EQ1" s="104"/>
      <c r="ER1" s="104"/>
      <c r="ES1" s="104"/>
      <c r="ET1" s="104"/>
      <c r="EU1" s="104"/>
      <c r="EV1" s="104"/>
      <c r="EW1" s="104"/>
      <c r="EX1" s="104"/>
      <c r="EY1" s="104"/>
      <c r="EZ1" s="104"/>
      <c r="FA1" s="104"/>
      <c r="FB1" s="104"/>
      <c r="FC1" s="104"/>
      <c r="FD1" s="104"/>
      <c r="FE1" s="104"/>
      <c r="FF1" s="104"/>
      <c r="FG1" s="104"/>
      <c r="FH1" s="104"/>
      <c r="FI1" s="104"/>
      <c r="FJ1" s="104"/>
      <c r="FK1" s="104"/>
      <c r="FL1" s="104"/>
      <c r="FM1" s="104"/>
      <c r="FN1" s="104"/>
      <c r="FO1" s="104"/>
      <c r="FP1" s="104"/>
      <c r="FQ1" s="104"/>
      <c r="FR1" s="104"/>
      <c r="FS1" s="104"/>
      <c r="FT1" s="104"/>
      <c r="FU1" s="104"/>
      <c r="FV1" s="104"/>
      <c r="FW1" s="104"/>
      <c r="FX1" s="104"/>
      <c r="FY1" s="104"/>
      <c r="FZ1" s="104"/>
      <c r="GA1" s="104"/>
      <c r="GB1" s="104"/>
      <c r="GC1" s="104"/>
      <c r="GD1" s="104"/>
      <c r="GE1" s="104"/>
      <c r="GF1" s="104"/>
      <c r="GG1" s="104"/>
      <c r="GH1" s="104"/>
      <c r="GI1" s="104"/>
      <c r="GJ1" s="104"/>
      <c r="GK1" s="104"/>
      <c r="GL1" s="104"/>
      <c r="GM1" s="104"/>
      <c r="GN1" s="104"/>
      <c r="GO1" s="104"/>
      <c r="GP1" s="104"/>
      <c r="GQ1" s="104"/>
      <c r="GR1" s="104"/>
      <c r="GS1" s="104"/>
      <c r="GT1" s="104"/>
      <c r="GU1" s="104"/>
      <c r="GV1" s="104"/>
      <c r="GW1" s="104"/>
      <c r="GX1" s="104"/>
      <c r="GY1" s="104"/>
      <c r="GZ1" s="104"/>
      <c r="HA1" s="104"/>
      <c r="HB1" s="104"/>
      <c r="HC1" s="104"/>
      <c r="HD1" s="104"/>
      <c r="HE1" s="104"/>
      <c r="HF1" s="104"/>
      <c r="HG1" s="104"/>
      <c r="HH1" s="104"/>
      <c r="HI1" s="104"/>
      <c r="HJ1" s="104"/>
      <c r="HK1" s="104"/>
      <c r="HL1" s="104"/>
      <c r="HM1" s="104"/>
      <c r="HN1" s="104"/>
      <c r="HO1" s="104"/>
      <c r="HP1" s="104"/>
      <c r="HQ1" s="104"/>
      <c r="HR1" s="104"/>
      <c r="HS1" s="104"/>
      <c r="HT1" s="104"/>
      <c r="HU1" s="104"/>
      <c r="HV1" s="104"/>
      <c r="HW1" s="104"/>
      <c r="HX1" s="104"/>
      <c r="HY1" s="104"/>
      <c r="HZ1" s="104"/>
      <c r="IA1" s="104"/>
      <c r="IB1" s="104"/>
      <c r="IC1" s="104"/>
      <c r="ID1" s="104"/>
      <c r="IE1" s="104"/>
      <c r="IF1" s="104"/>
      <c r="IG1" s="104"/>
      <c r="IH1" s="104"/>
      <c r="II1" s="104"/>
      <c r="IJ1" s="104"/>
      <c r="IK1" s="104"/>
      <c r="IL1" s="104"/>
      <c r="IM1" s="104"/>
      <c r="IN1" s="104"/>
      <c r="IO1" s="104"/>
      <c r="IP1" s="104"/>
      <c r="IQ1" s="104"/>
      <c r="IR1" s="104"/>
      <c r="IS1" s="104"/>
      <c r="IT1" s="104"/>
      <c r="IU1" s="104"/>
      <c r="IV1" s="104"/>
      <c r="IW1" s="104"/>
      <c r="IX1" s="104"/>
      <c r="IY1" s="104"/>
      <c r="IZ1" s="104"/>
    </row>
    <row r="2" spans="1:260" s="18" customFormat="1" ht="49.5" customHeight="1" x14ac:dyDescent="0.3">
      <c r="A2" s="108"/>
      <c r="B2" s="166"/>
      <c r="C2" s="166"/>
      <c r="D2" s="166"/>
      <c r="E2" s="166"/>
      <c r="F2" s="166"/>
      <c r="G2" s="166"/>
      <c r="H2" s="166"/>
      <c r="I2" s="166"/>
      <c r="J2" s="108"/>
      <c r="K2" s="108"/>
      <c r="L2" s="165"/>
      <c r="M2" s="165"/>
      <c r="N2" s="165"/>
      <c r="O2" s="165"/>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c r="BW2" s="108"/>
      <c r="BX2" s="108"/>
      <c r="BY2" s="108"/>
      <c r="BZ2" s="108"/>
      <c r="CA2" s="108"/>
      <c r="CB2" s="108"/>
      <c r="CC2" s="108"/>
      <c r="CD2" s="108"/>
      <c r="CE2" s="108"/>
      <c r="CF2" s="108"/>
      <c r="CG2" s="108"/>
      <c r="CH2" s="108"/>
      <c r="CI2" s="108"/>
      <c r="CJ2" s="108"/>
      <c r="CK2" s="108"/>
      <c r="CL2" s="108"/>
      <c r="CM2" s="108"/>
      <c r="CN2" s="108"/>
      <c r="CO2" s="108"/>
      <c r="CP2" s="108"/>
      <c r="CQ2" s="108"/>
      <c r="CR2" s="108"/>
      <c r="CS2" s="108"/>
      <c r="CT2" s="108"/>
      <c r="CU2" s="108"/>
      <c r="CV2" s="108"/>
      <c r="CW2" s="108"/>
      <c r="CX2" s="108"/>
      <c r="CY2" s="108"/>
      <c r="CZ2" s="108"/>
      <c r="DA2" s="108"/>
      <c r="DB2" s="108"/>
      <c r="DC2" s="108"/>
      <c r="DD2" s="108"/>
      <c r="DE2" s="108"/>
      <c r="DF2" s="108"/>
      <c r="DG2" s="108"/>
      <c r="DH2" s="108"/>
      <c r="DI2" s="108"/>
      <c r="DJ2" s="108"/>
      <c r="DK2" s="108"/>
      <c r="DL2" s="108"/>
      <c r="DM2" s="108"/>
      <c r="DN2" s="108"/>
      <c r="DO2" s="108"/>
      <c r="DP2" s="108"/>
      <c r="DQ2" s="108"/>
      <c r="DR2" s="108"/>
      <c r="DS2" s="108"/>
      <c r="DT2" s="108"/>
      <c r="DU2" s="108"/>
      <c r="DV2" s="108"/>
      <c r="DW2" s="108"/>
      <c r="DX2" s="108"/>
      <c r="DY2" s="108"/>
      <c r="DZ2" s="108"/>
      <c r="EA2" s="108"/>
      <c r="EB2" s="108"/>
      <c r="EC2" s="108"/>
      <c r="ED2" s="108"/>
      <c r="EE2" s="108"/>
      <c r="EF2" s="108"/>
      <c r="EG2" s="108"/>
      <c r="EH2" s="108"/>
      <c r="EI2" s="108"/>
      <c r="EJ2" s="108"/>
      <c r="EK2" s="108"/>
      <c r="EL2" s="108"/>
      <c r="EM2" s="108"/>
      <c r="EN2" s="108"/>
      <c r="EO2" s="108"/>
      <c r="EP2" s="108"/>
      <c r="EQ2" s="108"/>
      <c r="ER2" s="108"/>
      <c r="ES2" s="108"/>
      <c r="ET2" s="108"/>
      <c r="EU2" s="108"/>
      <c r="EV2" s="108"/>
      <c r="EW2" s="108"/>
      <c r="EX2" s="108"/>
      <c r="EY2" s="108"/>
      <c r="EZ2" s="108"/>
      <c r="FA2" s="108"/>
      <c r="FB2" s="108"/>
      <c r="FC2" s="108"/>
      <c r="FD2" s="108"/>
      <c r="FE2" s="108"/>
      <c r="FF2" s="108"/>
      <c r="FG2" s="108"/>
      <c r="FH2" s="108"/>
      <c r="FI2" s="108"/>
      <c r="FJ2" s="108"/>
      <c r="FK2" s="108"/>
      <c r="FL2" s="108"/>
      <c r="FM2" s="108"/>
      <c r="FN2" s="108"/>
      <c r="FO2" s="108"/>
      <c r="FP2" s="108"/>
      <c r="FQ2" s="108"/>
      <c r="FR2" s="108"/>
      <c r="FS2" s="108"/>
      <c r="FT2" s="108"/>
      <c r="FU2" s="108"/>
      <c r="FV2" s="108"/>
      <c r="FW2" s="108"/>
      <c r="FX2" s="108"/>
      <c r="FY2" s="108"/>
      <c r="FZ2" s="108"/>
      <c r="GA2" s="108"/>
      <c r="GB2" s="108"/>
      <c r="GC2" s="108"/>
      <c r="GD2" s="108"/>
      <c r="GE2" s="108"/>
      <c r="GF2" s="108"/>
      <c r="GG2" s="108"/>
      <c r="GH2" s="108"/>
      <c r="GI2" s="108"/>
      <c r="GJ2" s="108"/>
      <c r="GK2" s="108"/>
      <c r="GL2" s="108"/>
      <c r="GM2" s="108"/>
      <c r="GN2" s="108"/>
      <c r="GO2" s="108"/>
      <c r="GP2" s="108"/>
      <c r="GQ2" s="108"/>
      <c r="GR2" s="108"/>
      <c r="GS2" s="108"/>
      <c r="GT2" s="108"/>
      <c r="GU2" s="108"/>
      <c r="GV2" s="108"/>
      <c r="GW2" s="108"/>
      <c r="GX2" s="108"/>
      <c r="GY2" s="108"/>
      <c r="GZ2" s="108"/>
      <c r="HA2" s="108"/>
      <c r="HB2" s="108"/>
      <c r="HC2" s="108"/>
      <c r="HD2" s="108"/>
      <c r="HE2" s="108"/>
      <c r="HF2" s="108"/>
      <c r="HG2" s="108"/>
      <c r="HH2" s="108"/>
      <c r="HI2" s="108"/>
      <c r="HJ2" s="108"/>
      <c r="HK2" s="108"/>
      <c r="HL2" s="108"/>
      <c r="HM2" s="108"/>
      <c r="HN2" s="108"/>
      <c r="HO2" s="108"/>
      <c r="HP2" s="108"/>
      <c r="HQ2" s="108"/>
      <c r="HR2" s="108"/>
      <c r="HS2" s="108"/>
      <c r="HT2" s="108"/>
      <c r="HU2" s="108"/>
      <c r="HV2" s="108"/>
      <c r="HW2" s="108"/>
      <c r="HX2" s="108"/>
      <c r="HY2" s="108"/>
      <c r="HZ2" s="108"/>
      <c r="IA2" s="108"/>
      <c r="IB2" s="108"/>
      <c r="IC2" s="108"/>
      <c r="ID2" s="108"/>
      <c r="IE2" s="108"/>
      <c r="IF2" s="108"/>
      <c r="IG2" s="108"/>
      <c r="IH2" s="108"/>
      <c r="II2" s="108"/>
      <c r="IJ2" s="108"/>
      <c r="IK2" s="108"/>
      <c r="IL2" s="108"/>
      <c r="IM2" s="108"/>
      <c r="IN2" s="108"/>
      <c r="IO2" s="108"/>
      <c r="IP2" s="108"/>
      <c r="IQ2" s="108"/>
      <c r="IR2" s="108"/>
      <c r="IS2" s="108"/>
      <c r="IT2" s="108"/>
      <c r="IU2" s="108"/>
      <c r="IV2" s="108"/>
      <c r="IW2" s="108"/>
      <c r="IX2" s="108"/>
      <c r="IY2" s="108"/>
      <c r="IZ2" s="108"/>
    </row>
    <row r="3" spans="1:260" s="4" customFormat="1" ht="7" customHeight="1" x14ac:dyDescent="0.25">
      <c r="A3" s="111"/>
      <c r="B3" s="1301"/>
      <c r="C3" s="1301"/>
      <c r="D3" s="1301"/>
      <c r="E3" s="1301"/>
      <c r="F3" s="1301"/>
      <c r="G3" s="1301"/>
      <c r="H3" s="1301"/>
      <c r="I3" s="1301"/>
      <c r="J3" s="111"/>
      <c r="K3" s="111"/>
      <c r="L3" s="165"/>
      <c r="M3" s="165"/>
      <c r="N3" s="165"/>
      <c r="O3" s="165"/>
      <c r="P3" s="111"/>
      <c r="Q3" s="111"/>
      <c r="R3" s="111"/>
      <c r="S3" s="108"/>
      <c r="T3" s="108"/>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1"/>
      <c r="BI3" s="111"/>
      <c r="BJ3" s="111"/>
      <c r="BK3" s="111"/>
      <c r="BL3" s="111"/>
      <c r="BM3" s="111"/>
      <c r="BN3" s="111"/>
      <c r="BO3" s="111"/>
      <c r="BP3" s="111"/>
      <c r="BQ3" s="111"/>
      <c r="BR3" s="111"/>
      <c r="BS3" s="111"/>
      <c r="BT3" s="111"/>
      <c r="BU3" s="111"/>
      <c r="BV3" s="111"/>
      <c r="BW3" s="111"/>
      <c r="BX3" s="111"/>
      <c r="BY3" s="111"/>
      <c r="BZ3" s="111"/>
      <c r="CA3" s="111"/>
      <c r="CB3" s="111"/>
      <c r="CC3" s="111"/>
      <c r="CD3" s="111"/>
      <c r="CE3" s="111"/>
      <c r="CF3" s="111"/>
      <c r="CG3" s="111"/>
      <c r="CH3" s="111"/>
      <c r="CI3" s="111"/>
      <c r="CJ3" s="111"/>
      <c r="CK3" s="111"/>
      <c r="CL3" s="111"/>
      <c r="CM3" s="111"/>
      <c r="CN3" s="111"/>
      <c r="CO3" s="111"/>
      <c r="CP3" s="111"/>
      <c r="CQ3" s="111"/>
      <c r="CR3" s="111"/>
      <c r="CS3" s="111"/>
      <c r="CT3" s="111"/>
      <c r="CU3" s="111"/>
      <c r="CV3" s="111"/>
      <c r="CW3" s="111"/>
      <c r="CX3" s="111"/>
      <c r="CY3" s="111"/>
      <c r="CZ3" s="111"/>
      <c r="DA3" s="111"/>
      <c r="DB3" s="111"/>
      <c r="DC3" s="111"/>
      <c r="DD3" s="111"/>
      <c r="DE3" s="111"/>
      <c r="DF3" s="111"/>
      <c r="DG3" s="111"/>
      <c r="DH3" s="111"/>
      <c r="DI3" s="111"/>
      <c r="DJ3" s="111"/>
      <c r="DK3" s="111"/>
      <c r="DL3" s="111"/>
      <c r="DM3" s="111"/>
      <c r="DN3" s="111"/>
      <c r="DO3" s="111"/>
      <c r="DP3" s="111"/>
      <c r="DQ3" s="111"/>
      <c r="DR3" s="111"/>
      <c r="DS3" s="111"/>
      <c r="DT3" s="111"/>
      <c r="DU3" s="111"/>
      <c r="DV3" s="111"/>
      <c r="DW3" s="111"/>
      <c r="DX3" s="111"/>
      <c r="DY3" s="111"/>
      <c r="DZ3" s="111"/>
      <c r="EA3" s="111"/>
      <c r="EB3" s="111"/>
      <c r="EC3" s="111"/>
      <c r="ED3" s="111"/>
      <c r="EE3" s="111"/>
      <c r="EF3" s="111"/>
      <c r="EG3" s="111"/>
      <c r="EH3" s="111"/>
      <c r="EI3" s="111"/>
      <c r="EJ3" s="111"/>
      <c r="EK3" s="111"/>
      <c r="EL3" s="111"/>
      <c r="EM3" s="111"/>
      <c r="EN3" s="111"/>
      <c r="EO3" s="111"/>
      <c r="EP3" s="111"/>
      <c r="EQ3" s="111"/>
      <c r="ER3" s="111"/>
      <c r="ES3" s="111"/>
      <c r="ET3" s="111"/>
      <c r="EU3" s="111"/>
      <c r="EV3" s="111"/>
      <c r="EW3" s="111"/>
      <c r="EX3" s="111"/>
      <c r="EY3" s="111"/>
      <c r="EZ3" s="111"/>
      <c r="FA3" s="111"/>
      <c r="FB3" s="111"/>
      <c r="FC3" s="111"/>
      <c r="FD3" s="111"/>
      <c r="FE3" s="111"/>
      <c r="FF3" s="111"/>
      <c r="FG3" s="111"/>
      <c r="FH3" s="111"/>
      <c r="FI3" s="111"/>
      <c r="FJ3" s="111"/>
      <c r="FK3" s="111"/>
      <c r="FL3" s="111"/>
      <c r="FM3" s="111"/>
      <c r="FN3" s="111"/>
      <c r="FO3" s="111"/>
      <c r="FP3" s="111"/>
      <c r="FQ3" s="111"/>
      <c r="FR3" s="111"/>
      <c r="FS3" s="111"/>
      <c r="FT3" s="111"/>
      <c r="FU3" s="111"/>
      <c r="FV3" s="111"/>
      <c r="FW3" s="111"/>
      <c r="FX3" s="111"/>
      <c r="FY3" s="111"/>
      <c r="FZ3" s="111"/>
      <c r="GA3" s="111"/>
      <c r="GB3" s="111"/>
      <c r="GC3" s="111"/>
      <c r="GD3" s="111"/>
      <c r="GE3" s="111"/>
      <c r="GF3" s="111"/>
      <c r="GG3" s="111"/>
      <c r="GH3" s="111"/>
      <c r="GI3" s="111"/>
      <c r="GJ3" s="111"/>
      <c r="GK3" s="111"/>
      <c r="GL3" s="111"/>
      <c r="GM3" s="111"/>
      <c r="GN3" s="111"/>
      <c r="GO3" s="111"/>
      <c r="GP3" s="111"/>
      <c r="GQ3" s="111"/>
      <c r="GR3" s="111"/>
      <c r="GS3" s="111"/>
      <c r="GT3" s="111"/>
      <c r="GU3" s="111"/>
      <c r="GV3" s="111"/>
      <c r="GW3" s="111"/>
      <c r="GX3" s="111"/>
      <c r="GY3" s="111"/>
      <c r="GZ3" s="111"/>
      <c r="HA3" s="111"/>
      <c r="HB3" s="111"/>
      <c r="HC3" s="111"/>
      <c r="HD3" s="111"/>
      <c r="HE3" s="111"/>
      <c r="HF3" s="111"/>
      <c r="HG3" s="111"/>
      <c r="HH3" s="111"/>
      <c r="HI3" s="111"/>
      <c r="HJ3" s="111"/>
      <c r="HK3" s="111"/>
      <c r="HL3" s="111"/>
      <c r="HM3" s="111"/>
      <c r="HN3" s="111"/>
      <c r="HO3" s="111"/>
      <c r="HP3" s="111"/>
      <c r="HQ3" s="111"/>
      <c r="HR3" s="111"/>
      <c r="HS3" s="111"/>
      <c r="HT3" s="111"/>
      <c r="HU3" s="111"/>
      <c r="HV3" s="111"/>
      <c r="HW3" s="111"/>
      <c r="HX3" s="111"/>
      <c r="HY3" s="111"/>
      <c r="HZ3" s="111"/>
      <c r="IA3" s="111"/>
      <c r="IB3" s="111"/>
      <c r="IC3" s="111"/>
      <c r="ID3" s="111"/>
      <c r="IE3" s="111"/>
      <c r="IF3" s="111"/>
      <c r="IG3" s="111"/>
      <c r="IH3" s="111"/>
      <c r="II3" s="111"/>
      <c r="IJ3" s="111"/>
      <c r="IK3" s="111"/>
      <c r="IL3" s="111"/>
      <c r="IM3" s="111"/>
      <c r="IN3" s="111"/>
      <c r="IO3" s="111"/>
      <c r="IP3" s="111"/>
      <c r="IQ3" s="111"/>
      <c r="IR3" s="111"/>
      <c r="IS3" s="111"/>
      <c r="IT3" s="111"/>
      <c r="IU3" s="111"/>
      <c r="IV3" s="111"/>
      <c r="IW3" s="111"/>
      <c r="IX3" s="111"/>
      <c r="IY3" s="111"/>
      <c r="IZ3" s="111"/>
    </row>
    <row r="4" spans="1:260" s="814" customFormat="1" ht="20.25" customHeight="1" x14ac:dyDescent="0.25">
      <c r="A4" s="1408" t="s">
        <v>404</v>
      </c>
      <c r="B4" s="1408"/>
      <c r="C4" s="1408"/>
      <c r="D4" s="1408"/>
      <c r="E4" s="1408"/>
      <c r="F4" s="1408"/>
      <c r="G4" s="1408"/>
      <c r="H4" s="1408"/>
      <c r="I4" s="1408"/>
      <c r="J4" s="1408"/>
      <c r="K4" s="1408"/>
      <c r="L4" s="1408"/>
      <c r="M4" s="1408"/>
      <c r="N4" s="1408"/>
      <c r="O4" s="1408"/>
      <c r="P4" s="1408"/>
      <c r="Q4" s="1408"/>
      <c r="R4" s="1408"/>
      <c r="S4" s="854"/>
      <c r="T4" s="770"/>
      <c r="U4" s="770"/>
      <c r="V4" s="770"/>
      <c r="W4" s="770"/>
      <c r="X4" s="770"/>
      <c r="Y4" s="770"/>
      <c r="Z4" s="770"/>
      <c r="AA4" s="770"/>
      <c r="AB4" s="770"/>
      <c r="AC4" s="770"/>
      <c r="AD4" s="770"/>
      <c r="AE4" s="770"/>
      <c r="AF4" s="770"/>
      <c r="AG4" s="770"/>
      <c r="AH4" s="770"/>
      <c r="AI4" s="770"/>
      <c r="AJ4" s="770"/>
      <c r="AK4" s="770"/>
      <c r="AL4" s="770"/>
      <c r="AM4" s="770"/>
      <c r="AN4" s="770"/>
      <c r="AO4" s="770"/>
      <c r="AP4" s="770"/>
      <c r="AQ4" s="770"/>
      <c r="AR4" s="770"/>
      <c r="AS4" s="770"/>
      <c r="AT4" s="770"/>
      <c r="AU4" s="770"/>
      <c r="AV4" s="770"/>
      <c r="AW4" s="770"/>
      <c r="AX4" s="770"/>
      <c r="AY4" s="770"/>
      <c r="AZ4" s="770"/>
      <c r="BA4" s="770"/>
      <c r="BB4" s="770"/>
      <c r="BC4" s="770"/>
      <c r="BD4" s="770"/>
      <c r="BE4" s="770"/>
      <c r="BF4" s="770"/>
      <c r="BG4" s="770"/>
      <c r="BH4" s="770"/>
      <c r="BI4" s="770"/>
      <c r="BJ4" s="770"/>
      <c r="BK4" s="770"/>
      <c r="BL4" s="770"/>
      <c r="BM4" s="770"/>
      <c r="BN4" s="770"/>
      <c r="BO4" s="770"/>
      <c r="BP4" s="770"/>
      <c r="BQ4" s="770"/>
      <c r="BR4" s="770"/>
      <c r="BS4" s="770"/>
      <c r="BT4" s="770"/>
      <c r="BU4" s="770"/>
      <c r="BV4" s="770"/>
      <c r="BW4" s="770"/>
      <c r="BX4" s="770"/>
      <c r="BY4" s="770"/>
      <c r="BZ4" s="770"/>
      <c r="CA4" s="770"/>
      <c r="CB4" s="770"/>
      <c r="CC4" s="770"/>
      <c r="CD4" s="770"/>
      <c r="CE4" s="770"/>
      <c r="CF4" s="770"/>
      <c r="CG4" s="770"/>
      <c r="CH4" s="770"/>
      <c r="CI4" s="770"/>
      <c r="CJ4" s="770"/>
      <c r="CK4" s="770"/>
      <c r="CL4" s="770"/>
      <c r="CM4" s="770"/>
      <c r="CN4" s="770"/>
      <c r="CO4" s="770"/>
      <c r="CP4" s="770"/>
      <c r="CQ4" s="770"/>
      <c r="CR4" s="770"/>
      <c r="CS4" s="770"/>
      <c r="CT4" s="770"/>
      <c r="CU4" s="770"/>
      <c r="CV4" s="770"/>
      <c r="CW4" s="770"/>
      <c r="CX4" s="770"/>
      <c r="CY4" s="770"/>
      <c r="CZ4" s="770"/>
      <c r="DA4" s="770"/>
      <c r="DB4" s="770"/>
      <c r="DC4" s="770"/>
      <c r="DD4" s="770"/>
      <c r="DE4" s="770"/>
      <c r="DF4" s="770"/>
      <c r="DG4" s="770"/>
      <c r="DH4" s="770"/>
      <c r="DI4" s="770"/>
      <c r="DJ4" s="770"/>
      <c r="DK4" s="770"/>
      <c r="DL4" s="770"/>
      <c r="DM4" s="770"/>
      <c r="DN4" s="770"/>
      <c r="DO4" s="770"/>
      <c r="DP4" s="770"/>
      <c r="DQ4" s="770"/>
      <c r="DR4" s="770"/>
      <c r="DS4" s="770"/>
      <c r="DT4" s="770"/>
      <c r="DU4" s="770"/>
      <c r="DV4" s="770"/>
      <c r="DW4" s="770"/>
      <c r="DX4" s="770"/>
      <c r="DY4" s="770"/>
      <c r="DZ4" s="770"/>
      <c r="EA4" s="770"/>
      <c r="EB4" s="770"/>
      <c r="EC4" s="770"/>
      <c r="ED4" s="770"/>
      <c r="EE4" s="770"/>
      <c r="EF4" s="770"/>
      <c r="EG4" s="770"/>
      <c r="EH4" s="770"/>
      <c r="EI4" s="770"/>
      <c r="EJ4" s="770"/>
      <c r="EK4" s="770"/>
      <c r="EL4" s="770"/>
      <c r="EM4" s="770"/>
      <c r="EN4" s="770"/>
      <c r="EO4" s="770"/>
      <c r="EP4" s="770"/>
      <c r="EQ4" s="770"/>
      <c r="ER4" s="770"/>
      <c r="ES4" s="770"/>
      <c r="ET4" s="770"/>
      <c r="EU4" s="770"/>
      <c r="EV4" s="770"/>
      <c r="EW4" s="770"/>
      <c r="EX4" s="770"/>
      <c r="EY4" s="770"/>
      <c r="EZ4" s="770"/>
      <c r="FA4" s="770"/>
      <c r="FB4" s="770"/>
      <c r="FC4" s="770"/>
      <c r="FD4" s="770"/>
      <c r="FE4" s="770"/>
      <c r="FF4" s="770"/>
      <c r="FG4" s="770"/>
      <c r="FH4" s="770"/>
      <c r="FI4" s="770"/>
      <c r="FJ4" s="770"/>
      <c r="FK4" s="770"/>
      <c r="FL4" s="770"/>
      <c r="FM4" s="770"/>
      <c r="FN4" s="770"/>
      <c r="FO4" s="770"/>
      <c r="FP4" s="770"/>
      <c r="FQ4" s="770"/>
      <c r="FR4" s="770"/>
      <c r="FS4" s="770"/>
      <c r="FT4" s="770"/>
      <c r="FU4" s="770"/>
      <c r="FV4" s="770"/>
      <c r="FW4" s="770"/>
      <c r="FX4" s="770"/>
      <c r="FY4" s="770"/>
      <c r="FZ4" s="770"/>
      <c r="GA4" s="770"/>
      <c r="GB4" s="770"/>
      <c r="GC4" s="770"/>
      <c r="GD4" s="770"/>
      <c r="GE4" s="770"/>
      <c r="GF4" s="770"/>
      <c r="GG4" s="770"/>
      <c r="GH4" s="770"/>
      <c r="GI4" s="770"/>
      <c r="GJ4" s="770"/>
      <c r="GK4" s="770"/>
      <c r="GL4" s="770"/>
      <c r="GM4" s="770"/>
      <c r="GN4" s="770"/>
      <c r="GO4" s="770"/>
      <c r="GP4" s="770"/>
      <c r="GQ4" s="770"/>
      <c r="GR4" s="770"/>
      <c r="GS4" s="770"/>
      <c r="GT4" s="770"/>
      <c r="GU4" s="770"/>
      <c r="GV4" s="770"/>
      <c r="GW4" s="770"/>
      <c r="GX4" s="770"/>
      <c r="GY4" s="770"/>
      <c r="GZ4" s="770"/>
      <c r="HA4" s="770"/>
      <c r="HB4" s="770"/>
      <c r="HC4" s="770"/>
      <c r="HD4" s="770"/>
      <c r="HE4" s="770"/>
      <c r="HF4" s="770"/>
      <c r="HG4" s="770"/>
      <c r="HH4" s="770"/>
      <c r="HI4" s="770"/>
      <c r="HJ4" s="770"/>
      <c r="HK4" s="770"/>
      <c r="HL4" s="770"/>
      <c r="HM4" s="770"/>
      <c r="HN4" s="770"/>
      <c r="HO4" s="770"/>
      <c r="HP4" s="770"/>
      <c r="HQ4" s="770"/>
      <c r="HR4" s="770"/>
      <c r="HS4" s="770"/>
      <c r="HT4" s="770"/>
      <c r="HU4" s="770"/>
      <c r="HV4" s="770"/>
      <c r="HW4" s="770"/>
      <c r="HX4" s="770"/>
      <c r="HY4" s="770"/>
      <c r="HZ4" s="770"/>
      <c r="IA4" s="770"/>
      <c r="IB4" s="770"/>
      <c r="IC4" s="770"/>
      <c r="ID4" s="770"/>
      <c r="IE4" s="770"/>
      <c r="IF4" s="770"/>
      <c r="IG4" s="770"/>
      <c r="IH4" s="770"/>
      <c r="II4" s="770"/>
      <c r="IJ4" s="770"/>
      <c r="IK4" s="770"/>
      <c r="IL4" s="770"/>
      <c r="IM4" s="770"/>
      <c r="IN4" s="770"/>
      <c r="IO4" s="770"/>
      <c r="IP4" s="770"/>
      <c r="IQ4" s="770"/>
      <c r="IR4" s="770"/>
      <c r="IS4" s="770"/>
      <c r="IT4" s="770"/>
      <c r="IU4" s="770"/>
      <c r="IV4" s="770"/>
      <c r="IW4" s="770"/>
      <c r="IX4" s="770"/>
      <c r="IY4" s="770"/>
      <c r="IZ4" s="770"/>
    </row>
    <row r="5" spans="1:260" s="814" customFormat="1" ht="12" customHeight="1" x14ac:dyDescent="0.25">
      <c r="A5" s="770"/>
      <c r="B5" s="1326" t="s">
        <v>486</v>
      </c>
      <c r="C5" s="1326"/>
      <c r="D5" s="1326"/>
      <c r="E5" s="1326"/>
      <c r="F5" s="1326"/>
      <c r="G5" s="1326"/>
      <c r="H5" s="1326"/>
      <c r="I5" s="1326"/>
      <c r="J5" s="1326"/>
      <c r="K5" s="1326"/>
      <c r="L5" s="1326"/>
      <c r="M5" s="1326"/>
      <c r="N5" s="1326"/>
      <c r="O5" s="1326"/>
      <c r="P5" s="1326"/>
      <c r="Q5" s="1326"/>
      <c r="R5" s="1326"/>
      <c r="S5" s="855"/>
      <c r="T5" s="855"/>
      <c r="U5" s="770"/>
      <c r="V5" s="770"/>
      <c r="W5" s="770"/>
      <c r="X5" s="770"/>
      <c r="Y5" s="770"/>
      <c r="Z5" s="770"/>
      <c r="AA5" s="770"/>
      <c r="AB5" s="770"/>
      <c r="AC5" s="770"/>
      <c r="AD5" s="770"/>
      <c r="AE5" s="770"/>
      <c r="AF5" s="770"/>
      <c r="AG5" s="770"/>
      <c r="AH5" s="770"/>
      <c r="AI5" s="770"/>
      <c r="AJ5" s="770"/>
      <c r="AK5" s="770"/>
      <c r="AL5" s="770"/>
      <c r="AM5" s="770"/>
      <c r="AN5" s="770"/>
      <c r="AO5" s="770"/>
      <c r="AP5" s="770"/>
      <c r="AQ5" s="770"/>
      <c r="AR5" s="770"/>
      <c r="AS5" s="770"/>
      <c r="AT5" s="770"/>
      <c r="AU5" s="770"/>
      <c r="AV5" s="770"/>
      <c r="AW5" s="770"/>
      <c r="AX5" s="770"/>
      <c r="AY5" s="770"/>
      <c r="AZ5" s="770"/>
      <c r="BA5" s="770"/>
      <c r="BB5" s="770"/>
      <c r="BC5" s="770"/>
      <c r="BD5" s="770"/>
      <c r="BE5" s="770"/>
      <c r="BF5" s="770"/>
      <c r="BG5" s="770"/>
      <c r="BH5" s="770"/>
      <c r="BI5" s="770"/>
      <c r="BJ5" s="770"/>
      <c r="BK5" s="770"/>
      <c r="BL5" s="770"/>
      <c r="BM5" s="770"/>
      <c r="BN5" s="770"/>
      <c r="BO5" s="770"/>
      <c r="BP5" s="770"/>
      <c r="BQ5" s="770"/>
      <c r="BR5" s="770"/>
      <c r="BS5" s="770"/>
      <c r="BT5" s="770"/>
      <c r="BU5" s="770"/>
      <c r="BV5" s="770"/>
      <c r="BW5" s="770"/>
      <c r="BX5" s="770"/>
      <c r="BY5" s="770"/>
      <c r="BZ5" s="770"/>
      <c r="CA5" s="770"/>
      <c r="CB5" s="770"/>
      <c r="CC5" s="770"/>
      <c r="CD5" s="770"/>
      <c r="CE5" s="770"/>
      <c r="CF5" s="770"/>
      <c r="CG5" s="770"/>
      <c r="CH5" s="770"/>
      <c r="CI5" s="770"/>
      <c r="CJ5" s="770"/>
      <c r="CK5" s="770"/>
      <c r="CL5" s="770"/>
      <c r="CM5" s="770"/>
      <c r="CN5" s="770"/>
      <c r="CO5" s="770"/>
      <c r="CP5" s="770"/>
      <c r="CQ5" s="770"/>
      <c r="CR5" s="770"/>
      <c r="CS5" s="770"/>
      <c r="CT5" s="770"/>
      <c r="CU5" s="770"/>
      <c r="CV5" s="770"/>
      <c r="CW5" s="770"/>
      <c r="CX5" s="770"/>
      <c r="CY5" s="770"/>
      <c r="CZ5" s="770"/>
      <c r="DA5" s="770"/>
      <c r="DB5" s="770"/>
      <c r="DC5" s="770"/>
      <c r="DD5" s="770"/>
      <c r="DE5" s="770"/>
      <c r="DF5" s="770"/>
      <c r="DG5" s="770"/>
      <c r="DH5" s="770"/>
      <c r="DI5" s="770"/>
      <c r="DJ5" s="770"/>
      <c r="DK5" s="770"/>
      <c r="DL5" s="770"/>
      <c r="DM5" s="770"/>
      <c r="DN5" s="770"/>
      <c r="DO5" s="770"/>
      <c r="DP5" s="770"/>
      <c r="DQ5" s="770"/>
      <c r="DR5" s="770"/>
      <c r="DS5" s="770"/>
      <c r="DT5" s="770"/>
      <c r="DU5" s="770"/>
      <c r="DV5" s="770"/>
      <c r="DW5" s="770"/>
      <c r="DX5" s="770"/>
      <c r="DY5" s="770"/>
      <c r="DZ5" s="770"/>
      <c r="EA5" s="770"/>
      <c r="EB5" s="770"/>
      <c r="EC5" s="770"/>
      <c r="ED5" s="770"/>
      <c r="EE5" s="770"/>
      <c r="EF5" s="770"/>
      <c r="EG5" s="770"/>
      <c r="EH5" s="770"/>
      <c r="EI5" s="770"/>
      <c r="EJ5" s="770"/>
      <c r="EK5" s="770"/>
      <c r="EL5" s="770"/>
      <c r="EM5" s="770"/>
      <c r="EN5" s="770"/>
      <c r="EO5" s="770"/>
      <c r="EP5" s="770"/>
      <c r="EQ5" s="770"/>
      <c r="ER5" s="770"/>
      <c r="ES5" s="770"/>
      <c r="ET5" s="770"/>
      <c r="EU5" s="770"/>
      <c r="EV5" s="770"/>
      <c r="EW5" s="770"/>
      <c r="EX5" s="770"/>
      <c r="EY5" s="770"/>
      <c r="EZ5" s="770"/>
      <c r="FA5" s="770"/>
      <c r="FB5" s="770"/>
      <c r="FC5" s="770"/>
      <c r="FD5" s="770"/>
      <c r="FE5" s="770"/>
      <c r="FF5" s="770"/>
      <c r="FG5" s="770"/>
      <c r="FH5" s="770"/>
      <c r="FI5" s="770"/>
      <c r="FJ5" s="770"/>
      <c r="FK5" s="770"/>
      <c r="FL5" s="770"/>
      <c r="FM5" s="770"/>
      <c r="FN5" s="770"/>
      <c r="FO5" s="770"/>
      <c r="FP5" s="770"/>
      <c r="FQ5" s="770"/>
      <c r="FR5" s="770"/>
      <c r="FS5" s="770"/>
      <c r="FT5" s="770"/>
      <c r="FU5" s="770"/>
      <c r="FV5" s="770"/>
      <c r="FW5" s="770"/>
      <c r="FX5" s="770"/>
      <c r="FY5" s="770"/>
      <c r="FZ5" s="770"/>
      <c r="GA5" s="770"/>
      <c r="GB5" s="770"/>
      <c r="GC5" s="770"/>
      <c r="GD5" s="770"/>
      <c r="GE5" s="770"/>
      <c r="GF5" s="770"/>
      <c r="GG5" s="770"/>
      <c r="GH5" s="770"/>
      <c r="GI5" s="770"/>
      <c r="GJ5" s="770"/>
      <c r="GK5" s="770"/>
      <c r="GL5" s="770"/>
      <c r="GM5" s="770"/>
      <c r="GN5" s="770"/>
      <c r="GO5" s="770"/>
      <c r="GP5" s="770"/>
      <c r="GQ5" s="770"/>
      <c r="GR5" s="770"/>
      <c r="GS5" s="770"/>
      <c r="GT5" s="770"/>
      <c r="GU5" s="770"/>
      <c r="GV5" s="770"/>
      <c r="GW5" s="770"/>
      <c r="GX5" s="770"/>
      <c r="GY5" s="770"/>
      <c r="GZ5" s="770"/>
      <c r="HA5" s="770"/>
      <c r="HB5" s="770"/>
      <c r="HC5" s="770"/>
      <c r="HD5" s="770"/>
      <c r="HE5" s="770"/>
      <c r="HF5" s="770"/>
      <c r="HG5" s="770"/>
      <c r="HH5" s="770"/>
      <c r="HI5" s="770"/>
      <c r="HJ5" s="770"/>
      <c r="HK5" s="770"/>
      <c r="HL5" s="770"/>
      <c r="HM5" s="770"/>
      <c r="HN5" s="770"/>
      <c r="HO5" s="770"/>
      <c r="HP5" s="770"/>
      <c r="HQ5" s="770"/>
      <c r="HR5" s="770"/>
      <c r="HS5" s="770"/>
      <c r="HT5" s="770"/>
      <c r="HU5" s="770"/>
      <c r="HV5" s="770"/>
      <c r="HW5" s="770"/>
      <c r="HX5" s="770"/>
      <c r="HY5" s="770"/>
      <c r="HZ5" s="770"/>
      <c r="IA5" s="770"/>
      <c r="IB5" s="770"/>
      <c r="IC5" s="770"/>
      <c r="ID5" s="770"/>
      <c r="IE5" s="770"/>
      <c r="IF5" s="770"/>
      <c r="IG5" s="770"/>
      <c r="IH5" s="770"/>
      <c r="II5" s="770"/>
      <c r="IJ5" s="770"/>
      <c r="IK5" s="770"/>
      <c r="IL5" s="770"/>
      <c r="IM5" s="770"/>
      <c r="IN5" s="770"/>
      <c r="IO5" s="770"/>
      <c r="IP5" s="770"/>
      <c r="IQ5" s="770"/>
      <c r="IR5" s="770"/>
      <c r="IS5" s="770"/>
      <c r="IT5" s="770"/>
      <c r="IU5" s="770"/>
      <c r="IV5" s="770"/>
      <c r="IW5" s="770"/>
      <c r="IX5" s="770"/>
      <c r="IY5" s="770"/>
      <c r="IZ5" s="770"/>
    </row>
    <row r="6" spans="1:260" s="4" customFormat="1" ht="7" customHeight="1" x14ac:dyDescent="0.25">
      <c r="A6" s="111"/>
      <c r="B6" s="111"/>
      <c r="C6" s="111"/>
      <c r="D6" s="237"/>
      <c r="E6" s="237"/>
      <c r="F6" s="111"/>
      <c r="G6" s="111"/>
      <c r="H6" s="111"/>
      <c r="I6" s="111"/>
      <c r="J6" s="111"/>
      <c r="K6" s="111"/>
      <c r="L6" s="111"/>
      <c r="M6" s="168"/>
      <c r="N6" s="168"/>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1"/>
      <c r="AY6" s="111"/>
      <c r="AZ6" s="111"/>
      <c r="BA6" s="111"/>
      <c r="BB6" s="111"/>
      <c r="BC6" s="111"/>
      <c r="BD6" s="111"/>
      <c r="BE6" s="111"/>
      <c r="BF6" s="111"/>
      <c r="BG6" s="111"/>
      <c r="BH6" s="111"/>
      <c r="BI6" s="111"/>
      <c r="BJ6" s="111"/>
      <c r="BK6" s="111"/>
      <c r="BL6" s="111"/>
      <c r="BM6" s="111"/>
      <c r="BN6" s="111"/>
      <c r="BO6" s="111"/>
      <c r="BP6" s="111"/>
      <c r="BQ6" s="111"/>
      <c r="BR6" s="111"/>
      <c r="BS6" s="111"/>
      <c r="BT6" s="111"/>
      <c r="BU6" s="111"/>
      <c r="BV6" s="111"/>
      <c r="BW6" s="111"/>
      <c r="BX6" s="111"/>
      <c r="BY6" s="111"/>
      <c r="BZ6" s="111"/>
      <c r="CA6" s="111"/>
      <c r="CB6" s="111"/>
      <c r="CC6" s="111"/>
      <c r="CD6" s="111"/>
      <c r="CE6" s="111"/>
      <c r="CF6" s="111"/>
      <c r="CG6" s="111"/>
      <c r="CH6" s="111"/>
      <c r="CI6" s="111"/>
      <c r="CJ6" s="111"/>
      <c r="CK6" s="111"/>
      <c r="CL6" s="111"/>
      <c r="CM6" s="111"/>
      <c r="CN6" s="111"/>
      <c r="CO6" s="111"/>
      <c r="CP6" s="111"/>
      <c r="CQ6" s="111"/>
      <c r="CR6" s="111"/>
      <c r="CS6" s="111"/>
      <c r="CT6" s="111"/>
      <c r="CU6" s="111"/>
      <c r="CV6" s="111"/>
      <c r="CW6" s="111"/>
      <c r="CX6" s="111"/>
      <c r="CY6" s="111"/>
      <c r="CZ6" s="111"/>
      <c r="DA6" s="111"/>
      <c r="DB6" s="111"/>
      <c r="DC6" s="111"/>
      <c r="DD6" s="111"/>
      <c r="DE6" s="111"/>
      <c r="DF6" s="111"/>
      <c r="DG6" s="111"/>
      <c r="DH6" s="111"/>
      <c r="DI6" s="111"/>
      <c r="DJ6" s="111"/>
      <c r="DK6" s="111"/>
      <c r="DL6" s="111"/>
      <c r="DM6" s="111"/>
      <c r="DN6" s="111"/>
      <c r="DO6" s="111"/>
      <c r="DP6" s="111"/>
      <c r="DQ6" s="111"/>
      <c r="DR6" s="111"/>
      <c r="DS6" s="111"/>
      <c r="DT6" s="111"/>
      <c r="DU6" s="111"/>
      <c r="DV6" s="111"/>
      <c r="DW6" s="111"/>
      <c r="DX6" s="111"/>
      <c r="DY6" s="111"/>
      <c r="DZ6" s="111"/>
      <c r="EA6" s="111"/>
      <c r="EB6" s="111"/>
      <c r="EC6" s="111"/>
      <c r="ED6" s="111"/>
      <c r="EE6" s="111"/>
      <c r="EF6" s="111"/>
      <c r="EG6" s="111"/>
      <c r="EH6" s="111"/>
      <c r="EI6" s="111"/>
      <c r="EJ6" s="111"/>
      <c r="EK6" s="111"/>
      <c r="EL6" s="111"/>
      <c r="EM6" s="111"/>
      <c r="EN6" s="111"/>
      <c r="EO6" s="111"/>
      <c r="EP6" s="111"/>
      <c r="EQ6" s="111"/>
      <c r="ER6" s="111"/>
      <c r="ES6" s="111"/>
      <c r="ET6" s="111"/>
      <c r="EU6" s="111"/>
      <c r="EV6" s="111"/>
      <c r="EW6" s="111"/>
      <c r="EX6" s="111"/>
      <c r="EY6" s="111"/>
      <c r="EZ6" s="111"/>
      <c r="FA6" s="111"/>
      <c r="FB6" s="111"/>
      <c r="FC6" s="111"/>
      <c r="FD6" s="111"/>
      <c r="FE6" s="111"/>
      <c r="FF6" s="111"/>
      <c r="FG6" s="111"/>
      <c r="FH6" s="111"/>
      <c r="FI6" s="111"/>
      <c r="FJ6" s="111"/>
      <c r="FK6" s="111"/>
      <c r="FL6" s="111"/>
      <c r="FM6" s="111"/>
      <c r="FN6" s="111"/>
      <c r="FO6" s="111"/>
      <c r="FP6" s="111"/>
      <c r="FQ6" s="111"/>
      <c r="FR6" s="111"/>
      <c r="FS6" s="111"/>
      <c r="FT6" s="111"/>
      <c r="FU6" s="111"/>
      <c r="FV6" s="111"/>
      <c r="FW6" s="111"/>
      <c r="FX6" s="111"/>
      <c r="FY6" s="111"/>
      <c r="FZ6" s="111"/>
      <c r="GA6" s="111"/>
      <c r="GB6" s="111"/>
      <c r="GC6" s="111"/>
      <c r="GD6" s="111"/>
      <c r="GE6" s="111"/>
      <c r="GF6" s="111"/>
      <c r="GG6" s="111"/>
      <c r="GH6" s="111"/>
      <c r="GI6" s="111"/>
      <c r="GJ6" s="111"/>
      <c r="GK6" s="111"/>
      <c r="GL6" s="111"/>
      <c r="GM6" s="111"/>
      <c r="GN6" s="111"/>
      <c r="GO6" s="111"/>
      <c r="GP6" s="111"/>
      <c r="GQ6" s="111"/>
      <c r="GR6" s="111"/>
      <c r="GS6" s="111"/>
      <c r="GT6" s="111"/>
      <c r="GU6" s="111"/>
      <c r="GV6" s="111"/>
      <c r="GW6" s="111"/>
      <c r="GX6" s="111"/>
      <c r="GY6" s="111"/>
      <c r="GZ6" s="111"/>
      <c r="HA6" s="111"/>
      <c r="HB6" s="111"/>
      <c r="HC6" s="111"/>
      <c r="HD6" s="111"/>
      <c r="HE6" s="111"/>
      <c r="HF6" s="111"/>
      <c r="HG6" s="111"/>
      <c r="HH6" s="111"/>
      <c r="HI6" s="111"/>
      <c r="HJ6" s="111"/>
      <c r="HK6" s="111"/>
      <c r="HL6" s="111"/>
      <c r="HM6" s="111"/>
      <c r="HN6" s="111"/>
      <c r="HO6" s="111"/>
      <c r="HP6" s="111"/>
      <c r="HQ6" s="111"/>
      <c r="HR6" s="111"/>
      <c r="HS6" s="111"/>
      <c r="HT6" s="111"/>
      <c r="HU6" s="111"/>
      <c r="HV6" s="111"/>
      <c r="HW6" s="111"/>
      <c r="HX6" s="111"/>
      <c r="HY6" s="111"/>
      <c r="HZ6" s="111"/>
      <c r="IA6" s="111"/>
      <c r="IB6" s="111"/>
      <c r="IC6" s="111"/>
      <c r="ID6" s="111"/>
      <c r="IE6" s="111"/>
      <c r="IF6" s="111"/>
      <c r="IG6" s="111"/>
      <c r="IH6" s="111"/>
      <c r="II6" s="111"/>
      <c r="IJ6" s="111"/>
      <c r="IK6" s="111"/>
      <c r="IL6" s="111"/>
      <c r="IM6" s="111"/>
      <c r="IN6" s="111"/>
      <c r="IO6" s="111"/>
      <c r="IP6" s="111"/>
      <c r="IQ6" s="111"/>
      <c r="IR6" s="111"/>
      <c r="IS6" s="111"/>
      <c r="IT6" s="111"/>
      <c r="IU6" s="111"/>
      <c r="IV6" s="111"/>
      <c r="IW6" s="111"/>
      <c r="IX6" s="111"/>
      <c r="IY6" s="111"/>
      <c r="IZ6" s="111"/>
    </row>
    <row r="7" spans="1:260" s="4" customFormat="1" ht="4.5" customHeight="1" x14ac:dyDescent="0.25">
      <c r="A7" s="111"/>
      <c r="B7" s="111"/>
      <c r="C7" s="111"/>
      <c r="D7" s="111"/>
      <c r="E7" s="111"/>
      <c r="F7" s="113"/>
      <c r="G7" s="111"/>
      <c r="H7" s="111"/>
      <c r="I7" s="111"/>
      <c r="J7" s="111"/>
      <c r="K7" s="111"/>
      <c r="L7" s="111"/>
      <c r="M7" s="169"/>
      <c r="N7" s="169"/>
      <c r="O7" s="115"/>
      <c r="P7" s="115"/>
      <c r="Q7" s="115"/>
      <c r="R7" s="115"/>
      <c r="S7" s="113"/>
      <c r="T7" s="113"/>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c r="AZ7" s="111"/>
      <c r="BA7" s="111"/>
      <c r="BB7" s="111"/>
      <c r="BC7" s="111"/>
      <c r="BD7" s="111"/>
      <c r="BE7" s="111"/>
      <c r="BF7" s="111"/>
      <c r="BG7" s="111"/>
      <c r="BH7" s="111"/>
      <c r="BI7" s="111"/>
      <c r="BJ7" s="111"/>
      <c r="BK7" s="111"/>
      <c r="BL7" s="111"/>
      <c r="BM7" s="111"/>
      <c r="BN7" s="111"/>
      <c r="BO7" s="111"/>
      <c r="BP7" s="111"/>
      <c r="BQ7" s="111"/>
      <c r="BR7" s="111"/>
      <c r="BS7" s="111"/>
      <c r="BT7" s="111"/>
      <c r="BU7" s="111"/>
      <c r="BV7" s="111"/>
      <c r="BW7" s="111"/>
      <c r="BX7" s="111"/>
      <c r="BY7" s="111"/>
      <c r="BZ7" s="111"/>
      <c r="CA7" s="111"/>
      <c r="CB7" s="111"/>
      <c r="CC7" s="111"/>
      <c r="CD7" s="111"/>
      <c r="CE7" s="111"/>
      <c r="CF7" s="111"/>
      <c r="CG7" s="111"/>
      <c r="CH7" s="111"/>
      <c r="CI7" s="111"/>
      <c r="CJ7" s="111"/>
      <c r="CK7" s="111"/>
      <c r="CL7" s="111"/>
      <c r="CM7" s="111"/>
      <c r="CN7" s="111"/>
      <c r="CO7" s="111"/>
      <c r="CP7" s="111"/>
      <c r="CQ7" s="111"/>
      <c r="CR7" s="111"/>
      <c r="CS7" s="111"/>
      <c r="CT7" s="111"/>
      <c r="CU7" s="111"/>
      <c r="CV7" s="111"/>
      <c r="CW7" s="111"/>
      <c r="CX7" s="111"/>
      <c r="CY7" s="111"/>
      <c r="CZ7" s="111"/>
      <c r="DA7" s="111"/>
      <c r="DB7" s="111"/>
      <c r="DC7" s="111"/>
      <c r="DD7" s="111"/>
      <c r="DE7" s="111"/>
      <c r="DF7" s="111"/>
      <c r="DG7" s="111"/>
      <c r="DH7" s="111"/>
      <c r="DI7" s="111"/>
      <c r="DJ7" s="111"/>
      <c r="DK7" s="111"/>
      <c r="DL7" s="111"/>
      <c r="DM7" s="111"/>
      <c r="DN7" s="111"/>
      <c r="DO7" s="111"/>
      <c r="DP7" s="111"/>
      <c r="DQ7" s="111"/>
      <c r="DR7" s="111"/>
      <c r="DS7" s="111"/>
      <c r="DT7" s="111"/>
      <c r="DU7" s="111"/>
      <c r="DV7" s="111"/>
      <c r="DW7" s="111"/>
      <c r="DX7" s="111"/>
      <c r="DY7" s="111"/>
      <c r="DZ7" s="111"/>
      <c r="EA7" s="111"/>
      <c r="EB7" s="111"/>
      <c r="EC7" s="111"/>
      <c r="ED7" s="111"/>
      <c r="EE7" s="111"/>
      <c r="EF7" s="111"/>
      <c r="EG7" s="111"/>
      <c r="EH7" s="111"/>
      <c r="EI7" s="111"/>
      <c r="EJ7" s="111"/>
      <c r="EK7" s="111"/>
      <c r="EL7" s="111"/>
      <c r="EM7" s="111"/>
      <c r="EN7" s="111"/>
      <c r="EO7" s="111"/>
      <c r="EP7" s="111"/>
      <c r="EQ7" s="111"/>
      <c r="ER7" s="111"/>
      <c r="ES7" s="111"/>
      <c r="ET7" s="111"/>
      <c r="EU7" s="111"/>
      <c r="EV7" s="111"/>
      <c r="EW7" s="111"/>
      <c r="EX7" s="111"/>
      <c r="EY7" s="111"/>
      <c r="EZ7" s="111"/>
      <c r="FA7" s="111"/>
      <c r="FB7" s="111"/>
      <c r="FC7" s="111"/>
      <c r="FD7" s="111"/>
      <c r="FE7" s="111"/>
      <c r="FF7" s="111"/>
      <c r="FG7" s="111"/>
      <c r="FH7" s="111"/>
      <c r="FI7" s="111"/>
      <c r="FJ7" s="111"/>
      <c r="FK7" s="111"/>
      <c r="FL7" s="111"/>
      <c r="FM7" s="111"/>
      <c r="FN7" s="111"/>
      <c r="FO7" s="111"/>
      <c r="FP7" s="111"/>
      <c r="FQ7" s="111"/>
      <c r="FR7" s="111"/>
      <c r="FS7" s="111"/>
      <c r="FT7" s="111"/>
      <c r="FU7" s="111"/>
      <c r="FV7" s="111"/>
      <c r="FW7" s="111"/>
      <c r="FX7" s="111"/>
      <c r="FY7" s="111"/>
      <c r="FZ7" s="111"/>
      <c r="GA7" s="111"/>
      <c r="GB7" s="111"/>
      <c r="GC7" s="111"/>
      <c r="GD7" s="111"/>
      <c r="GE7" s="111"/>
      <c r="GF7" s="111"/>
      <c r="GG7" s="111"/>
      <c r="GH7" s="111"/>
      <c r="GI7" s="111"/>
      <c r="GJ7" s="111"/>
      <c r="GK7" s="111"/>
      <c r="GL7" s="111"/>
      <c r="GM7" s="111"/>
      <c r="GN7" s="111"/>
      <c r="GO7" s="111"/>
      <c r="GP7" s="111"/>
      <c r="GQ7" s="111"/>
      <c r="GR7" s="111"/>
      <c r="GS7" s="111"/>
      <c r="GT7" s="111"/>
      <c r="GU7" s="111"/>
      <c r="GV7" s="111"/>
      <c r="GW7" s="111"/>
      <c r="GX7" s="111"/>
      <c r="GY7" s="111"/>
      <c r="GZ7" s="111"/>
      <c r="HA7" s="111"/>
      <c r="HB7" s="111"/>
      <c r="HC7" s="111"/>
      <c r="HD7" s="111"/>
      <c r="HE7" s="111"/>
      <c r="HF7" s="111"/>
      <c r="HG7" s="111"/>
      <c r="HH7" s="111"/>
      <c r="HI7" s="111"/>
      <c r="HJ7" s="111"/>
      <c r="HK7" s="111"/>
      <c r="HL7" s="111"/>
      <c r="HM7" s="111"/>
      <c r="HN7" s="111"/>
      <c r="HO7" s="111"/>
      <c r="HP7" s="111"/>
      <c r="HQ7" s="111"/>
      <c r="HR7" s="111"/>
      <c r="HS7" s="111"/>
      <c r="HT7" s="111"/>
      <c r="HU7" s="111"/>
      <c r="HV7" s="111"/>
      <c r="HW7" s="111"/>
      <c r="HX7" s="111"/>
      <c r="HY7" s="111"/>
      <c r="HZ7" s="111"/>
      <c r="IA7" s="111"/>
      <c r="IB7" s="111"/>
      <c r="IC7" s="111"/>
      <c r="ID7" s="111"/>
      <c r="IE7" s="111"/>
      <c r="IF7" s="111"/>
      <c r="IG7" s="111"/>
      <c r="IH7" s="111"/>
      <c r="II7" s="111"/>
      <c r="IJ7" s="111"/>
      <c r="IK7" s="111"/>
      <c r="IL7" s="111"/>
      <c r="IM7" s="111"/>
      <c r="IN7" s="111"/>
      <c r="IO7" s="111"/>
      <c r="IP7" s="111"/>
      <c r="IQ7" s="111"/>
      <c r="IR7" s="111"/>
      <c r="IS7" s="111"/>
      <c r="IT7" s="111"/>
      <c r="IU7" s="111"/>
      <c r="IV7" s="111"/>
      <c r="IW7" s="111"/>
      <c r="IX7" s="111"/>
      <c r="IY7" s="111"/>
      <c r="IZ7" s="111"/>
    </row>
    <row r="8" spans="1:260" s="814" customFormat="1" ht="30" customHeight="1" x14ac:dyDescent="0.25">
      <c r="A8" s="770"/>
      <c r="B8" s="1406" t="s">
        <v>12</v>
      </c>
      <c r="C8" s="742"/>
      <c r="D8" s="1409" t="s">
        <v>478</v>
      </c>
      <c r="E8" s="1410"/>
      <c r="F8" s="743"/>
      <c r="G8" s="1409" t="s">
        <v>479</v>
      </c>
      <c r="H8" s="1410"/>
      <c r="I8" s="742"/>
      <c r="J8" s="1409" t="s">
        <v>245</v>
      </c>
      <c r="K8" s="1411"/>
      <c r="L8" s="1410"/>
      <c r="M8" s="856"/>
      <c r="N8" s="856"/>
      <c r="O8" s="779"/>
      <c r="P8" s="779"/>
      <c r="Q8" s="779"/>
      <c r="R8" s="779"/>
      <c r="S8" s="743"/>
      <c r="T8" s="743"/>
      <c r="U8" s="770"/>
      <c r="V8" s="770"/>
      <c r="W8" s="770"/>
      <c r="X8" s="770"/>
      <c r="Y8" s="770"/>
      <c r="Z8" s="770"/>
      <c r="AA8" s="770"/>
      <c r="AB8" s="770"/>
      <c r="AC8" s="770"/>
      <c r="AD8" s="770"/>
      <c r="AE8" s="770"/>
      <c r="AF8" s="770"/>
      <c r="AG8" s="770"/>
      <c r="AH8" s="770"/>
      <c r="AI8" s="770"/>
      <c r="AJ8" s="770"/>
      <c r="AK8" s="770"/>
      <c r="AL8" s="770"/>
      <c r="AM8" s="770"/>
      <c r="AN8" s="770"/>
      <c r="AO8" s="770"/>
      <c r="AP8" s="770"/>
      <c r="AQ8" s="770"/>
      <c r="AR8" s="770"/>
      <c r="AS8" s="770"/>
      <c r="AT8" s="770"/>
      <c r="AU8" s="770"/>
      <c r="AV8" s="770"/>
      <c r="AW8" s="770"/>
      <c r="AX8" s="770"/>
      <c r="AY8" s="770"/>
      <c r="AZ8" s="770"/>
      <c r="BA8" s="770"/>
      <c r="BB8" s="770"/>
      <c r="BC8" s="770"/>
      <c r="BD8" s="770"/>
      <c r="BE8" s="770"/>
      <c r="BF8" s="770"/>
      <c r="BG8" s="770"/>
      <c r="BH8" s="770"/>
      <c r="BI8" s="770"/>
      <c r="BJ8" s="770"/>
      <c r="BK8" s="770"/>
      <c r="BL8" s="770"/>
      <c r="BM8" s="770"/>
      <c r="BN8" s="770"/>
      <c r="BO8" s="770"/>
      <c r="BP8" s="770"/>
      <c r="BQ8" s="770"/>
      <c r="BR8" s="770"/>
      <c r="BS8" s="770"/>
      <c r="BT8" s="770"/>
      <c r="BU8" s="770"/>
      <c r="BV8" s="770"/>
      <c r="BW8" s="770"/>
      <c r="BX8" s="770"/>
      <c r="BY8" s="770"/>
      <c r="BZ8" s="770"/>
      <c r="CA8" s="770"/>
      <c r="CB8" s="770"/>
      <c r="CC8" s="770"/>
      <c r="CD8" s="770"/>
      <c r="CE8" s="770"/>
      <c r="CF8" s="770"/>
      <c r="CG8" s="770"/>
      <c r="CH8" s="770"/>
      <c r="CI8" s="770"/>
      <c r="CJ8" s="770"/>
      <c r="CK8" s="770"/>
      <c r="CL8" s="770"/>
      <c r="CM8" s="770"/>
      <c r="CN8" s="770"/>
      <c r="CO8" s="770"/>
      <c r="CP8" s="770"/>
      <c r="CQ8" s="770"/>
      <c r="CR8" s="770"/>
      <c r="CS8" s="770"/>
      <c r="CT8" s="770"/>
      <c r="CU8" s="770"/>
      <c r="CV8" s="770"/>
      <c r="CW8" s="770"/>
      <c r="CX8" s="770"/>
      <c r="CY8" s="770"/>
      <c r="CZ8" s="770"/>
      <c r="DA8" s="770"/>
      <c r="DB8" s="770"/>
      <c r="DC8" s="770"/>
      <c r="DD8" s="770"/>
      <c r="DE8" s="770"/>
      <c r="DF8" s="770"/>
      <c r="DG8" s="770"/>
      <c r="DH8" s="770"/>
      <c r="DI8" s="770"/>
      <c r="DJ8" s="770"/>
      <c r="DK8" s="770"/>
      <c r="DL8" s="770"/>
      <c r="DM8" s="770"/>
      <c r="DN8" s="770"/>
      <c r="DO8" s="770"/>
      <c r="DP8" s="770"/>
      <c r="DQ8" s="770"/>
      <c r="DR8" s="770"/>
      <c r="DS8" s="770"/>
      <c r="DT8" s="770"/>
      <c r="DU8" s="770"/>
      <c r="DV8" s="770"/>
      <c r="DW8" s="770"/>
      <c r="DX8" s="770"/>
      <c r="DY8" s="770"/>
      <c r="DZ8" s="770"/>
      <c r="EA8" s="770"/>
      <c r="EB8" s="770"/>
      <c r="EC8" s="770"/>
      <c r="ED8" s="770"/>
      <c r="EE8" s="770"/>
      <c r="EF8" s="770"/>
      <c r="EG8" s="770"/>
      <c r="EH8" s="770"/>
      <c r="EI8" s="770"/>
      <c r="EJ8" s="770"/>
      <c r="EK8" s="770"/>
      <c r="EL8" s="770"/>
      <c r="EM8" s="770"/>
      <c r="EN8" s="770"/>
      <c r="EO8" s="770"/>
      <c r="EP8" s="770"/>
      <c r="EQ8" s="770"/>
      <c r="ER8" s="770"/>
      <c r="ES8" s="770"/>
      <c r="ET8" s="770"/>
      <c r="EU8" s="770"/>
      <c r="EV8" s="770"/>
      <c r="EW8" s="770"/>
      <c r="EX8" s="770"/>
      <c r="EY8" s="770"/>
      <c r="EZ8" s="770"/>
      <c r="FA8" s="770"/>
      <c r="FB8" s="770"/>
      <c r="FC8" s="770"/>
      <c r="FD8" s="770"/>
      <c r="FE8" s="770"/>
      <c r="FF8" s="770"/>
      <c r="FG8" s="770"/>
      <c r="FH8" s="770"/>
      <c r="FI8" s="770"/>
      <c r="FJ8" s="770"/>
      <c r="FK8" s="770"/>
      <c r="FL8" s="770"/>
      <c r="FM8" s="770"/>
      <c r="FN8" s="770"/>
      <c r="FO8" s="770"/>
      <c r="FP8" s="770"/>
      <c r="FQ8" s="770"/>
      <c r="FR8" s="770"/>
      <c r="FS8" s="770"/>
      <c r="FT8" s="770"/>
      <c r="FU8" s="770"/>
      <c r="FV8" s="770"/>
      <c r="FW8" s="770"/>
      <c r="FX8" s="770"/>
      <c r="FY8" s="770"/>
      <c r="FZ8" s="770"/>
      <c r="GA8" s="770"/>
      <c r="GB8" s="770"/>
      <c r="GC8" s="770"/>
      <c r="GD8" s="770"/>
      <c r="GE8" s="770"/>
      <c r="GF8" s="770"/>
      <c r="GG8" s="770"/>
      <c r="GH8" s="770"/>
      <c r="GI8" s="770"/>
      <c r="GJ8" s="770"/>
      <c r="GK8" s="770"/>
      <c r="GL8" s="770"/>
      <c r="GM8" s="770"/>
      <c r="GN8" s="770"/>
      <c r="GO8" s="770"/>
      <c r="GP8" s="770"/>
      <c r="GQ8" s="770"/>
      <c r="GR8" s="770"/>
      <c r="GS8" s="770"/>
      <c r="GT8" s="770"/>
      <c r="GU8" s="770"/>
      <c r="GV8" s="770"/>
      <c r="GW8" s="770"/>
      <c r="GX8" s="770"/>
      <c r="GY8" s="770"/>
      <c r="GZ8" s="770"/>
      <c r="HA8" s="770"/>
      <c r="HB8" s="770"/>
      <c r="HC8" s="770"/>
      <c r="HD8" s="770"/>
      <c r="HE8" s="770"/>
      <c r="HF8" s="770"/>
      <c r="HG8" s="770"/>
      <c r="HH8" s="770"/>
      <c r="HI8" s="770"/>
      <c r="HJ8" s="770"/>
      <c r="HK8" s="770"/>
      <c r="HL8" s="770"/>
      <c r="HM8" s="770"/>
      <c r="HN8" s="770"/>
      <c r="HO8" s="770"/>
      <c r="HP8" s="770"/>
      <c r="HQ8" s="770"/>
      <c r="HR8" s="770"/>
      <c r="HS8" s="770"/>
      <c r="HT8" s="770"/>
      <c r="HU8" s="770"/>
      <c r="HV8" s="770"/>
      <c r="HW8" s="770"/>
      <c r="HX8" s="770"/>
      <c r="HY8" s="770"/>
      <c r="HZ8" s="770"/>
      <c r="IA8" s="770"/>
      <c r="IB8" s="770"/>
      <c r="IC8" s="770"/>
      <c r="ID8" s="770"/>
      <c r="IE8" s="770"/>
      <c r="IF8" s="770"/>
      <c r="IG8" s="770"/>
      <c r="IH8" s="770"/>
      <c r="II8" s="770"/>
      <c r="IJ8" s="770"/>
      <c r="IK8" s="770"/>
      <c r="IL8" s="770"/>
      <c r="IM8" s="770"/>
      <c r="IN8" s="770"/>
      <c r="IO8" s="770"/>
      <c r="IP8" s="770"/>
      <c r="IQ8" s="770"/>
      <c r="IR8" s="770"/>
      <c r="IS8" s="770"/>
      <c r="IT8" s="770"/>
      <c r="IU8" s="770"/>
      <c r="IV8" s="770"/>
      <c r="IW8" s="770"/>
      <c r="IX8" s="770"/>
      <c r="IY8" s="770"/>
      <c r="IZ8" s="770"/>
    </row>
    <row r="9" spans="1:260" s="861" customFormat="1" ht="30.75" customHeight="1" x14ac:dyDescent="0.25">
      <c r="A9" s="857"/>
      <c r="B9" s="1407"/>
      <c r="C9" s="779"/>
      <c r="D9" s="884" t="s">
        <v>9</v>
      </c>
      <c r="E9" s="885" t="s">
        <v>10</v>
      </c>
      <c r="F9" s="858"/>
      <c r="G9" s="884" t="s">
        <v>9</v>
      </c>
      <c r="H9" s="886" t="s">
        <v>10</v>
      </c>
      <c r="I9" s="743"/>
      <c r="J9" s="884" t="s">
        <v>9</v>
      </c>
      <c r="K9" s="888" t="s">
        <v>111</v>
      </c>
      <c r="L9" s="885" t="s">
        <v>110</v>
      </c>
      <c r="M9" s="859"/>
      <c r="N9" s="859"/>
      <c r="O9" s="860"/>
      <c r="P9" s="860"/>
      <c r="Q9" s="860"/>
      <c r="R9" s="860"/>
      <c r="S9" s="860"/>
      <c r="T9" s="860"/>
      <c r="U9" s="857"/>
      <c r="V9" s="857"/>
      <c r="W9" s="857"/>
      <c r="X9" s="857"/>
      <c r="Y9" s="857"/>
      <c r="Z9" s="857"/>
      <c r="AA9" s="857"/>
      <c r="AB9" s="857"/>
      <c r="AC9" s="857"/>
      <c r="AD9" s="857"/>
      <c r="AE9" s="857"/>
      <c r="AF9" s="857"/>
      <c r="AG9" s="857"/>
      <c r="AH9" s="857"/>
      <c r="AI9" s="857"/>
      <c r="AJ9" s="857"/>
      <c r="AK9" s="857"/>
      <c r="AL9" s="857"/>
      <c r="AM9" s="857"/>
      <c r="AN9" s="857"/>
      <c r="AO9" s="857"/>
      <c r="AP9" s="857"/>
      <c r="AQ9" s="857"/>
      <c r="AR9" s="857"/>
      <c r="AS9" s="857"/>
      <c r="AT9" s="857"/>
      <c r="AU9" s="857"/>
      <c r="AV9" s="857"/>
      <c r="AW9" s="857"/>
      <c r="AX9" s="857"/>
      <c r="AY9" s="857"/>
      <c r="AZ9" s="857"/>
      <c r="BA9" s="857"/>
      <c r="BB9" s="857"/>
      <c r="BC9" s="857"/>
      <c r="BD9" s="857"/>
      <c r="BE9" s="857"/>
      <c r="BF9" s="857"/>
      <c r="BG9" s="857"/>
      <c r="BH9" s="857"/>
      <c r="BI9" s="857"/>
      <c r="BJ9" s="857"/>
      <c r="BK9" s="857"/>
      <c r="BL9" s="857"/>
      <c r="BM9" s="857"/>
      <c r="BN9" s="857"/>
      <c r="BO9" s="857"/>
      <c r="BP9" s="857"/>
      <c r="BQ9" s="857"/>
      <c r="BR9" s="857"/>
      <c r="BS9" s="857"/>
      <c r="BT9" s="857"/>
      <c r="BU9" s="857"/>
      <c r="BV9" s="857"/>
      <c r="BW9" s="857"/>
      <c r="BX9" s="857"/>
      <c r="BY9" s="857"/>
      <c r="BZ9" s="857"/>
      <c r="CA9" s="857"/>
      <c r="CB9" s="857"/>
      <c r="CC9" s="857"/>
      <c r="CD9" s="857"/>
      <c r="CE9" s="857"/>
      <c r="CF9" s="857"/>
      <c r="CG9" s="857"/>
      <c r="CH9" s="857"/>
      <c r="CI9" s="857"/>
      <c r="CJ9" s="857"/>
      <c r="CK9" s="857"/>
      <c r="CL9" s="857"/>
      <c r="CM9" s="857"/>
      <c r="CN9" s="857"/>
      <c r="CO9" s="857"/>
      <c r="CP9" s="857"/>
      <c r="CQ9" s="857"/>
      <c r="CR9" s="857"/>
      <c r="CS9" s="857"/>
      <c r="CT9" s="857"/>
      <c r="CU9" s="857"/>
      <c r="CV9" s="857"/>
      <c r="CW9" s="857"/>
      <c r="CX9" s="857"/>
      <c r="CY9" s="857"/>
      <c r="CZ9" s="857"/>
      <c r="DA9" s="857"/>
      <c r="DB9" s="857"/>
      <c r="DC9" s="857"/>
      <c r="DD9" s="857"/>
      <c r="DE9" s="857"/>
      <c r="DF9" s="857"/>
      <c r="DG9" s="857"/>
      <c r="DH9" s="857"/>
      <c r="DI9" s="857"/>
      <c r="DJ9" s="857"/>
      <c r="DK9" s="857"/>
      <c r="DL9" s="857"/>
      <c r="DM9" s="857"/>
      <c r="DN9" s="857"/>
      <c r="DO9" s="857"/>
      <c r="DP9" s="857"/>
      <c r="DQ9" s="857"/>
      <c r="DR9" s="857"/>
      <c r="DS9" s="857"/>
      <c r="DT9" s="857"/>
      <c r="DU9" s="857"/>
      <c r="DV9" s="857"/>
      <c r="DW9" s="857"/>
      <c r="DX9" s="857"/>
      <c r="DY9" s="857"/>
      <c r="DZ9" s="857"/>
      <c r="EA9" s="857"/>
      <c r="EB9" s="857"/>
      <c r="EC9" s="857"/>
      <c r="ED9" s="857"/>
      <c r="EE9" s="857"/>
      <c r="EF9" s="857"/>
      <c r="EG9" s="857"/>
      <c r="EH9" s="857"/>
      <c r="EI9" s="857"/>
      <c r="EJ9" s="857"/>
      <c r="EK9" s="857"/>
      <c r="EL9" s="857"/>
      <c r="EM9" s="857"/>
      <c r="EN9" s="857"/>
      <c r="EO9" s="857"/>
      <c r="EP9" s="857"/>
      <c r="EQ9" s="857"/>
      <c r="ER9" s="857"/>
      <c r="ES9" s="857"/>
      <c r="ET9" s="857"/>
      <c r="EU9" s="857"/>
      <c r="EV9" s="857"/>
      <c r="EW9" s="857"/>
      <c r="EX9" s="857"/>
      <c r="EY9" s="857"/>
      <c r="EZ9" s="857"/>
      <c r="FA9" s="857"/>
      <c r="FB9" s="857"/>
      <c r="FC9" s="857"/>
      <c r="FD9" s="857"/>
      <c r="FE9" s="857"/>
      <c r="FF9" s="857"/>
      <c r="FG9" s="857"/>
      <c r="FH9" s="857"/>
      <c r="FI9" s="857"/>
      <c r="FJ9" s="857"/>
      <c r="FK9" s="857"/>
      <c r="FL9" s="857"/>
      <c r="FM9" s="857"/>
      <c r="FN9" s="857"/>
      <c r="FO9" s="857"/>
      <c r="FP9" s="857"/>
      <c r="FQ9" s="857"/>
      <c r="FR9" s="857"/>
      <c r="FS9" s="857"/>
      <c r="FT9" s="857"/>
      <c r="FU9" s="857"/>
      <c r="FV9" s="857"/>
      <c r="FW9" s="857"/>
      <c r="FX9" s="857"/>
      <c r="FY9" s="857"/>
      <c r="FZ9" s="857"/>
      <c r="GA9" s="857"/>
      <c r="GB9" s="857"/>
      <c r="GC9" s="857"/>
      <c r="GD9" s="857"/>
      <c r="GE9" s="857"/>
      <c r="GF9" s="857"/>
      <c r="GG9" s="857"/>
      <c r="GH9" s="857"/>
      <c r="GI9" s="857"/>
      <c r="GJ9" s="857"/>
      <c r="GK9" s="857"/>
      <c r="GL9" s="857"/>
      <c r="GM9" s="857"/>
      <c r="GN9" s="857"/>
      <c r="GO9" s="857"/>
      <c r="GP9" s="857"/>
      <c r="GQ9" s="857"/>
      <c r="GR9" s="857"/>
      <c r="GS9" s="857"/>
      <c r="GT9" s="857"/>
      <c r="GU9" s="857"/>
      <c r="GV9" s="857"/>
      <c r="GW9" s="857"/>
      <c r="GX9" s="857"/>
      <c r="GY9" s="857"/>
      <c r="GZ9" s="857"/>
      <c r="HA9" s="857"/>
      <c r="HB9" s="857"/>
      <c r="HC9" s="857"/>
      <c r="HD9" s="857"/>
      <c r="HE9" s="857"/>
      <c r="HF9" s="857"/>
      <c r="HG9" s="857"/>
      <c r="HH9" s="857"/>
      <c r="HI9" s="857"/>
      <c r="HJ9" s="857"/>
      <c r="HK9" s="857"/>
      <c r="HL9" s="857"/>
      <c r="HM9" s="857"/>
      <c r="HN9" s="857"/>
      <c r="HO9" s="857"/>
      <c r="HP9" s="857"/>
      <c r="HQ9" s="857"/>
      <c r="HR9" s="857"/>
      <c r="HS9" s="857"/>
      <c r="HT9" s="857"/>
      <c r="HU9" s="857"/>
      <c r="HV9" s="857"/>
      <c r="HW9" s="857"/>
      <c r="HX9" s="857"/>
      <c r="HY9" s="857"/>
      <c r="HZ9" s="857"/>
      <c r="IA9" s="857"/>
      <c r="IB9" s="857"/>
      <c r="IC9" s="857"/>
      <c r="ID9" s="857"/>
      <c r="IE9" s="857"/>
      <c r="IF9" s="857"/>
      <c r="IG9" s="857"/>
      <c r="IH9" s="857"/>
      <c r="II9" s="857"/>
      <c r="IJ9" s="857"/>
      <c r="IK9" s="857"/>
      <c r="IL9" s="857"/>
      <c r="IM9" s="857"/>
      <c r="IN9" s="857"/>
      <c r="IO9" s="857"/>
      <c r="IP9" s="857"/>
      <c r="IQ9" s="857"/>
      <c r="IR9" s="857"/>
      <c r="IS9" s="857"/>
      <c r="IT9" s="857"/>
      <c r="IU9" s="857"/>
      <c r="IV9" s="857"/>
      <c r="IW9" s="857"/>
      <c r="IX9" s="857"/>
      <c r="IY9" s="857"/>
      <c r="IZ9" s="857"/>
    </row>
    <row r="10" spans="1:260" s="16" customFormat="1" ht="7.5" customHeight="1" x14ac:dyDescent="0.25">
      <c r="A10" s="117"/>
      <c r="B10" s="120"/>
      <c r="C10" s="120"/>
      <c r="D10" s="122"/>
      <c r="E10" s="122"/>
      <c r="F10" s="127"/>
      <c r="G10" s="120"/>
      <c r="H10" s="120"/>
      <c r="I10" s="120"/>
      <c r="J10" s="120"/>
      <c r="K10" s="120"/>
      <c r="L10" s="120"/>
      <c r="M10" s="174"/>
      <c r="N10" s="175"/>
      <c r="O10" s="133"/>
      <c r="P10" s="133"/>
      <c r="Q10" s="133"/>
      <c r="R10" s="133"/>
      <c r="S10" s="176"/>
      <c r="T10" s="176"/>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c r="BA10" s="117"/>
      <c r="BB10" s="117"/>
      <c r="BC10" s="117"/>
      <c r="BD10" s="117"/>
      <c r="BE10" s="117"/>
      <c r="BF10" s="117"/>
      <c r="BG10" s="117"/>
      <c r="BH10" s="117"/>
      <c r="BI10" s="117"/>
      <c r="BJ10" s="117"/>
      <c r="BK10" s="117"/>
      <c r="BL10" s="117"/>
      <c r="BM10" s="117"/>
      <c r="BN10" s="117"/>
      <c r="BO10" s="117"/>
      <c r="BP10" s="117"/>
      <c r="BQ10" s="117"/>
      <c r="BR10" s="117"/>
      <c r="BS10" s="117"/>
      <c r="BT10" s="117"/>
      <c r="BU10" s="117"/>
      <c r="BV10" s="117"/>
      <c r="BW10" s="117"/>
      <c r="BX10" s="117"/>
      <c r="BY10" s="117"/>
      <c r="BZ10" s="117"/>
      <c r="CA10" s="117"/>
      <c r="CB10" s="117"/>
      <c r="CC10" s="117"/>
      <c r="CD10" s="117"/>
      <c r="CE10" s="117"/>
      <c r="CF10" s="117"/>
      <c r="CG10" s="117"/>
      <c r="CH10" s="117"/>
      <c r="CI10" s="117"/>
      <c r="CJ10" s="117"/>
      <c r="CK10" s="117"/>
      <c r="CL10" s="117"/>
      <c r="CM10" s="117"/>
      <c r="CN10" s="117"/>
      <c r="CO10" s="117"/>
      <c r="CP10" s="117"/>
      <c r="CQ10" s="117"/>
      <c r="CR10" s="117"/>
      <c r="CS10" s="117"/>
      <c r="CT10" s="117"/>
      <c r="CU10" s="117"/>
      <c r="CV10" s="117"/>
      <c r="CW10" s="117"/>
      <c r="CX10" s="117"/>
      <c r="CY10" s="117"/>
      <c r="CZ10" s="117"/>
      <c r="DA10" s="117"/>
      <c r="DB10" s="117"/>
      <c r="DC10" s="117"/>
      <c r="DD10" s="117"/>
      <c r="DE10" s="117"/>
      <c r="DF10" s="117"/>
      <c r="DG10" s="117"/>
      <c r="DH10" s="117"/>
      <c r="DI10" s="117"/>
      <c r="DJ10" s="117"/>
      <c r="DK10" s="117"/>
      <c r="DL10" s="117"/>
      <c r="DM10" s="117"/>
      <c r="DN10" s="117"/>
      <c r="DO10" s="117"/>
      <c r="DP10" s="117"/>
      <c r="DQ10" s="117"/>
      <c r="DR10" s="117"/>
      <c r="DS10" s="117"/>
      <c r="DT10" s="117"/>
      <c r="DU10" s="117"/>
      <c r="DV10" s="117"/>
      <c r="DW10" s="117"/>
      <c r="DX10" s="117"/>
      <c r="DY10" s="117"/>
      <c r="DZ10" s="117"/>
      <c r="EA10" s="117"/>
      <c r="EB10" s="117"/>
      <c r="EC10" s="117"/>
      <c r="ED10" s="117"/>
      <c r="EE10" s="117"/>
      <c r="EF10" s="117"/>
      <c r="EG10" s="117"/>
      <c r="EH10" s="117"/>
      <c r="EI10" s="117"/>
      <c r="EJ10" s="117"/>
      <c r="EK10" s="117"/>
      <c r="EL10" s="117"/>
      <c r="EM10" s="117"/>
      <c r="EN10" s="117"/>
      <c r="EO10" s="117"/>
      <c r="EP10" s="117"/>
      <c r="EQ10" s="117"/>
      <c r="ER10" s="117"/>
      <c r="ES10" s="117"/>
      <c r="ET10" s="117"/>
      <c r="EU10" s="117"/>
      <c r="EV10" s="117"/>
      <c r="EW10" s="117"/>
      <c r="EX10" s="117"/>
      <c r="EY10" s="117"/>
      <c r="EZ10" s="117"/>
      <c r="FA10" s="117"/>
      <c r="FB10" s="117"/>
      <c r="FC10" s="117"/>
      <c r="FD10" s="117"/>
      <c r="FE10" s="117"/>
      <c r="FF10" s="117"/>
      <c r="FG10" s="117"/>
      <c r="FH10" s="117"/>
      <c r="FI10" s="117"/>
      <c r="FJ10" s="117"/>
      <c r="FK10" s="117"/>
      <c r="FL10" s="117"/>
      <c r="FM10" s="117"/>
      <c r="FN10" s="117"/>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7"/>
      <c r="IT10" s="117"/>
      <c r="IU10" s="117"/>
      <c r="IV10" s="117"/>
      <c r="IW10" s="117"/>
      <c r="IX10" s="117"/>
      <c r="IY10" s="117"/>
      <c r="IZ10" s="117"/>
    </row>
    <row r="11" spans="1:260" s="13" customFormat="1" ht="18" customHeight="1" x14ac:dyDescent="0.25">
      <c r="A11" s="123"/>
      <c r="B11" s="907" t="s">
        <v>8</v>
      </c>
      <c r="C11" s="177"/>
      <c r="D11" s="904">
        <v>8584147</v>
      </c>
      <c r="E11" s="868">
        <v>17.851892595752791</v>
      </c>
      <c r="F11" s="127"/>
      <c r="G11" s="900">
        <v>1014321</v>
      </c>
      <c r="H11" s="891">
        <v>16.031753056369972</v>
      </c>
      <c r="I11" s="177"/>
      <c r="J11" s="889">
        <v>385584</v>
      </c>
      <c r="K11" s="890">
        <f>J11*100/D11</f>
        <v>4.4918149700838068</v>
      </c>
      <c r="L11" s="891">
        <f>J11*100/G11</f>
        <v>38.014001484737079</v>
      </c>
      <c r="M11" s="178"/>
      <c r="N11" s="178">
        <f>_xlfn.RANK.EQ(L11,L$11:L$31,0)</f>
        <v>1</v>
      </c>
      <c r="O11" s="178">
        <v>1</v>
      </c>
      <c r="P11" s="178">
        <f>MATCH(O11,N$11:N$31,0)</f>
        <v>1</v>
      </c>
      <c r="Q11" s="179" t="str">
        <f>INDEX(B$11:B$31,P11,1)</f>
        <v>Andalucía</v>
      </c>
      <c r="R11" s="180">
        <f>INDEX(L$11:L$31,P11,1)</f>
        <v>38.014001484737079</v>
      </c>
      <c r="S11" s="176"/>
      <c r="T11" s="176"/>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23"/>
      <c r="BS11" s="123"/>
      <c r="BT11" s="123"/>
      <c r="BU11" s="123"/>
      <c r="BV11" s="123"/>
      <c r="BW11" s="123"/>
      <c r="BX11" s="123"/>
      <c r="BY11" s="123"/>
      <c r="BZ11" s="123"/>
      <c r="CA11" s="123"/>
      <c r="CB11" s="123"/>
      <c r="CC11" s="123"/>
      <c r="CD11" s="123"/>
      <c r="CE11" s="123"/>
      <c r="CF11" s="123"/>
      <c r="CG11" s="123"/>
      <c r="CH11" s="123"/>
      <c r="CI11" s="123"/>
      <c r="CJ11" s="123"/>
      <c r="CK11" s="123"/>
      <c r="CL11" s="123"/>
      <c r="CM11" s="123"/>
      <c r="CN11" s="123"/>
      <c r="CO11" s="123"/>
      <c r="CP11" s="123"/>
      <c r="CQ11" s="123"/>
      <c r="CR11" s="123"/>
      <c r="CS11" s="123"/>
      <c r="CT11" s="123"/>
      <c r="CU11" s="123"/>
      <c r="CV11" s="123"/>
      <c r="CW11" s="123"/>
      <c r="CX11" s="123"/>
      <c r="CY11" s="123"/>
      <c r="CZ11" s="123"/>
      <c r="DA11" s="123"/>
      <c r="DB11" s="123"/>
      <c r="DC11" s="123"/>
      <c r="DD11" s="123"/>
      <c r="DE11" s="123"/>
      <c r="DF11" s="123"/>
      <c r="DG11" s="123"/>
      <c r="DH11" s="123"/>
      <c r="DI11" s="123"/>
      <c r="DJ11" s="123"/>
      <c r="DK11" s="123"/>
      <c r="DL11" s="123"/>
      <c r="DM11" s="123"/>
      <c r="DN11" s="123"/>
      <c r="DO11" s="123"/>
      <c r="DP11" s="123"/>
      <c r="DQ11" s="123"/>
      <c r="DR11" s="123"/>
      <c r="DS11" s="123"/>
      <c r="DT11" s="123"/>
      <c r="DU11" s="123"/>
      <c r="DV11" s="123"/>
      <c r="DW11" s="123"/>
      <c r="DX11" s="123"/>
      <c r="DY11" s="123"/>
      <c r="DZ11" s="123"/>
      <c r="EA11" s="123"/>
      <c r="EB11" s="123"/>
      <c r="EC11" s="123"/>
      <c r="ED11" s="123"/>
      <c r="EE11" s="123"/>
      <c r="EF11" s="123"/>
      <c r="EG11" s="123"/>
      <c r="EH11" s="123"/>
      <c r="EI11" s="123"/>
      <c r="EJ11" s="123"/>
      <c r="EK11" s="123"/>
      <c r="EL11" s="123"/>
      <c r="EM11" s="123"/>
      <c r="EN11" s="123"/>
      <c r="EO11" s="123"/>
      <c r="EP11" s="123"/>
      <c r="EQ11" s="123"/>
      <c r="ER11" s="123"/>
      <c r="ES11" s="123"/>
      <c r="ET11" s="123"/>
      <c r="EU11" s="123"/>
      <c r="EV11" s="123"/>
      <c r="EW11" s="123"/>
      <c r="EX11" s="123"/>
      <c r="EY11" s="123"/>
      <c r="EZ11" s="123"/>
      <c r="FA11" s="123"/>
      <c r="FB11" s="123"/>
      <c r="FC11" s="123"/>
      <c r="FD11" s="123"/>
      <c r="FE11" s="123"/>
      <c r="FF11" s="123"/>
      <c r="FG11" s="123"/>
      <c r="FH11" s="123"/>
      <c r="FI11" s="123"/>
      <c r="FJ11" s="123"/>
      <c r="FK11" s="123"/>
      <c r="FL11" s="123"/>
      <c r="FM11" s="123"/>
      <c r="FN11" s="123"/>
      <c r="FO11" s="123"/>
      <c r="FP11" s="123"/>
      <c r="FQ11" s="123"/>
      <c r="FR11" s="123"/>
      <c r="FS11" s="123"/>
      <c r="FT11" s="123"/>
      <c r="FU11" s="123"/>
      <c r="FV11" s="123"/>
      <c r="FW11" s="123"/>
      <c r="FX11" s="123"/>
      <c r="FY11" s="123"/>
      <c r="FZ11" s="123"/>
      <c r="GA11" s="123"/>
      <c r="GB11" s="123"/>
      <c r="GC11" s="123"/>
      <c r="GD11" s="123"/>
      <c r="GE11" s="123"/>
      <c r="GF11" s="123"/>
      <c r="GG11" s="123"/>
      <c r="GH11" s="123"/>
      <c r="GI11" s="123"/>
      <c r="GJ11" s="123"/>
      <c r="GK11" s="123"/>
      <c r="GL11" s="123"/>
      <c r="GM11" s="123"/>
      <c r="GN11" s="123"/>
      <c r="GO11" s="123"/>
      <c r="GP11" s="123"/>
      <c r="GQ11" s="123"/>
      <c r="GR11" s="123"/>
      <c r="GS11" s="123"/>
      <c r="GT11" s="123"/>
      <c r="GU11" s="123"/>
      <c r="GV11" s="123"/>
      <c r="GW11" s="123"/>
      <c r="GX11" s="123"/>
      <c r="GY11" s="123"/>
      <c r="GZ11" s="123"/>
      <c r="HA11" s="123"/>
      <c r="HB11" s="123"/>
      <c r="HC11" s="123"/>
      <c r="HD11" s="123"/>
      <c r="HE11" s="123"/>
      <c r="HF11" s="123"/>
      <c r="HG11" s="123"/>
      <c r="HH11" s="123"/>
      <c r="HI11" s="123"/>
      <c r="HJ11" s="123"/>
      <c r="HK11" s="123"/>
      <c r="HL11" s="123"/>
      <c r="HM11" s="123"/>
      <c r="HN11" s="123"/>
      <c r="HO11" s="123"/>
      <c r="HP11" s="123"/>
      <c r="HQ11" s="123"/>
      <c r="HR11" s="123"/>
      <c r="HS11" s="123"/>
      <c r="HT11" s="123"/>
      <c r="HU11" s="123"/>
      <c r="HV11" s="123"/>
      <c r="HW11" s="123"/>
      <c r="HX11" s="123"/>
      <c r="HY11" s="123"/>
      <c r="HZ11" s="123"/>
      <c r="IA11" s="123"/>
      <c r="IB11" s="123"/>
      <c r="IC11" s="123"/>
      <c r="ID11" s="123"/>
      <c r="IE11" s="123"/>
      <c r="IF11" s="123"/>
      <c r="IG11" s="123"/>
      <c r="IH11" s="123"/>
      <c r="II11" s="123"/>
      <c r="IJ11" s="123"/>
      <c r="IK11" s="123"/>
      <c r="IL11" s="123"/>
      <c r="IM11" s="123"/>
      <c r="IN11" s="123"/>
      <c r="IO11" s="123"/>
      <c r="IP11" s="123"/>
      <c r="IQ11" s="123"/>
      <c r="IR11" s="123"/>
      <c r="IS11" s="123"/>
      <c r="IT11" s="123"/>
      <c r="IU11" s="123"/>
      <c r="IV11" s="123"/>
      <c r="IW11" s="123"/>
      <c r="IX11" s="123"/>
      <c r="IY11" s="123"/>
      <c r="IZ11" s="123"/>
    </row>
    <row r="12" spans="1:260" s="71" customFormat="1" ht="18" customHeight="1" x14ac:dyDescent="0.25">
      <c r="A12" s="181"/>
      <c r="B12" s="908" t="s">
        <v>7</v>
      </c>
      <c r="C12" s="177"/>
      <c r="D12" s="905">
        <v>1341289</v>
      </c>
      <c r="E12" s="870">
        <v>2.7893915572350596</v>
      </c>
      <c r="F12" s="127"/>
      <c r="G12" s="901">
        <v>186533</v>
      </c>
      <c r="H12" s="893">
        <v>2.9482293996317339</v>
      </c>
      <c r="I12" s="177"/>
      <c r="J12" s="892">
        <v>48346</v>
      </c>
      <c r="K12" s="243">
        <f t="shared" ref="K12:K28" si="0">J12*100/D12</f>
        <v>3.6044431886043946</v>
      </c>
      <c r="L12" s="893">
        <f t="shared" ref="L12:L28" si="1">J12*100/G12</f>
        <v>25.918202141176092</v>
      </c>
      <c r="M12" s="178"/>
      <c r="N12" s="178">
        <f t="shared" ref="N12:N31" si="2">_xlfn.RANK.EQ(L12,L$11:L$31,0)</f>
        <v>14</v>
      </c>
      <c r="O12" s="178">
        <v>2</v>
      </c>
      <c r="P12" s="178">
        <f t="shared" ref="P12:P29" si="3">MATCH(O12,N$11:N$31,0)</f>
        <v>11</v>
      </c>
      <c r="Q12" s="179" t="str">
        <f t="shared" ref="Q12:Q29" si="4">INDEX(B$11:B$31,P12,1)</f>
        <v>Extremadura</v>
      </c>
      <c r="R12" s="180">
        <f t="shared" ref="R12:R29" si="5">INDEX(L$11:L$31,P12,1)</f>
        <v>37.243999813999217</v>
      </c>
      <c r="S12" s="176"/>
      <c r="T12" s="176"/>
      <c r="U12" s="181"/>
      <c r="V12" s="181"/>
      <c r="W12" s="181"/>
      <c r="X12" s="181"/>
      <c r="Y12" s="181"/>
      <c r="Z12" s="181"/>
      <c r="AA12" s="181"/>
      <c r="AB12" s="181"/>
      <c r="AC12" s="181"/>
      <c r="AD12" s="181"/>
      <c r="AE12" s="181"/>
      <c r="AF12" s="181"/>
      <c r="AG12" s="181"/>
      <c r="AH12" s="181"/>
      <c r="AI12" s="181"/>
      <c r="AJ12" s="181"/>
      <c r="AK12" s="181"/>
      <c r="AL12" s="181"/>
      <c r="AM12" s="181"/>
      <c r="AN12" s="181"/>
      <c r="AO12" s="181"/>
      <c r="AP12" s="181"/>
      <c r="AQ12" s="181"/>
      <c r="AR12" s="181"/>
      <c r="AS12" s="181"/>
      <c r="AT12" s="181"/>
      <c r="AU12" s="181"/>
      <c r="AV12" s="181"/>
      <c r="AW12" s="181"/>
      <c r="AX12" s="181"/>
      <c r="AY12" s="181"/>
      <c r="AZ12" s="181"/>
      <c r="BA12" s="181"/>
      <c r="BB12" s="181"/>
      <c r="BC12" s="181"/>
      <c r="BD12" s="181"/>
      <c r="BE12" s="181"/>
      <c r="BF12" s="181"/>
      <c r="BG12" s="181"/>
      <c r="BH12" s="181"/>
      <c r="BI12" s="181"/>
      <c r="BJ12" s="181"/>
      <c r="BK12" s="181"/>
      <c r="BL12" s="181"/>
      <c r="BM12" s="181"/>
      <c r="BN12" s="181"/>
      <c r="BO12" s="181"/>
      <c r="BP12" s="181"/>
      <c r="BQ12" s="181"/>
      <c r="BR12" s="181"/>
      <c r="BS12" s="181"/>
      <c r="BT12" s="181"/>
      <c r="BU12" s="181"/>
      <c r="BV12" s="181"/>
      <c r="BW12" s="181"/>
      <c r="BX12" s="181"/>
      <c r="BY12" s="181"/>
      <c r="BZ12" s="181"/>
      <c r="CA12" s="181"/>
      <c r="CB12" s="181"/>
      <c r="CC12" s="181"/>
      <c r="CD12" s="181"/>
      <c r="CE12" s="181"/>
      <c r="CF12" s="181"/>
      <c r="CG12" s="181"/>
      <c r="CH12" s="181"/>
      <c r="CI12" s="181"/>
      <c r="CJ12" s="181"/>
      <c r="CK12" s="181"/>
      <c r="CL12" s="181"/>
      <c r="CM12" s="181"/>
      <c r="CN12" s="181"/>
      <c r="CO12" s="181"/>
      <c r="CP12" s="181"/>
      <c r="CQ12" s="181"/>
      <c r="CR12" s="181"/>
      <c r="CS12" s="181"/>
      <c r="CT12" s="181"/>
      <c r="CU12" s="181"/>
      <c r="CV12" s="181"/>
      <c r="CW12" s="181"/>
      <c r="CX12" s="181"/>
      <c r="CY12" s="181"/>
      <c r="CZ12" s="181"/>
      <c r="DA12" s="181"/>
      <c r="DB12" s="181"/>
      <c r="DC12" s="181"/>
      <c r="DD12" s="181"/>
      <c r="DE12" s="181"/>
      <c r="DF12" s="181"/>
      <c r="DG12" s="181"/>
      <c r="DH12" s="181"/>
      <c r="DI12" s="181"/>
      <c r="DJ12" s="181"/>
      <c r="DK12" s="181"/>
      <c r="DL12" s="181"/>
      <c r="DM12" s="181"/>
      <c r="DN12" s="181"/>
      <c r="DO12" s="181"/>
      <c r="DP12" s="181"/>
      <c r="DQ12" s="181"/>
      <c r="DR12" s="181"/>
      <c r="DS12" s="181"/>
      <c r="DT12" s="181"/>
      <c r="DU12" s="181"/>
      <c r="DV12" s="181"/>
      <c r="DW12" s="181"/>
      <c r="DX12" s="181"/>
      <c r="DY12" s="181"/>
      <c r="DZ12" s="181"/>
      <c r="EA12" s="181"/>
      <c r="EB12" s="181"/>
      <c r="EC12" s="181"/>
      <c r="ED12" s="181"/>
      <c r="EE12" s="181"/>
      <c r="EF12" s="181"/>
      <c r="EG12" s="181"/>
      <c r="EH12" s="181"/>
      <c r="EI12" s="181"/>
      <c r="EJ12" s="181"/>
      <c r="EK12" s="181"/>
      <c r="EL12" s="181"/>
      <c r="EM12" s="181"/>
      <c r="EN12" s="181"/>
      <c r="EO12" s="181"/>
      <c r="EP12" s="181"/>
      <c r="EQ12" s="181"/>
      <c r="ER12" s="181"/>
      <c r="ES12" s="181"/>
      <c r="ET12" s="181"/>
      <c r="EU12" s="181"/>
      <c r="EV12" s="181"/>
      <c r="EW12" s="181"/>
      <c r="EX12" s="181"/>
      <c r="EY12" s="181"/>
      <c r="EZ12" s="181"/>
      <c r="FA12" s="181"/>
      <c r="FB12" s="181"/>
      <c r="FC12" s="181"/>
      <c r="FD12" s="181"/>
      <c r="FE12" s="181"/>
      <c r="FF12" s="181"/>
      <c r="FG12" s="181"/>
      <c r="FH12" s="181"/>
      <c r="FI12" s="181"/>
      <c r="FJ12" s="181"/>
      <c r="FK12" s="181"/>
      <c r="FL12" s="181"/>
      <c r="FM12" s="181"/>
      <c r="FN12" s="181"/>
      <c r="FO12" s="181"/>
      <c r="FP12" s="181"/>
      <c r="FQ12" s="181"/>
      <c r="FR12" s="181"/>
      <c r="FS12" s="181"/>
      <c r="FT12" s="181"/>
      <c r="FU12" s="181"/>
      <c r="FV12" s="181"/>
      <c r="FW12" s="181"/>
      <c r="FX12" s="181"/>
      <c r="FY12" s="181"/>
      <c r="FZ12" s="181"/>
      <c r="GA12" s="181"/>
      <c r="GB12" s="181"/>
      <c r="GC12" s="181"/>
      <c r="GD12" s="181"/>
      <c r="GE12" s="181"/>
      <c r="GF12" s="181"/>
      <c r="GG12" s="181"/>
      <c r="GH12" s="181"/>
      <c r="GI12" s="181"/>
      <c r="GJ12" s="181"/>
      <c r="GK12" s="181"/>
      <c r="GL12" s="181"/>
      <c r="GM12" s="181"/>
      <c r="GN12" s="181"/>
      <c r="GO12" s="181"/>
      <c r="GP12" s="181"/>
      <c r="GQ12" s="181"/>
      <c r="GR12" s="181"/>
      <c r="GS12" s="181"/>
      <c r="GT12" s="181"/>
      <c r="GU12" s="181"/>
      <c r="GV12" s="181"/>
      <c r="GW12" s="181"/>
      <c r="GX12" s="181"/>
      <c r="GY12" s="181"/>
      <c r="GZ12" s="181"/>
      <c r="HA12" s="181"/>
      <c r="HB12" s="181"/>
      <c r="HC12" s="181"/>
      <c r="HD12" s="181"/>
      <c r="HE12" s="181"/>
      <c r="HF12" s="181"/>
      <c r="HG12" s="181"/>
      <c r="HH12" s="181"/>
      <c r="HI12" s="181"/>
      <c r="HJ12" s="181"/>
      <c r="HK12" s="181"/>
      <c r="HL12" s="181"/>
      <c r="HM12" s="181"/>
      <c r="HN12" s="181"/>
      <c r="HO12" s="181"/>
      <c r="HP12" s="181"/>
      <c r="HQ12" s="181"/>
      <c r="HR12" s="181"/>
      <c r="HS12" s="181"/>
      <c r="HT12" s="181"/>
      <c r="HU12" s="181"/>
      <c r="HV12" s="181"/>
      <c r="HW12" s="181"/>
      <c r="HX12" s="181"/>
      <c r="HY12" s="181"/>
      <c r="HZ12" s="181"/>
      <c r="IA12" s="181"/>
      <c r="IB12" s="181"/>
      <c r="IC12" s="181"/>
      <c r="ID12" s="181"/>
      <c r="IE12" s="181"/>
      <c r="IF12" s="181"/>
      <c r="IG12" s="181"/>
      <c r="IH12" s="181"/>
      <c r="II12" s="181"/>
      <c r="IJ12" s="181"/>
      <c r="IK12" s="181"/>
      <c r="IL12" s="181"/>
      <c r="IM12" s="181"/>
      <c r="IN12" s="181"/>
      <c r="IO12" s="181"/>
      <c r="IP12" s="181"/>
      <c r="IQ12" s="181"/>
      <c r="IR12" s="181"/>
      <c r="IS12" s="181"/>
      <c r="IT12" s="181"/>
      <c r="IU12" s="181"/>
      <c r="IV12" s="181"/>
      <c r="IW12" s="181"/>
      <c r="IX12" s="181"/>
      <c r="IY12" s="181"/>
      <c r="IZ12" s="181"/>
    </row>
    <row r="13" spans="1:260" s="71" customFormat="1" ht="18" customHeight="1" x14ac:dyDescent="0.25">
      <c r="A13" s="181"/>
      <c r="B13" s="908" t="s">
        <v>37</v>
      </c>
      <c r="C13" s="177"/>
      <c r="D13" s="905">
        <v>1006060</v>
      </c>
      <c r="E13" s="870">
        <v>2.0922375938905815</v>
      </c>
      <c r="F13" s="127"/>
      <c r="G13" s="901">
        <v>183865</v>
      </c>
      <c r="H13" s="893">
        <v>2.9060605821130245</v>
      </c>
      <c r="I13" s="177"/>
      <c r="J13" s="892">
        <v>40734</v>
      </c>
      <c r="K13" s="243">
        <f t="shared" si="0"/>
        <v>4.0488638848577621</v>
      </c>
      <c r="L13" s="893">
        <f t="shared" si="1"/>
        <v>22.154297990373372</v>
      </c>
      <c r="M13" s="178"/>
      <c r="N13" s="178">
        <f t="shared" si="2"/>
        <v>17</v>
      </c>
      <c r="O13" s="178">
        <v>3</v>
      </c>
      <c r="P13" s="178">
        <f>MATCH(O13,N$11:N$31,0)</f>
        <v>7</v>
      </c>
      <c r="Q13" s="179" t="str">
        <f t="shared" si="4"/>
        <v>Castilla y León</v>
      </c>
      <c r="R13" s="180">
        <f t="shared" si="5"/>
        <v>36.728481703253649</v>
      </c>
      <c r="S13" s="176"/>
      <c r="T13" s="176"/>
      <c r="U13" s="181"/>
      <c r="V13" s="181"/>
      <c r="W13" s="181"/>
      <c r="X13" s="181"/>
      <c r="Y13" s="181"/>
      <c r="Z13" s="181"/>
      <c r="AA13" s="181"/>
      <c r="AB13" s="181"/>
      <c r="AC13" s="181"/>
      <c r="AD13" s="181"/>
      <c r="AE13" s="181"/>
      <c r="AF13" s="181"/>
      <c r="AG13" s="181"/>
      <c r="AH13" s="181"/>
      <c r="AI13" s="181"/>
      <c r="AJ13" s="181"/>
      <c r="AK13" s="181"/>
      <c r="AL13" s="181"/>
      <c r="AM13" s="181"/>
      <c r="AN13" s="181"/>
      <c r="AO13" s="181"/>
      <c r="AP13" s="181"/>
      <c r="AQ13" s="181"/>
      <c r="AR13" s="181"/>
      <c r="AS13" s="181"/>
      <c r="AT13" s="181"/>
      <c r="AU13" s="181"/>
      <c r="AV13" s="181"/>
      <c r="AW13" s="181"/>
      <c r="AX13" s="181"/>
      <c r="AY13" s="181"/>
      <c r="AZ13" s="181"/>
      <c r="BA13" s="181"/>
      <c r="BB13" s="181"/>
      <c r="BC13" s="181"/>
      <c r="BD13" s="181"/>
      <c r="BE13" s="181"/>
      <c r="BF13" s="181"/>
      <c r="BG13" s="181"/>
      <c r="BH13" s="181"/>
      <c r="BI13" s="181"/>
      <c r="BJ13" s="181"/>
      <c r="BK13" s="181"/>
      <c r="BL13" s="181"/>
      <c r="BM13" s="181"/>
      <c r="BN13" s="181"/>
      <c r="BO13" s="181"/>
      <c r="BP13" s="181"/>
      <c r="BQ13" s="181"/>
      <c r="BR13" s="181"/>
      <c r="BS13" s="181"/>
      <c r="BT13" s="181"/>
      <c r="BU13" s="181"/>
      <c r="BV13" s="181"/>
      <c r="BW13" s="181"/>
      <c r="BX13" s="181"/>
      <c r="BY13" s="181"/>
      <c r="BZ13" s="181"/>
      <c r="CA13" s="181"/>
      <c r="CB13" s="181"/>
      <c r="CC13" s="181"/>
      <c r="CD13" s="181"/>
      <c r="CE13" s="181"/>
      <c r="CF13" s="181"/>
      <c r="CG13" s="181"/>
      <c r="CH13" s="181"/>
      <c r="CI13" s="181"/>
      <c r="CJ13" s="181"/>
      <c r="CK13" s="181"/>
      <c r="CL13" s="181"/>
      <c r="CM13" s="181"/>
      <c r="CN13" s="181"/>
      <c r="CO13" s="181"/>
      <c r="CP13" s="181"/>
      <c r="CQ13" s="181"/>
      <c r="CR13" s="181"/>
      <c r="CS13" s="181"/>
      <c r="CT13" s="181"/>
      <c r="CU13" s="181"/>
      <c r="CV13" s="181"/>
      <c r="CW13" s="181"/>
      <c r="CX13" s="181"/>
      <c r="CY13" s="181"/>
      <c r="CZ13" s="181"/>
      <c r="DA13" s="181"/>
      <c r="DB13" s="181"/>
      <c r="DC13" s="181"/>
      <c r="DD13" s="181"/>
      <c r="DE13" s="181"/>
      <c r="DF13" s="181"/>
      <c r="DG13" s="181"/>
      <c r="DH13" s="181"/>
      <c r="DI13" s="181"/>
      <c r="DJ13" s="181"/>
      <c r="DK13" s="181"/>
      <c r="DL13" s="181"/>
      <c r="DM13" s="181"/>
      <c r="DN13" s="181"/>
      <c r="DO13" s="181"/>
      <c r="DP13" s="181"/>
      <c r="DQ13" s="181"/>
      <c r="DR13" s="181"/>
      <c r="DS13" s="181"/>
      <c r="DT13" s="181"/>
      <c r="DU13" s="181"/>
      <c r="DV13" s="181"/>
      <c r="DW13" s="181"/>
      <c r="DX13" s="181"/>
      <c r="DY13" s="181"/>
      <c r="DZ13" s="181"/>
      <c r="EA13" s="181"/>
      <c r="EB13" s="181"/>
      <c r="EC13" s="181"/>
      <c r="ED13" s="181"/>
      <c r="EE13" s="181"/>
      <c r="EF13" s="181"/>
      <c r="EG13" s="181"/>
      <c r="EH13" s="181"/>
      <c r="EI13" s="181"/>
      <c r="EJ13" s="181"/>
      <c r="EK13" s="181"/>
      <c r="EL13" s="181"/>
      <c r="EM13" s="181"/>
      <c r="EN13" s="181"/>
      <c r="EO13" s="181"/>
      <c r="EP13" s="181"/>
      <c r="EQ13" s="181"/>
      <c r="ER13" s="181"/>
      <c r="ES13" s="181"/>
      <c r="ET13" s="181"/>
      <c r="EU13" s="181"/>
      <c r="EV13" s="181"/>
      <c r="EW13" s="181"/>
      <c r="EX13" s="181"/>
      <c r="EY13" s="181"/>
      <c r="EZ13" s="181"/>
      <c r="FA13" s="181"/>
      <c r="FB13" s="181"/>
      <c r="FC13" s="181"/>
      <c r="FD13" s="181"/>
      <c r="FE13" s="181"/>
      <c r="FF13" s="181"/>
      <c r="FG13" s="181"/>
      <c r="FH13" s="181"/>
      <c r="FI13" s="181"/>
      <c r="FJ13" s="181"/>
      <c r="FK13" s="181"/>
      <c r="FL13" s="181"/>
      <c r="FM13" s="181"/>
      <c r="FN13" s="181"/>
      <c r="FO13" s="181"/>
      <c r="FP13" s="181"/>
      <c r="FQ13" s="181"/>
      <c r="FR13" s="181"/>
      <c r="FS13" s="181"/>
      <c r="FT13" s="181"/>
      <c r="FU13" s="181"/>
      <c r="FV13" s="181"/>
      <c r="FW13" s="181"/>
      <c r="FX13" s="181"/>
      <c r="FY13" s="181"/>
      <c r="FZ13" s="181"/>
      <c r="GA13" s="181"/>
      <c r="GB13" s="181"/>
      <c r="GC13" s="181"/>
      <c r="GD13" s="181"/>
      <c r="GE13" s="181"/>
      <c r="GF13" s="181"/>
      <c r="GG13" s="181"/>
      <c r="GH13" s="181"/>
      <c r="GI13" s="181"/>
      <c r="GJ13" s="181"/>
      <c r="GK13" s="181"/>
      <c r="GL13" s="181"/>
      <c r="GM13" s="181"/>
      <c r="GN13" s="181"/>
      <c r="GO13" s="181"/>
      <c r="GP13" s="181"/>
      <c r="GQ13" s="181"/>
      <c r="GR13" s="181"/>
      <c r="GS13" s="181"/>
      <c r="GT13" s="181"/>
      <c r="GU13" s="181"/>
      <c r="GV13" s="181"/>
      <c r="GW13" s="181"/>
      <c r="GX13" s="181"/>
      <c r="GY13" s="181"/>
      <c r="GZ13" s="181"/>
      <c r="HA13" s="181"/>
      <c r="HB13" s="181"/>
      <c r="HC13" s="181"/>
      <c r="HD13" s="181"/>
      <c r="HE13" s="181"/>
      <c r="HF13" s="181"/>
      <c r="HG13" s="181"/>
      <c r="HH13" s="181"/>
      <c r="HI13" s="181"/>
      <c r="HJ13" s="181"/>
      <c r="HK13" s="181"/>
      <c r="HL13" s="181"/>
      <c r="HM13" s="181"/>
      <c r="HN13" s="181"/>
      <c r="HO13" s="181"/>
      <c r="HP13" s="181"/>
      <c r="HQ13" s="181"/>
      <c r="HR13" s="181"/>
      <c r="HS13" s="181"/>
      <c r="HT13" s="181"/>
      <c r="HU13" s="181"/>
      <c r="HV13" s="181"/>
      <c r="HW13" s="181"/>
      <c r="HX13" s="181"/>
      <c r="HY13" s="181"/>
      <c r="HZ13" s="181"/>
      <c r="IA13" s="181"/>
      <c r="IB13" s="181"/>
      <c r="IC13" s="181"/>
      <c r="ID13" s="181"/>
      <c r="IE13" s="181"/>
      <c r="IF13" s="181"/>
      <c r="IG13" s="181"/>
      <c r="IH13" s="181"/>
      <c r="II13" s="181"/>
      <c r="IJ13" s="181"/>
      <c r="IK13" s="181"/>
      <c r="IL13" s="181"/>
      <c r="IM13" s="181"/>
      <c r="IN13" s="181"/>
      <c r="IO13" s="181"/>
      <c r="IP13" s="181"/>
      <c r="IQ13" s="181"/>
      <c r="IR13" s="181"/>
      <c r="IS13" s="181"/>
      <c r="IT13" s="181"/>
      <c r="IU13" s="181"/>
      <c r="IV13" s="181"/>
      <c r="IW13" s="181"/>
      <c r="IX13" s="181"/>
      <c r="IY13" s="181"/>
      <c r="IZ13" s="181"/>
    </row>
    <row r="14" spans="1:260" s="71" customFormat="1" ht="18" customHeight="1" x14ac:dyDescent="0.25">
      <c r="A14" s="181"/>
      <c r="B14" s="908" t="s">
        <v>38</v>
      </c>
      <c r="C14" s="177"/>
      <c r="D14" s="905">
        <v>1209906</v>
      </c>
      <c r="E14" s="870">
        <v>2.516162871273858</v>
      </c>
      <c r="F14" s="127"/>
      <c r="G14" s="901">
        <v>122472</v>
      </c>
      <c r="H14" s="893">
        <v>1.9357194224705427</v>
      </c>
      <c r="I14" s="177"/>
      <c r="J14" s="892">
        <v>40919</v>
      </c>
      <c r="K14" s="243">
        <f t="shared" si="0"/>
        <v>3.3819982709400565</v>
      </c>
      <c r="L14" s="893">
        <f t="shared" si="1"/>
        <v>33.41090208374159</v>
      </c>
      <c r="M14" s="178"/>
      <c r="N14" s="178">
        <f t="shared" si="2"/>
        <v>6</v>
      </c>
      <c r="O14" s="178">
        <v>4</v>
      </c>
      <c r="P14" s="178">
        <f t="shared" si="3"/>
        <v>17</v>
      </c>
      <c r="Q14" s="179" t="str">
        <f t="shared" si="4"/>
        <v>Rioja, La</v>
      </c>
      <c r="R14" s="180">
        <f t="shared" si="5"/>
        <v>35.006761726256848</v>
      </c>
      <c r="S14" s="176"/>
      <c r="T14" s="176"/>
      <c r="U14" s="181"/>
      <c r="V14" s="181"/>
      <c r="W14" s="181"/>
      <c r="X14" s="181"/>
      <c r="Y14" s="181"/>
      <c r="Z14" s="181"/>
      <c r="AA14" s="181"/>
      <c r="AB14" s="181"/>
      <c r="AC14" s="181"/>
      <c r="AD14" s="181"/>
      <c r="AE14" s="181"/>
      <c r="AF14" s="181"/>
      <c r="AG14" s="181"/>
      <c r="AH14" s="181"/>
      <c r="AI14" s="181"/>
      <c r="AJ14" s="181"/>
      <c r="AK14" s="181"/>
      <c r="AL14" s="181"/>
      <c r="AM14" s="181"/>
      <c r="AN14" s="181"/>
      <c r="AO14" s="181"/>
      <c r="AP14" s="181"/>
      <c r="AQ14" s="181"/>
      <c r="AR14" s="181"/>
      <c r="AS14" s="181"/>
      <c r="AT14" s="181"/>
      <c r="AU14" s="181"/>
      <c r="AV14" s="181"/>
      <c r="AW14" s="181"/>
      <c r="AX14" s="181"/>
      <c r="AY14" s="181"/>
      <c r="AZ14" s="181"/>
      <c r="BA14" s="181"/>
      <c r="BB14" s="181"/>
      <c r="BC14" s="181"/>
      <c r="BD14" s="181"/>
      <c r="BE14" s="181"/>
      <c r="BF14" s="181"/>
      <c r="BG14" s="181"/>
      <c r="BH14" s="181"/>
      <c r="BI14" s="181"/>
      <c r="BJ14" s="181"/>
      <c r="BK14" s="181"/>
      <c r="BL14" s="181"/>
      <c r="BM14" s="181"/>
      <c r="BN14" s="181"/>
      <c r="BO14" s="181"/>
      <c r="BP14" s="181"/>
      <c r="BQ14" s="181"/>
      <c r="BR14" s="181"/>
      <c r="BS14" s="181"/>
      <c r="BT14" s="181"/>
      <c r="BU14" s="181"/>
      <c r="BV14" s="181"/>
      <c r="BW14" s="181"/>
      <c r="BX14" s="181"/>
      <c r="BY14" s="181"/>
      <c r="BZ14" s="181"/>
      <c r="CA14" s="181"/>
      <c r="CB14" s="181"/>
      <c r="CC14" s="181"/>
      <c r="CD14" s="181"/>
      <c r="CE14" s="181"/>
      <c r="CF14" s="181"/>
      <c r="CG14" s="181"/>
      <c r="CH14" s="181"/>
      <c r="CI14" s="181"/>
      <c r="CJ14" s="181"/>
      <c r="CK14" s="181"/>
      <c r="CL14" s="181"/>
      <c r="CM14" s="181"/>
      <c r="CN14" s="181"/>
      <c r="CO14" s="181"/>
      <c r="CP14" s="181"/>
      <c r="CQ14" s="181"/>
      <c r="CR14" s="181"/>
      <c r="CS14" s="181"/>
      <c r="CT14" s="181"/>
      <c r="CU14" s="181"/>
      <c r="CV14" s="181"/>
      <c r="CW14" s="181"/>
      <c r="CX14" s="181"/>
      <c r="CY14" s="181"/>
      <c r="CZ14" s="181"/>
      <c r="DA14" s="181"/>
      <c r="DB14" s="181"/>
      <c r="DC14" s="181"/>
      <c r="DD14" s="181"/>
      <c r="DE14" s="181"/>
      <c r="DF14" s="181"/>
      <c r="DG14" s="181"/>
      <c r="DH14" s="181"/>
      <c r="DI14" s="181"/>
      <c r="DJ14" s="181"/>
      <c r="DK14" s="181"/>
      <c r="DL14" s="181"/>
      <c r="DM14" s="181"/>
      <c r="DN14" s="181"/>
      <c r="DO14" s="181"/>
      <c r="DP14" s="181"/>
      <c r="DQ14" s="181"/>
      <c r="DR14" s="181"/>
      <c r="DS14" s="181"/>
      <c r="DT14" s="181"/>
      <c r="DU14" s="181"/>
      <c r="DV14" s="181"/>
      <c r="DW14" s="181"/>
      <c r="DX14" s="181"/>
      <c r="DY14" s="181"/>
      <c r="DZ14" s="181"/>
      <c r="EA14" s="181"/>
      <c r="EB14" s="181"/>
      <c r="EC14" s="181"/>
      <c r="ED14" s="181"/>
      <c r="EE14" s="181"/>
      <c r="EF14" s="181"/>
      <c r="EG14" s="181"/>
      <c r="EH14" s="181"/>
      <c r="EI14" s="181"/>
      <c r="EJ14" s="181"/>
      <c r="EK14" s="181"/>
      <c r="EL14" s="181"/>
      <c r="EM14" s="181"/>
      <c r="EN14" s="181"/>
      <c r="EO14" s="181"/>
      <c r="EP14" s="181"/>
      <c r="EQ14" s="181"/>
      <c r="ER14" s="181"/>
      <c r="ES14" s="181"/>
      <c r="ET14" s="181"/>
      <c r="EU14" s="181"/>
      <c r="EV14" s="181"/>
      <c r="EW14" s="181"/>
      <c r="EX14" s="181"/>
      <c r="EY14" s="181"/>
      <c r="EZ14" s="181"/>
      <c r="FA14" s="181"/>
      <c r="FB14" s="181"/>
      <c r="FC14" s="181"/>
      <c r="FD14" s="181"/>
      <c r="FE14" s="181"/>
      <c r="FF14" s="181"/>
      <c r="FG14" s="181"/>
      <c r="FH14" s="181"/>
      <c r="FI14" s="181"/>
      <c r="FJ14" s="181"/>
      <c r="FK14" s="181"/>
      <c r="FL14" s="181"/>
      <c r="FM14" s="181"/>
      <c r="FN14" s="181"/>
      <c r="FO14" s="181"/>
      <c r="FP14" s="181"/>
      <c r="FQ14" s="181"/>
      <c r="FR14" s="181"/>
      <c r="FS14" s="181"/>
      <c r="FT14" s="181"/>
      <c r="FU14" s="181"/>
      <c r="FV14" s="181"/>
      <c r="FW14" s="181"/>
      <c r="FX14" s="181"/>
      <c r="FY14" s="181"/>
      <c r="FZ14" s="181"/>
      <c r="GA14" s="181"/>
      <c r="GB14" s="181"/>
      <c r="GC14" s="181"/>
      <c r="GD14" s="181"/>
      <c r="GE14" s="181"/>
      <c r="GF14" s="181"/>
      <c r="GG14" s="181"/>
      <c r="GH14" s="181"/>
      <c r="GI14" s="181"/>
      <c r="GJ14" s="181"/>
      <c r="GK14" s="181"/>
      <c r="GL14" s="181"/>
      <c r="GM14" s="181"/>
      <c r="GN14" s="181"/>
      <c r="GO14" s="181"/>
      <c r="GP14" s="181"/>
      <c r="GQ14" s="181"/>
      <c r="GR14" s="181"/>
      <c r="GS14" s="181"/>
      <c r="GT14" s="181"/>
      <c r="GU14" s="181"/>
      <c r="GV14" s="181"/>
      <c r="GW14" s="181"/>
      <c r="GX14" s="181"/>
      <c r="GY14" s="181"/>
      <c r="GZ14" s="181"/>
      <c r="HA14" s="181"/>
      <c r="HB14" s="181"/>
      <c r="HC14" s="181"/>
      <c r="HD14" s="181"/>
      <c r="HE14" s="181"/>
      <c r="HF14" s="181"/>
      <c r="HG14" s="181"/>
      <c r="HH14" s="181"/>
      <c r="HI14" s="181"/>
      <c r="HJ14" s="181"/>
      <c r="HK14" s="181"/>
      <c r="HL14" s="181"/>
      <c r="HM14" s="181"/>
      <c r="HN14" s="181"/>
      <c r="HO14" s="181"/>
      <c r="HP14" s="181"/>
      <c r="HQ14" s="181"/>
      <c r="HR14" s="181"/>
      <c r="HS14" s="181"/>
      <c r="HT14" s="181"/>
      <c r="HU14" s="181"/>
      <c r="HV14" s="181"/>
      <c r="HW14" s="181"/>
      <c r="HX14" s="181"/>
      <c r="HY14" s="181"/>
      <c r="HZ14" s="181"/>
      <c r="IA14" s="181"/>
      <c r="IB14" s="181"/>
      <c r="IC14" s="181"/>
      <c r="ID14" s="181"/>
      <c r="IE14" s="181"/>
      <c r="IF14" s="181"/>
      <c r="IG14" s="181"/>
      <c r="IH14" s="181"/>
      <c r="II14" s="181"/>
      <c r="IJ14" s="181"/>
      <c r="IK14" s="181"/>
      <c r="IL14" s="181"/>
      <c r="IM14" s="181"/>
      <c r="IN14" s="181"/>
      <c r="IO14" s="181"/>
      <c r="IP14" s="181"/>
      <c r="IQ14" s="181"/>
      <c r="IR14" s="181"/>
      <c r="IS14" s="181"/>
      <c r="IT14" s="181"/>
      <c r="IU14" s="181"/>
      <c r="IV14" s="181"/>
      <c r="IW14" s="181"/>
      <c r="IX14" s="181"/>
      <c r="IY14" s="181"/>
      <c r="IZ14" s="181"/>
    </row>
    <row r="15" spans="1:260" s="71" customFormat="1" ht="18" customHeight="1" x14ac:dyDescent="0.25">
      <c r="A15" s="181"/>
      <c r="B15" s="908" t="s">
        <v>6</v>
      </c>
      <c r="C15" s="177"/>
      <c r="D15" s="905">
        <v>2213016</v>
      </c>
      <c r="E15" s="870">
        <v>4.6022655418974603</v>
      </c>
      <c r="F15" s="127"/>
      <c r="G15" s="901">
        <v>253565</v>
      </c>
      <c r="H15" s="893">
        <v>4.0076972316835127</v>
      </c>
      <c r="I15" s="177"/>
      <c r="J15" s="892">
        <v>52710</v>
      </c>
      <c r="K15" s="243">
        <f t="shared" si="0"/>
        <v>2.3818173930961186</v>
      </c>
      <c r="L15" s="893">
        <f t="shared" si="1"/>
        <v>20.787569262319327</v>
      </c>
      <c r="M15" s="178"/>
      <c r="N15" s="178">
        <f t="shared" si="2"/>
        <v>18</v>
      </c>
      <c r="O15" s="178">
        <v>5</v>
      </c>
      <c r="P15" s="178">
        <f t="shared" si="3"/>
        <v>16</v>
      </c>
      <c r="Q15" s="179" t="str">
        <f t="shared" si="4"/>
        <v>País Vasco</v>
      </c>
      <c r="R15" s="180">
        <f t="shared" si="5"/>
        <v>34.681547573732054</v>
      </c>
      <c r="S15" s="176"/>
      <c r="T15" s="176"/>
      <c r="U15" s="181"/>
      <c r="V15" s="181"/>
      <c r="W15" s="181"/>
      <c r="X15" s="181"/>
      <c r="Y15" s="181"/>
      <c r="Z15" s="181"/>
      <c r="AA15" s="181"/>
      <c r="AB15" s="181"/>
      <c r="AC15" s="181"/>
      <c r="AD15" s="181"/>
      <c r="AE15" s="181"/>
      <c r="AF15" s="181"/>
      <c r="AG15" s="181"/>
      <c r="AH15" s="181"/>
      <c r="AI15" s="181"/>
      <c r="AJ15" s="181"/>
      <c r="AK15" s="181"/>
      <c r="AL15" s="181"/>
      <c r="AM15" s="181"/>
      <c r="AN15" s="181"/>
      <c r="AO15" s="181"/>
      <c r="AP15" s="181"/>
      <c r="AQ15" s="181"/>
      <c r="AR15" s="181"/>
      <c r="AS15" s="181"/>
      <c r="AT15" s="181"/>
      <c r="AU15" s="181"/>
      <c r="AV15" s="181"/>
      <c r="AW15" s="181"/>
      <c r="AX15" s="181"/>
      <c r="AY15" s="181"/>
      <c r="AZ15" s="181"/>
      <c r="BA15" s="181"/>
      <c r="BB15" s="181"/>
      <c r="BC15" s="181"/>
      <c r="BD15" s="181"/>
      <c r="BE15" s="181"/>
      <c r="BF15" s="181"/>
      <c r="BG15" s="181"/>
      <c r="BH15" s="181"/>
      <c r="BI15" s="181"/>
      <c r="BJ15" s="181"/>
      <c r="BK15" s="181"/>
      <c r="BL15" s="181"/>
      <c r="BM15" s="181"/>
      <c r="BN15" s="181"/>
      <c r="BO15" s="181"/>
      <c r="BP15" s="181"/>
      <c r="BQ15" s="181"/>
      <c r="BR15" s="181"/>
      <c r="BS15" s="181"/>
      <c r="BT15" s="181"/>
      <c r="BU15" s="181"/>
      <c r="BV15" s="181"/>
      <c r="BW15" s="181"/>
      <c r="BX15" s="181"/>
      <c r="BY15" s="181"/>
      <c r="BZ15" s="181"/>
      <c r="CA15" s="181"/>
      <c r="CB15" s="181"/>
      <c r="CC15" s="181"/>
      <c r="CD15" s="181"/>
      <c r="CE15" s="181"/>
      <c r="CF15" s="181"/>
      <c r="CG15" s="181"/>
      <c r="CH15" s="181"/>
      <c r="CI15" s="181"/>
      <c r="CJ15" s="181"/>
      <c r="CK15" s="181"/>
      <c r="CL15" s="181"/>
      <c r="CM15" s="181"/>
      <c r="CN15" s="181"/>
      <c r="CO15" s="181"/>
      <c r="CP15" s="181"/>
      <c r="CQ15" s="181"/>
      <c r="CR15" s="181"/>
      <c r="CS15" s="181"/>
      <c r="CT15" s="181"/>
      <c r="CU15" s="181"/>
      <c r="CV15" s="181"/>
      <c r="CW15" s="181"/>
      <c r="CX15" s="181"/>
      <c r="CY15" s="181"/>
      <c r="CZ15" s="181"/>
      <c r="DA15" s="181"/>
      <c r="DB15" s="181"/>
      <c r="DC15" s="181"/>
      <c r="DD15" s="181"/>
      <c r="DE15" s="181"/>
      <c r="DF15" s="181"/>
      <c r="DG15" s="181"/>
      <c r="DH15" s="181"/>
      <c r="DI15" s="181"/>
      <c r="DJ15" s="181"/>
      <c r="DK15" s="181"/>
      <c r="DL15" s="181"/>
      <c r="DM15" s="181"/>
      <c r="DN15" s="181"/>
      <c r="DO15" s="181"/>
      <c r="DP15" s="181"/>
      <c r="DQ15" s="181"/>
      <c r="DR15" s="181"/>
      <c r="DS15" s="181"/>
      <c r="DT15" s="181"/>
      <c r="DU15" s="181"/>
      <c r="DV15" s="181"/>
      <c r="DW15" s="181"/>
      <c r="DX15" s="181"/>
      <c r="DY15" s="181"/>
      <c r="DZ15" s="181"/>
      <c r="EA15" s="181"/>
      <c r="EB15" s="181"/>
      <c r="EC15" s="181"/>
      <c r="ED15" s="181"/>
      <c r="EE15" s="181"/>
      <c r="EF15" s="181"/>
      <c r="EG15" s="181"/>
      <c r="EH15" s="181"/>
      <c r="EI15" s="181"/>
      <c r="EJ15" s="181"/>
      <c r="EK15" s="181"/>
      <c r="EL15" s="181"/>
      <c r="EM15" s="181"/>
      <c r="EN15" s="181"/>
      <c r="EO15" s="181"/>
      <c r="EP15" s="181"/>
      <c r="EQ15" s="181"/>
      <c r="ER15" s="181"/>
      <c r="ES15" s="181"/>
      <c r="ET15" s="181"/>
      <c r="EU15" s="181"/>
      <c r="EV15" s="181"/>
      <c r="EW15" s="181"/>
      <c r="EX15" s="181"/>
      <c r="EY15" s="181"/>
      <c r="EZ15" s="181"/>
      <c r="FA15" s="181"/>
      <c r="FB15" s="181"/>
      <c r="FC15" s="181"/>
      <c r="FD15" s="181"/>
      <c r="FE15" s="181"/>
      <c r="FF15" s="181"/>
      <c r="FG15" s="181"/>
      <c r="FH15" s="181"/>
      <c r="FI15" s="181"/>
      <c r="FJ15" s="181"/>
      <c r="FK15" s="181"/>
      <c r="FL15" s="181"/>
      <c r="FM15" s="181"/>
      <c r="FN15" s="181"/>
      <c r="FO15" s="181"/>
      <c r="FP15" s="181"/>
      <c r="FQ15" s="181"/>
      <c r="FR15" s="181"/>
      <c r="FS15" s="181"/>
      <c r="FT15" s="181"/>
      <c r="FU15" s="181"/>
      <c r="FV15" s="181"/>
      <c r="FW15" s="181"/>
      <c r="FX15" s="181"/>
      <c r="FY15" s="181"/>
      <c r="FZ15" s="181"/>
      <c r="GA15" s="181"/>
      <c r="GB15" s="181"/>
      <c r="GC15" s="181"/>
      <c r="GD15" s="181"/>
      <c r="GE15" s="181"/>
      <c r="GF15" s="181"/>
      <c r="GG15" s="181"/>
      <c r="GH15" s="181"/>
      <c r="GI15" s="181"/>
      <c r="GJ15" s="181"/>
      <c r="GK15" s="181"/>
      <c r="GL15" s="181"/>
      <c r="GM15" s="181"/>
      <c r="GN15" s="181"/>
      <c r="GO15" s="181"/>
      <c r="GP15" s="181"/>
      <c r="GQ15" s="181"/>
      <c r="GR15" s="181"/>
      <c r="GS15" s="181"/>
      <c r="GT15" s="181"/>
      <c r="GU15" s="181"/>
      <c r="GV15" s="181"/>
      <c r="GW15" s="181"/>
      <c r="GX15" s="181"/>
      <c r="GY15" s="181"/>
      <c r="GZ15" s="181"/>
      <c r="HA15" s="181"/>
      <c r="HB15" s="181"/>
      <c r="HC15" s="181"/>
      <c r="HD15" s="181"/>
      <c r="HE15" s="181"/>
      <c r="HF15" s="181"/>
      <c r="HG15" s="181"/>
      <c r="HH15" s="181"/>
      <c r="HI15" s="181"/>
      <c r="HJ15" s="181"/>
      <c r="HK15" s="181"/>
      <c r="HL15" s="181"/>
      <c r="HM15" s="181"/>
      <c r="HN15" s="181"/>
      <c r="HO15" s="181"/>
      <c r="HP15" s="181"/>
      <c r="HQ15" s="181"/>
      <c r="HR15" s="181"/>
      <c r="HS15" s="181"/>
      <c r="HT15" s="181"/>
      <c r="HU15" s="181"/>
      <c r="HV15" s="181"/>
      <c r="HW15" s="181"/>
      <c r="HX15" s="181"/>
      <c r="HY15" s="181"/>
      <c r="HZ15" s="181"/>
      <c r="IA15" s="181"/>
      <c r="IB15" s="181"/>
      <c r="IC15" s="181"/>
      <c r="ID15" s="181"/>
      <c r="IE15" s="181"/>
      <c r="IF15" s="181"/>
      <c r="IG15" s="181"/>
      <c r="IH15" s="181"/>
      <c r="II15" s="181"/>
      <c r="IJ15" s="181"/>
      <c r="IK15" s="181"/>
      <c r="IL15" s="181"/>
      <c r="IM15" s="181"/>
      <c r="IN15" s="181"/>
      <c r="IO15" s="181"/>
      <c r="IP15" s="181"/>
      <c r="IQ15" s="181"/>
      <c r="IR15" s="181"/>
      <c r="IS15" s="181"/>
      <c r="IT15" s="181"/>
      <c r="IU15" s="181"/>
      <c r="IV15" s="181"/>
      <c r="IW15" s="181"/>
      <c r="IX15" s="181"/>
      <c r="IY15" s="181"/>
      <c r="IZ15" s="181"/>
    </row>
    <row r="16" spans="1:260" s="71" customFormat="1" ht="18" customHeight="1" x14ac:dyDescent="0.25">
      <c r="A16" s="181"/>
      <c r="B16" s="908" t="s">
        <v>5</v>
      </c>
      <c r="C16" s="177"/>
      <c r="D16" s="906">
        <v>588387</v>
      </c>
      <c r="E16" s="870">
        <v>1.2236302021315801</v>
      </c>
      <c r="F16" s="127"/>
      <c r="G16" s="902">
        <v>99920</v>
      </c>
      <c r="H16" s="893">
        <v>1.579275954448826</v>
      </c>
      <c r="I16" s="177"/>
      <c r="J16" s="892">
        <v>22898</v>
      </c>
      <c r="K16" s="243">
        <f t="shared" si="0"/>
        <v>3.8916563418294423</v>
      </c>
      <c r="L16" s="893">
        <f t="shared" si="1"/>
        <v>22.916333066453163</v>
      </c>
      <c r="M16" s="178"/>
      <c r="N16" s="178">
        <f t="shared" si="2"/>
        <v>16</v>
      </c>
      <c r="O16" s="178">
        <v>6</v>
      </c>
      <c r="P16" s="178">
        <f t="shared" si="3"/>
        <v>4</v>
      </c>
      <c r="Q16" s="179" t="str">
        <f t="shared" si="4"/>
        <v>Balears, Illes</v>
      </c>
      <c r="R16" s="182">
        <f t="shared" si="5"/>
        <v>33.41090208374159</v>
      </c>
      <c r="S16" s="176"/>
      <c r="T16" s="176"/>
      <c r="U16" s="181"/>
      <c r="V16" s="181"/>
      <c r="W16" s="181"/>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V16" s="181"/>
      <c r="AW16" s="181"/>
      <c r="AX16" s="181"/>
      <c r="AY16" s="181"/>
      <c r="AZ16" s="181"/>
      <c r="BA16" s="181"/>
      <c r="BB16" s="181"/>
      <c r="BC16" s="181"/>
      <c r="BD16" s="181"/>
      <c r="BE16" s="181"/>
      <c r="BF16" s="181"/>
      <c r="BG16" s="181"/>
      <c r="BH16" s="181"/>
      <c r="BI16" s="181"/>
      <c r="BJ16" s="181"/>
      <c r="BK16" s="181"/>
      <c r="BL16" s="181"/>
      <c r="BM16" s="181"/>
      <c r="BN16" s="181"/>
      <c r="BO16" s="181"/>
      <c r="BP16" s="181"/>
      <c r="BQ16" s="181"/>
      <c r="BR16" s="181"/>
      <c r="BS16" s="181"/>
      <c r="BT16" s="181"/>
      <c r="BU16" s="181"/>
      <c r="BV16" s="181"/>
      <c r="BW16" s="181"/>
      <c r="BX16" s="181"/>
      <c r="BY16" s="181"/>
      <c r="BZ16" s="181"/>
      <c r="CA16" s="181"/>
      <c r="CB16" s="181"/>
      <c r="CC16" s="181"/>
      <c r="CD16" s="181"/>
      <c r="CE16" s="181"/>
      <c r="CF16" s="181"/>
      <c r="CG16" s="181"/>
      <c r="CH16" s="181"/>
      <c r="CI16" s="181"/>
      <c r="CJ16" s="181"/>
      <c r="CK16" s="181"/>
      <c r="CL16" s="181"/>
      <c r="CM16" s="181"/>
      <c r="CN16" s="181"/>
      <c r="CO16" s="181"/>
      <c r="CP16" s="181"/>
      <c r="CQ16" s="181"/>
      <c r="CR16" s="181"/>
      <c r="CS16" s="181"/>
      <c r="CT16" s="181"/>
      <c r="CU16" s="181"/>
      <c r="CV16" s="181"/>
      <c r="CW16" s="181"/>
      <c r="CX16" s="181"/>
      <c r="CY16" s="181"/>
      <c r="CZ16" s="181"/>
      <c r="DA16" s="181"/>
      <c r="DB16" s="181"/>
      <c r="DC16" s="181"/>
      <c r="DD16" s="181"/>
      <c r="DE16" s="181"/>
      <c r="DF16" s="181"/>
      <c r="DG16" s="181"/>
      <c r="DH16" s="181"/>
      <c r="DI16" s="181"/>
      <c r="DJ16" s="181"/>
      <c r="DK16" s="181"/>
      <c r="DL16" s="181"/>
      <c r="DM16" s="181"/>
      <c r="DN16" s="181"/>
      <c r="DO16" s="181"/>
      <c r="DP16" s="181"/>
      <c r="DQ16" s="181"/>
      <c r="DR16" s="181"/>
      <c r="DS16" s="181"/>
      <c r="DT16" s="181"/>
      <c r="DU16" s="181"/>
      <c r="DV16" s="181"/>
      <c r="DW16" s="181"/>
      <c r="DX16" s="181"/>
      <c r="DY16" s="181"/>
      <c r="DZ16" s="181"/>
      <c r="EA16" s="181"/>
      <c r="EB16" s="181"/>
      <c r="EC16" s="181"/>
      <c r="ED16" s="181"/>
      <c r="EE16" s="181"/>
      <c r="EF16" s="181"/>
      <c r="EG16" s="181"/>
      <c r="EH16" s="181"/>
      <c r="EI16" s="181"/>
      <c r="EJ16" s="181"/>
      <c r="EK16" s="181"/>
      <c r="EL16" s="181"/>
      <c r="EM16" s="181"/>
      <c r="EN16" s="181"/>
      <c r="EO16" s="181"/>
      <c r="EP16" s="181"/>
      <c r="EQ16" s="181"/>
      <c r="ER16" s="181"/>
      <c r="ES16" s="181"/>
      <c r="ET16" s="181"/>
      <c r="EU16" s="181"/>
      <c r="EV16" s="181"/>
      <c r="EW16" s="181"/>
      <c r="EX16" s="181"/>
      <c r="EY16" s="181"/>
      <c r="EZ16" s="181"/>
      <c r="FA16" s="181"/>
      <c r="FB16" s="181"/>
      <c r="FC16" s="181"/>
      <c r="FD16" s="181"/>
      <c r="FE16" s="181"/>
      <c r="FF16" s="181"/>
      <c r="FG16" s="181"/>
      <c r="FH16" s="181"/>
      <c r="FI16" s="181"/>
      <c r="FJ16" s="181"/>
      <c r="FK16" s="181"/>
      <c r="FL16" s="181"/>
      <c r="FM16" s="181"/>
      <c r="FN16" s="181"/>
      <c r="FO16" s="181"/>
      <c r="FP16" s="181"/>
      <c r="FQ16" s="181"/>
      <c r="FR16" s="181"/>
      <c r="FS16" s="181"/>
      <c r="FT16" s="181"/>
      <c r="FU16" s="181"/>
      <c r="FV16" s="181"/>
      <c r="FW16" s="181"/>
      <c r="FX16" s="181"/>
      <c r="FY16" s="181"/>
      <c r="FZ16" s="181"/>
      <c r="GA16" s="181"/>
      <c r="GB16" s="181"/>
      <c r="GC16" s="181"/>
      <c r="GD16" s="181"/>
      <c r="GE16" s="181"/>
      <c r="GF16" s="181"/>
      <c r="GG16" s="181"/>
      <c r="GH16" s="181"/>
      <c r="GI16" s="181"/>
      <c r="GJ16" s="181"/>
      <c r="GK16" s="181"/>
      <c r="GL16" s="181"/>
      <c r="GM16" s="181"/>
      <c r="GN16" s="181"/>
      <c r="GO16" s="181"/>
      <c r="GP16" s="181"/>
      <c r="GQ16" s="181"/>
      <c r="GR16" s="181"/>
      <c r="GS16" s="181"/>
      <c r="GT16" s="181"/>
      <c r="GU16" s="181"/>
      <c r="GV16" s="181"/>
      <c r="GW16" s="181"/>
      <c r="GX16" s="181"/>
      <c r="GY16" s="181"/>
      <c r="GZ16" s="181"/>
      <c r="HA16" s="181"/>
      <c r="HB16" s="181"/>
      <c r="HC16" s="181"/>
      <c r="HD16" s="181"/>
      <c r="HE16" s="181"/>
      <c r="HF16" s="181"/>
      <c r="HG16" s="181"/>
      <c r="HH16" s="181"/>
      <c r="HI16" s="181"/>
      <c r="HJ16" s="181"/>
      <c r="HK16" s="181"/>
      <c r="HL16" s="181"/>
      <c r="HM16" s="181"/>
      <c r="HN16" s="181"/>
      <c r="HO16" s="181"/>
      <c r="HP16" s="181"/>
      <c r="HQ16" s="181"/>
      <c r="HR16" s="181"/>
      <c r="HS16" s="181"/>
      <c r="HT16" s="181"/>
      <c r="HU16" s="181"/>
      <c r="HV16" s="181"/>
      <c r="HW16" s="181"/>
      <c r="HX16" s="181"/>
      <c r="HY16" s="181"/>
      <c r="HZ16" s="181"/>
      <c r="IA16" s="181"/>
      <c r="IB16" s="181"/>
      <c r="IC16" s="181"/>
      <c r="ID16" s="181"/>
      <c r="IE16" s="181"/>
      <c r="IF16" s="181"/>
      <c r="IG16" s="181"/>
      <c r="IH16" s="181"/>
      <c r="II16" s="181"/>
      <c r="IJ16" s="181"/>
      <c r="IK16" s="181"/>
      <c r="IL16" s="181"/>
      <c r="IM16" s="181"/>
      <c r="IN16" s="181"/>
      <c r="IO16" s="181"/>
      <c r="IP16" s="181"/>
      <c r="IQ16" s="181"/>
      <c r="IR16" s="181"/>
      <c r="IS16" s="181"/>
      <c r="IT16" s="181"/>
      <c r="IU16" s="181"/>
      <c r="IV16" s="181"/>
      <c r="IW16" s="181"/>
      <c r="IX16" s="181"/>
      <c r="IY16" s="181"/>
      <c r="IZ16" s="181"/>
    </row>
    <row r="17" spans="1:260" s="72" customFormat="1" ht="18" customHeight="1" x14ac:dyDescent="0.25">
      <c r="A17" s="183"/>
      <c r="B17" s="909" t="s">
        <v>4</v>
      </c>
      <c r="C17" s="177"/>
      <c r="D17" s="905">
        <v>2383703</v>
      </c>
      <c r="E17" s="870">
        <v>4.9572322021248834</v>
      </c>
      <c r="F17" s="127"/>
      <c r="G17" s="903">
        <v>409663</v>
      </c>
      <c r="H17" s="895">
        <v>6.4748891646053783</v>
      </c>
      <c r="I17" s="177"/>
      <c r="J17" s="894">
        <v>150463</v>
      </c>
      <c r="K17" s="244">
        <f t="shared" si="0"/>
        <v>6.3121538211765476</v>
      </c>
      <c r="L17" s="895">
        <f t="shared" si="1"/>
        <v>36.728481703253649</v>
      </c>
      <c r="M17" s="178"/>
      <c r="N17" s="178">
        <f t="shared" si="2"/>
        <v>3</v>
      </c>
      <c r="O17" s="178">
        <v>7</v>
      </c>
      <c r="P17" s="178">
        <f t="shared" si="3"/>
        <v>8</v>
      </c>
      <c r="Q17" s="179" t="str">
        <f t="shared" si="4"/>
        <v>Castilla - La Mancha</v>
      </c>
      <c r="R17" s="180">
        <f t="shared" si="5"/>
        <v>32.695662038940966</v>
      </c>
      <c r="S17" s="184"/>
      <c r="T17" s="184"/>
      <c r="U17" s="183"/>
      <c r="V17" s="183"/>
      <c r="W17" s="183"/>
      <c r="X17" s="183"/>
      <c r="Y17" s="183"/>
      <c r="Z17" s="183"/>
      <c r="AA17" s="183"/>
      <c r="AB17" s="183"/>
      <c r="AC17" s="183"/>
      <c r="AD17" s="183"/>
      <c r="AE17" s="183"/>
      <c r="AF17" s="183"/>
      <c r="AG17" s="183"/>
      <c r="AH17" s="183"/>
      <c r="AI17" s="183"/>
      <c r="AJ17" s="183"/>
      <c r="AK17" s="183"/>
      <c r="AL17" s="183"/>
      <c r="AM17" s="183"/>
      <c r="AN17" s="183"/>
      <c r="AO17" s="183"/>
      <c r="AP17" s="183"/>
      <c r="AQ17" s="183"/>
      <c r="AR17" s="183"/>
      <c r="AS17" s="183"/>
      <c r="AT17" s="183"/>
      <c r="AU17" s="183"/>
      <c r="AV17" s="183"/>
      <c r="AW17" s="183"/>
      <c r="AX17" s="183"/>
      <c r="AY17" s="183"/>
      <c r="AZ17" s="183"/>
      <c r="BA17" s="183"/>
      <c r="BB17" s="183"/>
      <c r="BC17" s="183"/>
      <c r="BD17" s="183"/>
      <c r="BE17" s="183"/>
      <c r="BF17" s="183"/>
      <c r="BG17" s="183"/>
      <c r="BH17" s="183"/>
      <c r="BI17" s="183"/>
      <c r="BJ17" s="183"/>
      <c r="BK17" s="183"/>
      <c r="BL17" s="183"/>
      <c r="BM17" s="183"/>
      <c r="BN17" s="183"/>
      <c r="BO17" s="183"/>
      <c r="BP17" s="183"/>
      <c r="BQ17" s="183"/>
      <c r="BR17" s="183"/>
      <c r="BS17" s="183"/>
      <c r="BT17" s="183"/>
      <c r="BU17" s="183"/>
      <c r="BV17" s="183"/>
      <c r="BW17" s="183"/>
      <c r="BX17" s="183"/>
      <c r="BY17" s="183"/>
      <c r="BZ17" s="183"/>
      <c r="CA17" s="183"/>
      <c r="CB17" s="183"/>
      <c r="CC17" s="183"/>
      <c r="CD17" s="183"/>
      <c r="CE17" s="183"/>
      <c r="CF17" s="183"/>
      <c r="CG17" s="183"/>
      <c r="CH17" s="183"/>
      <c r="CI17" s="183"/>
      <c r="CJ17" s="183"/>
      <c r="CK17" s="183"/>
      <c r="CL17" s="183"/>
      <c r="CM17" s="183"/>
      <c r="CN17" s="183"/>
      <c r="CO17" s="183"/>
      <c r="CP17" s="183"/>
      <c r="CQ17" s="183"/>
      <c r="CR17" s="183"/>
      <c r="CS17" s="183"/>
      <c r="CT17" s="183"/>
      <c r="CU17" s="183"/>
      <c r="CV17" s="183"/>
      <c r="CW17" s="183"/>
      <c r="CX17" s="183"/>
      <c r="CY17" s="183"/>
      <c r="CZ17" s="183"/>
      <c r="DA17" s="183"/>
      <c r="DB17" s="183"/>
      <c r="DC17" s="183"/>
      <c r="DD17" s="183"/>
      <c r="DE17" s="183"/>
      <c r="DF17" s="183"/>
      <c r="DG17" s="183"/>
      <c r="DH17" s="183"/>
      <c r="DI17" s="183"/>
      <c r="DJ17" s="183"/>
      <c r="DK17" s="183"/>
      <c r="DL17" s="183"/>
      <c r="DM17" s="183"/>
      <c r="DN17" s="183"/>
      <c r="DO17" s="183"/>
      <c r="DP17" s="183"/>
      <c r="DQ17" s="183"/>
      <c r="DR17" s="183"/>
      <c r="DS17" s="183"/>
      <c r="DT17" s="183"/>
      <c r="DU17" s="183"/>
      <c r="DV17" s="183"/>
      <c r="DW17" s="183"/>
      <c r="DX17" s="183"/>
      <c r="DY17" s="183"/>
      <c r="DZ17" s="183"/>
      <c r="EA17" s="183"/>
      <c r="EB17" s="183"/>
      <c r="EC17" s="183"/>
      <c r="ED17" s="183"/>
      <c r="EE17" s="183"/>
      <c r="EF17" s="183"/>
      <c r="EG17" s="183"/>
      <c r="EH17" s="183"/>
      <c r="EI17" s="183"/>
      <c r="EJ17" s="183"/>
      <c r="EK17" s="183"/>
      <c r="EL17" s="183"/>
      <c r="EM17" s="183"/>
      <c r="EN17" s="183"/>
      <c r="EO17" s="183"/>
      <c r="EP17" s="183"/>
      <c r="EQ17" s="183"/>
      <c r="ER17" s="183"/>
      <c r="ES17" s="183"/>
      <c r="ET17" s="183"/>
      <c r="EU17" s="183"/>
      <c r="EV17" s="183"/>
      <c r="EW17" s="183"/>
      <c r="EX17" s="183"/>
      <c r="EY17" s="183"/>
      <c r="EZ17" s="183"/>
      <c r="FA17" s="183"/>
      <c r="FB17" s="183"/>
      <c r="FC17" s="183"/>
      <c r="FD17" s="183"/>
      <c r="FE17" s="183"/>
      <c r="FF17" s="183"/>
      <c r="FG17" s="183"/>
      <c r="FH17" s="183"/>
      <c r="FI17" s="183"/>
      <c r="FJ17" s="183"/>
      <c r="FK17" s="183"/>
      <c r="FL17" s="183"/>
      <c r="FM17" s="183"/>
      <c r="FN17" s="183"/>
      <c r="FO17" s="183"/>
      <c r="FP17" s="183"/>
      <c r="FQ17" s="183"/>
      <c r="FR17" s="183"/>
      <c r="FS17" s="183"/>
      <c r="FT17" s="183"/>
      <c r="FU17" s="183"/>
      <c r="FV17" s="183"/>
      <c r="FW17" s="183"/>
      <c r="FX17" s="183"/>
      <c r="FY17" s="183"/>
      <c r="FZ17" s="183"/>
      <c r="GA17" s="183"/>
      <c r="GB17" s="183"/>
      <c r="GC17" s="183"/>
      <c r="GD17" s="183"/>
      <c r="GE17" s="183"/>
      <c r="GF17" s="183"/>
      <c r="GG17" s="183"/>
      <c r="GH17" s="183"/>
      <c r="GI17" s="183"/>
      <c r="GJ17" s="183"/>
      <c r="GK17" s="183"/>
      <c r="GL17" s="183"/>
      <c r="GM17" s="183"/>
      <c r="GN17" s="183"/>
      <c r="GO17" s="183"/>
      <c r="GP17" s="183"/>
      <c r="GQ17" s="183"/>
      <c r="GR17" s="183"/>
      <c r="GS17" s="183"/>
      <c r="GT17" s="183"/>
      <c r="GU17" s="183"/>
      <c r="GV17" s="183"/>
      <c r="GW17" s="183"/>
      <c r="GX17" s="183"/>
      <c r="GY17" s="183"/>
      <c r="GZ17" s="183"/>
      <c r="HA17" s="183"/>
      <c r="HB17" s="183"/>
      <c r="HC17" s="183"/>
      <c r="HD17" s="183"/>
      <c r="HE17" s="183"/>
      <c r="HF17" s="183"/>
      <c r="HG17" s="183"/>
      <c r="HH17" s="183"/>
      <c r="HI17" s="183"/>
      <c r="HJ17" s="183"/>
      <c r="HK17" s="183"/>
      <c r="HL17" s="183"/>
      <c r="HM17" s="183"/>
      <c r="HN17" s="183"/>
      <c r="HO17" s="183"/>
      <c r="HP17" s="183"/>
      <c r="HQ17" s="183"/>
      <c r="HR17" s="183"/>
      <c r="HS17" s="183"/>
      <c r="HT17" s="183"/>
      <c r="HU17" s="183"/>
      <c r="HV17" s="183"/>
      <c r="HW17" s="183"/>
      <c r="HX17" s="183"/>
      <c r="HY17" s="183"/>
      <c r="HZ17" s="183"/>
      <c r="IA17" s="183"/>
      <c r="IB17" s="183"/>
      <c r="IC17" s="183"/>
      <c r="ID17" s="183"/>
      <c r="IE17" s="183"/>
      <c r="IF17" s="183"/>
      <c r="IG17" s="183"/>
      <c r="IH17" s="183"/>
      <c r="II17" s="183"/>
      <c r="IJ17" s="183"/>
      <c r="IK17" s="183"/>
      <c r="IL17" s="183"/>
      <c r="IM17" s="183"/>
      <c r="IN17" s="183"/>
      <c r="IO17" s="183"/>
      <c r="IP17" s="183"/>
      <c r="IQ17" s="183"/>
      <c r="IR17" s="183"/>
      <c r="IS17" s="183"/>
      <c r="IT17" s="183"/>
      <c r="IU17" s="183"/>
      <c r="IV17" s="183"/>
      <c r="IW17" s="183"/>
      <c r="IX17" s="183"/>
      <c r="IY17" s="183"/>
      <c r="IZ17" s="183"/>
    </row>
    <row r="18" spans="1:260" s="72" customFormat="1" ht="18" customHeight="1" x14ac:dyDescent="0.25">
      <c r="A18" s="183"/>
      <c r="B18" s="909" t="s">
        <v>40</v>
      </c>
      <c r="C18" s="177"/>
      <c r="D18" s="905">
        <v>2084086</v>
      </c>
      <c r="E18" s="870">
        <v>4.3341382006053779</v>
      </c>
      <c r="F18" s="127"/>
      <c r="G18" s="903">
        <v>282068</v>
      </c>
      <c r="H18" s="895">
        <v>4.4581986581212121</v>
      </c>
      <c r="I18" s="177"/>
      <c r="J18" s="894">
        <v>92224</v>
      </c>
      <c r="K18" s="244">
        <f t="shared" si="0"/>
        <v>4.4251532806227765</v>
      </c>
      <c r="L18" s="895">
        <f t="shared" si="1"/>
        <v>32.695662038940966</v>
      </c>
      <c r="M18" s="178"/>
      <c r="N18" s="178">
        <f t="shared" si="2"/>
        <v>7</v>
      </c>
      <c r="O18" s="178">
        <v>8</v>
      </c>
      <c r="P18" s="178">
        <f t="shared" si="3"/>
        <v>9</v>
      </c>
      <c r="Q18" s="179" t="str">
        <f t="shared" si="4"/>
        <v>Cataluña</v>
      </c>
      <c r="R18" s="180">
        <f t="shared" si="5"/>
        <v>31.586332432170085</v>
      </c>
      <c r="S18" s="184"/>
      <c r="T18" s="184"/>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3"/>
      <c r="BA18" s="183"/>
      <c r="BB18" s="183"/>
      <c r="BC18" s="183"/>
      <c r="BD18" s="183"/>
      <c r="BE18" s="183"/>
      <c r="BF18" s="183"/>
      <c r="BG18" s="183"/>
      <c r="BH18" s="183"/>
      <c r="BI18" s="183"/>
      <c r="BJ18" s="183"/>
      <c r="BK18" s="183"/>
      <c r="BL18" s="183"/>
      <c r="BM18" s="183"/>
      <c r="BN18" s="183"/>
      <c r="BO18" s="183"/>
      <c r="BP18" s="183"/>
      <c r="BQ18" s="183"/>
      <c r="BR18" s="183"/>
      <c r="BS18" s="183"/>
      <c r="BT18" s="183"/>
      <c r="BU18" s="183"/>
      <c r="BV18" s="183"/>
      <c r="BW18" s="183"/>
      <c r="BX18" s="183"/>
      <c r="BY18" s="183"/>
      <c r="BZ18" s="183"/>
      <c r="CA18" s="183"/>
      <c r="CB18" s="183"/>
      <c r="CC18" s="183"/>
      <c r="CD18" s="183"/>
      <c r="CE18" s="183"/>
      <c r="CF18" s="183"/>
      <c r="CG18" s="183"/>
      <c r="CH18" s="183"/>
      <c r="CI18" s="183"/>
      <c r="CJ18" s="183"/>
      <c r="CK18" s="183"/>
      <c r="CL18" s="183"/>
      <c r="CM18" s="183"/>
      <c r="CN18" s="183"/>
      <c r="CO18" s="183"/>
      <c r="CP18" s="183"/>
      <c r="CQ18" s="183"/>
      <c r="CR18" s="183"/>
      <c r="CS18" s="183"/>
      <c r="CT18" s="183"/>
      <c r="CU18" s="183"/>
      <c r="CV18" s="183"/>
      <c r="CW18" s="183"/>
      <c r="CX18" s="183"/>
      <c r="CY18" s="183"/>
      <c r="CZ18" s="183"/>
      <c r="DA18" s="183"/>
      <c r="DB18" s="183"/>
      <c r="DC18" s="183"/>
      <c r="DD18" s="183"/>
      <c r="DE18" s="183"/>
      <c r="DF18" s="183"/>
      <c r="DG18" s="183"/>
      <c r="DH18" s="183"/>
      <c r="DI18" s="183"/>
      <c r="DJ18" s="183"/>
      <c r="DK18" s="183"/>
      <c r="DL18" s="183"/>
      <c r="DM18" s="183"/>
      <c r="DN18" s="183"/>
      <c r="DO18" s="183"/>
      <c r="DP18" s="183"/>
      <c r="DQ18" s="183"/>
      <c r="DR18" s="183"/>
      <c r="DS18" s="183"/>
      <c r="DT18" s="183"/>
      <c r="DU18" s="183"/>
      <c r="DV18" s="183"/>
      <c r="DW18" s="183"/>
      <c r="DX18" s="183"/>
      <c r="DY18" s="183"/>
      <c r="DZ18" s="183"/>
      <c r="EA18" s="183"/>
      <c r="EB18" s="183"/>
      <c r="EC18" s="183"/>
      <c r="ED18" s="183"/>
      <c r="EE18" s="183"/>
      <c r="EF18" s="183"/>
      <c r="EG18" s="183"/>
      <c r="EH18" s="183"/>
      <c r="EI18" s="183"/>
      <c r="EJ18" s="183"/>
      <c r="EK18" s="183"/>
      <c r="EL18" s="183"/>
      <c r="EM18" s="183"/>
      <c r="EN18" s="183"/>
      <c r="EO18" s="183"/>
      <c r="EP18" s="183"/>
      <c r="EQ18" s="183"/>
      <c r="ER18" s="183"/>
      <c r="ES18" s="183"/>
      <c r="ET18" s="183"/>
      <c r="EU18" s="183"/>
      <c r="EV18" s="183"/>
      <c r="EW18" s="183"/>
      <c r="EX18" s="183"/>
      <c r="EY18" s="183"/>
      <c r="EZ18" s="183"/>
      <c r="FA18" s="183"/>
      <c r="FB18" s="183"/>
      <c r="FC18" s="183"/>
      <c r="FD18" s="183"/>
      <c r="FE18" s="183"/>
      <c r="FF18" s="183"/>
      <c r="FG18" s="183"/>
      <c r="FH18" s="183"/>
      <c r="FI18" s="183"/>
      <c r="FJ18" s="183"/>
      <c r="FK18" s="183"/>
      <c r="FL18" s="183"/>
      <c r="FM18" s="183"/>
      <c r="FN18" s="183"/>
      <c r="FO18" s="183"/>
      <c r="FP18" s="183"/>
      <c r="FQ18" s="183"/>
      <c r="FR18" s="183"/>
      <c r="FS18" s="183"/>
      <c r="FT18" s="183"/>
      <c r="FU18" s="183"/>
      <c r="FV18" s="183"/>
      <c r="FW18" s="183"/>
      <c r="FX18" s="183"/>
      <c r="FY18" s="183"/>
      <c r="FZ18" s="183"/>
      <c r="GA18" s="183"/>
      <c r="GB18" s="183"/>
      <c r="GC18" s="183"/>
      <c r="GD18" s="183"/>
      <c r="GE18" s="183"/>
      <c r="GF18" s="183"/>
      <c r="GG18" s="183"/>
      <c r="GH18" s="183"/>
      <c r="GI18" s="183"/>
      <c r="GJ18" s="183"/>
      <c r="GK18" s="183"/>
      <c r="GL18" s="183"/>
      <c r="GM18" s="183"/>
      <c r="GN18" s="183"/>
      <c r="GO18" s="183"/>
      <c r="GP18" s="183"/>
      <c r="GQ18" s="183"/>
      <c r="GR18" s="183"/>
      <c r="GS18" s="183"/>
      <c r="GT18" s="183"/>
      <c r="GU18" s="183"/>
      <c r="GV18" s="183"/>
      <c r="GW18" s="183"/>
      <c r="GX18" s="183"/>
      <c r="GY18" s="183"/>
      <c r="GZ18" s="183"/>
      <c r="HA18" s="183"/>
      <c r="HB18" s="183"/>
      <c r="HC18" s="183"/>
      <c r="HD18" s="183"/>
      <c r="HE18" s="183"/>
      <c r="HF18" s="183"/>
      <c r="HG18" s="183"/>
      <c r="HH18" s="183"/>
      <c r="HI18" s="183"/>
      <c r="HJ18" s="183"/>
      <c r="HK18" s="183"/>
      <c r="HL18" s="183"/>
      <c r="HM18" s="183"/>
      <c r="HN18" s="183"/>
      <c r="HO18" s="183"/>
      <c r="HP18" s="183"/>
      <c r="HQ18" s="183"/>
      <c r="HR18" s="183"/>
      <c r="HS18" s="183"/>
      <c r="HT18" s="183"/>
      <c r="HU18" s="183"/>
      <c r="HV18" s="183"/>
      <c r="HW18" s="183"/>
      <c r="HX18" s="183"/>
      <c r="HY18" s="183"/>
      <c r="HZ18" s="183"/>
      <c r="IA18" s="183"/>
      <c r="IB18" s="183"/>
      <c r="IC18" s="183"/>
      <c r="ID18" s="183"/>
      <c r="IE18" s="183"/>
      <c r="IF18" s="183"/>
      <c r="IG18" s="183"/>
      <c r="IH18" s="183"/>
      <c r="II18" s="183"/>
      <c r="IJ18" s="183"/>
      <c r="IK18" s="183"/>
      <c r="IL18" s="183"/>
      <c r="IM18" s="183"/>
      <c r="IN18" s="183"/>
      <c r="IO18" s="183"/>
      <c r="IP18" s="183"/>
      <c r="IQ18" s="183"/>
      <c r="IR18" s="183"/>
      <c r="IS18" s="183"/>
      <c r="IT18" s="183"/>
      <c r="IU18" s="183"/>
      <c r="IV18" s="183"/>
      <c r="IW18" s="183"/>
      <c r="IX18" s="183"/>
      <c r="IY18" s="183"/>
      <c r="IZ18" s="183"/>
    </row>
    <row r="19" spans="1:260" s="72" customFormat="1" ht="18" customHeight="1" x14ac:dyDescent="0.25">
      <c r="A19" s="183"/>
      <c r="B19" s="909" t="s">
        <v>41</v>
      </c>
      <c r="C19" s="177"/>
      <c r="D19" s="905">
        <v>7901963</v>
      </c>
      <c r="E19" s="870">
        <v>16.433198868986342</v>
      </c>
      <c r="F19" s="127"/>
      <c r="G19" s="903">
        <v>1040507</v>
      </c>
      <c r="H19" s="895">
        <v>16.445633362046483</v>
      </c>
      <c r="I19" s="177"/>
      <c r="J19" s="894">
        <v>328658</v>
      </c>
      <c r="K19" s="244">
        <f t="shared" si="0"/>
        <v>4.1591943672730434</v>
      </c>
      <c r="L19" s="895">
        <f t="shared" si="1"/>
        <v>31.586332432170085</v>
      </c>
      <c r="M19" s="178"/>
      <c r="N19" s="178">
        <f t="shared" si="2"/>
        <v>8</v>
      </c>
      <c r="O19" s="178">
        <v>9</v>
      </c>
      <c r="P19" s="178">
        <f t="shared" si="3"/>
        <v>21</v>
      </c>
      <c r="Q19" s="179" t="str">
        <f>INDEX(B$11:B$31,P19,1)</f>
        <v>TOTAL</v>
      </c>
      <c r="R19" s="180">
        <f t="shared" si="5"/>
        <v>30.737875279558082</v>
      </c>
      <c r="S19" s="184"/>
      <c r="T19" s="184"/>
      <c r="U19" s="183"/>
      <c r="V19" s="183"/>
      <c r="W19" s="183"/>
      <c r="X19" s="183"/>
      <c r="Y19" s="183"/>
      <c r="Z19" s="183"/>
      <c r="AA19" s="183"/>
      <c r="AB19" s="183"/>
      <c r="AC19" s="183"/>
      <c r="AD19" s="183"/>
      <c r="AE19" s="183"/>
      <c r="AF19" s="183"/>
      <c r="AG19" s="183"/>
      <c r="AH19" s="183"/>
      <c r="AI19" s="183"/>
      <c r="AJ19" s="183"/>
      <c r="AK19" s="183"/>
      <c r="AL19" s="183"/>
      <c r="AM19" s="183"/>
      <c r="AN19" s="183"/>
      <c r="AO19" s="183"/>
      <c r="AP19" s="183"/>
      <c r="AQ19" s="183"/>
      <c r="AR19" s="183"/>
      <c r="AS19" s="183"/>
      <c r="AT19" s="183"/>
      <c r="AU19" s="183"/>
      <c r="AV19" s="183"/>
      <c r="AW19" s="183"/>
      <c r="AX19" s="183"/>
      <c r="AY19" s="183"/>
      <c r="AZ19" s="183"/>
      <c r="BA19" s="183"/>
      <c r="BB19" s="183"/>
      <c r="BC19" s="183"/>
      <c r="BD19" s="183"/>
      <c r="BE19" s="183"/>
      <c r="BF19" s="183"/>
      <c r="BG19" s="183"/>
      <c r="BH19" s="183"/>
      <c r="BI19" s="183"/>
      <c r="BJ19" s="183"/>
      <c r="BK19" s="183"/>
      <c r="BL19" s="183"/>
      <c r="BM19" s="183"/>
      <c r="BN19" s="183"/>
      <c r="BO19" s="183"/>
      <c r="BP19" s="183"/>
      <c r="BQ19" s="183"/>
      <c r="BR19" s="183"/>
      <c r="BS19" s="183"/>
      <c r="BT19" s="183"/>
      <c r="BU19" s="183"/>
      <c r="BV19" s="183"/>
      <c r="BW19" s="183"/>
      <c r="BX19" s="183"/>
      <c r="BY19" s="183"/>
      <c r="BZ19" s="183"/>
      <c r="CA19" s="183"/>
      <c r="CB19" s="183"/>
      <c r="CC19" s="183"/>
      <c r="CD19" s="183"/>
      <c r="CE19" s="183"/>
      <c r="CF19" s="183"/>
      <c r="CG19" s="183"/>
      <c r="CH19" s="183"/>
      <c r="CI19" s="183"/>
      <c r="CJ19" s="183"/>
      <c r="CK19" s="183"/>
      <c r="CL19" s="183"/>
      <c r="CM19" s="183"/>
      <c r="CN19" s="183"/>
      <c r="CO19" s="183"/>
      <c r="CP19" s="183"/>
      <c r="CQ19" s="183"/>
      <c r="CR19" s="183"/>
      <c r="CS19" s="183"/>
      <c r="CT19" s="183"/>
      <c r="CU19" s="183"/>
      <c r="CV19" s="183"/>
      <c r="CW19" s="183"/>
      <c r="CX19" s="183"/>
      <c r="CY19" s="183"/>
      <c r="CZ19" s="183"/>
      <c r="DA19" s="183"/>
      <c r="DB19" s="183"/>
      <c r="DC19" s="183"/>
      <c r="DD19" s="183"/>
      <c r="DE19" s="183"/>
      <c r="DF19" s="183"/>
      <c r="DG19" s="183"/>
      <c r="DH19" s="183"/>
      <c r="DI19" s="183"/>
      <c r="DJ19" s="183"/>
      <c r="DK19" s="183"/>
      <c r="DL19" s="183"/>
      <c r="DM19" s="183"/>
      <c r="DN19" s="183"/>
      <c r="DO19" s="183"/>
      <c r="DP19" s="183"/>
      <c r="DQ19" s="183"/>
      <c r="DR19" s="183"/>
      <c r="DS19" s="183"/>
      <c r="DT19" s="183"/>
      <c r="DU19" s="183"/>
      <c r="DV19" s="183"/>
      <c r="DW19" s="183"/>
      <c r="DX19" s="183"/>
      <c r="DY19" s="183"/>
      <c r="DZ19" s="183"/>
      <c r="EA19" s="183"/>
      <c r="EB19" s="183"/>
      <c r="EC19" s="183"/>
      <c r="ED19" s="183"/>
      <c r="EE19" s="183"/>
      <c r="EF19" s="183"/>
      <c r="EG19" s="183"/>
      <c r="EH19" s="183"/>
      <c r="EI19" s="183"/>
      <c r="EJ19" s="183"/>
      <c r="EK19" s="183"/>
      <c r="EL19" s="183"/>
      <c r="EM19" s="183"/>
      <c r="EN19" s="183"/>
      <c r="EO19" s="183"/>
      <c r="EP19" s="183"/>
      <c r="EQ19" s="183"/>
      <c r="ER19" s="183"/>
      <c r="ES19" s="183"/>
      <c r="ET19" s="183"/>
      <c r="EU19" s="183"/>
      <c r="EV19" s="183"/>
      <c r="EW19" s="183"/>
      <c r="EX19" s="183"/>
      <c r="EY19" s="183"/>
      <c r="EZ19" s="183"/>
      <c r="FA19" s="183"/>
      <c r="FB19" s="183"/>
      <c r="FC19" s="183"/>
      <c r="FD19" s="183"/>
      <c r="FE19" s="183"/>
      <c r="FF19" s="183"/>
      <c r="FG19" s="183"/>
      <c r="FH19" s="183"/>
      <c r="FI19" s="183"/>
      <c r="FJ19" s="183"/>
      <c r="FK19" s="183"/>
      <c r="FL19" s="183"/>
      <c r="FM19" s="183"/>
      <c r="FN19" s="183"/>
      <c r="FO19" s="183"/>
      <c r="FP19" s="183"/>
      <c r="FQ19" s="183"/>
      <c r="FR19" s="183"/>
      <c r="FS19" s="183"/>
      <c r="FT19" s="183"/>
      <c r="FU19" s="183"/>
      <c r="FV19" s="183"/>
      <c r="FW19" s="183"/>
      <c r="FX19" s="183"/>
      <c r="FY19" s="183"/>
      <c r="FZ19" s="183"/>
      <c r="GA19" s="183"/>
      <c r="GB19" s="183"/>
      <c r="GC19" s="183"/>
      <c r="GD19" s="183"/>
      <c r="GE19" s="183"/>
      <c r="GF19" s="183"/>
      <c r="GG19" s="183"/>
      <c r="GH19" s="183"/>
      <c r="GI19" s="183"/>
      <c r="GJ19" s="183"/>
      <c r="GK19" s="183"/>
      <c r="GL19" s="183"/>
      <c r="GM19" s="183"/>
      <c r="GN19" s="183"/>
      <c r="GO19" s="183"/>
      <c r="GP19" s="183"/>
      <c r="GQ19" s="183"/>
      <c r="GR19" s="183"/>
      <c r="GS19" s="183"/>
      <c r="GT19" s="183"/>
      <c r="GU19" s="183"/>
      <c r="GV19" s="183"/>
      <c r="GW19" s="183"/>
      <c r="GX19" s="183"/>
      <c r="GY19" s="183"/>
      <c r="GZ19" s="183"/>
      <c r="HA19" s="183"/>
      <c r="HB19" s="183"/>
      <c r="HC19" s="183"/>
      <c r="HD19" s="183"/>
      <c r="HE19" s="183"/>
      <c r="HF19" s="183"/>
      <c r="HG19" s="183"/>
      <c r="HH19" s="183"/>
      <c r="HI19" s="183"/>
      <c r="HJ19" s="183"/>
      <c r="HK19" s="183"/>
      <c r="HL19" s="183"/>
      <c r="HM19" s="183"/>
      <c r="HN19" s="183"/>
      <c r="HO19" s="183"/>
      <c r="HP19" s="183"/>
      <c r="HQ19" s="183"/>
      <c r="HR19" s="183"/>
      <c r="HS19" s="183"/>
      <c r="HT19" s="183"/>
      <c r="HU19" s="183"/>
      <c r="HV19" s="183"/>
      <c r="HW19" s="183"/>
      <c r="HX19" s="183"/>
      <c r="HY19" s="183"/>
      <c r="HZ19" s="183"/>
      <c r="IA19" s="183"/>
      <c r="IB19" s="183"/>
      <c r="IC19" s="183"/>
      <c r="ID19" s="183"/>
      <c r="IE19" s="183"/>
      <c r="IF19" s="183"/>
      <c r="IG19" s="183"/>
      <c r="IH19" s="183"/>
      <c r="II19" s="183"/>
      <c r="IJ19" s="183"/>
      <c r="IK19" s="183"/>
      <c r="IL19" s="183"/>
      <c r="IM19" s="183"/>
      <c r="IN19" s="183"/>
      <c r="IO19" s="183"/>
      <c r="IP19" s="183"/>
      <c r="IQ19" s="183"/>
      <c r="IR19" s="183"/>
      <c r="IS19" s="183"/>
      <c r="IT19" s="183"/>
      <c r="IU19" s="183"/>
      <c r="IV19" s="183"/>
      <c r="IW19" s="183"/>
      <c r="IX19" s="183"/>
      <c r="IY19" s="183"/>
      <c r="IZ19" s="183"/>
    </row>
    <row r="20" spans="1:260" s="72" customFormat="1" ht="18" customHeight="1" x14ac:dyDescent="0.25">
      <c r="A20" s="183"/>
      <c r="B20" s="909" t="s">
        <v>3</v>
      </c>
      <c r="C20" s="177"/>
      <c r="D20" s="905">
        <v>5216195</v>
      </c>
      <c r="E20" s="870">
        <v>10.847781718847862</v>
      </c>
      <c r="F20" s="127"/>
      <c r="G20" s="903">
        <v>644872</v>
      </c>
      <c r="H20" s="895">
        <v>10.192462402895551</v>
      </c>
      <c r="I20" s="177"/>
      <c r="J20" s="894">
        <v>189689</v>
      </c>
      <c r="K20" s="244">
        <f t="shared" si="0"/>
        <v>3.6365396615732348</v>
      </c>
      <c r="L20" s="895">
        <f>J20*100/G20</f>
        <v>29.414984679130121</v>
      </c>
      <c r="M20" s="178"/>
      <c r="N20" s="178">
        <f t="shared" si="2"/>
        <v>11</v>
      </c>
      <c r="O20" s="178">
        <v>10</v>
      </c>
      <c r="P20" s="178">
        <f t="shared" si="3"/>
        <v>13</v>
      </c>
      <c r="Q20" s="179" t="str">
        <f t="shared" si="4"/>
        <v>Madrid, Comunidad de</v>
      </c>
      <c r="R20" s="180">
        <f t="shared" si="5"/>
        <v>30.427720695483639</v>
      </c>
      <c r="S20" s="184"/>
      <c r="T20" s="184"/>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3"/>
      <c r="BA20" s="183"/>
      <c r="BB20" s="183"/>
      <c r="BC20" s="183"/>
      <c r="BD20" s="183"/>
      <c r="BE20" s="183"/>
      <c r="BF20" s="183"/>
      <c r="BG20" s="183"/>
      <c r="BH20" s="183"/>
      <c r="BI20" s="183"/>
      <c r="BJ20" s="183"/>
      <c r="BK20" s="183"/>
      <c r="BL20" s="183"/>
      <c r="BM20" s="183"/>
      <c r="BN20" s="183"/>
      <c r="BO20" s="183"/>
      <c r="BP20" s="183"/>
      <c r="BQ20" s="183"/>
      <c r="BR20" s="183"/>
      <c r="BS20" s="183"/>
      <c r="BT20" s="183"/>
      <c r="BU20" s="183"/>
      <c r="BV20" s="183"/>
      <c r="BW20" s="183"/>
      <c r="BX20" s="183"/>
      <c r="BY20" s="183"/>
      <c r="BZ20" s="183"/>
      <c r="CA20" s="183"/>
      <c r="CB20" s="183"/>
      <c r="CC20" s="183"/>
      <c r="CD20" s="183"/>
      <c r="CE20" s="183"/>
      <c r="CF20" s="183"/>
      <c r="CG20" s="183"/>
      <c r="CH20" s="183"/>
      <c r="CI20" s="183"/>
      <c r="CJ20" s="183"/>
      <c r="CK20" s="183"/>
      <c r="CL20" s="183"/>
      <c r="CM20" s="183"/>
      <c r="CN20" s="183"/>
      <c r="CO20" s="183"/>
      <c r="CP20" s="183"/>
      <c r="CQ20" s="183"/>
      <c r="CR20" s="183"/>
      <c r="CS20" s="183"/>
      <c r="CT20" s="183"/>
      <c r="CU20" s="183"/>
      <c r="CV20" s="183"/>
      <c r="CW20" s="183"/>
      <c r="CX20" s="183"/>
      <c r="CY20" s="183"/>
      <c r="CZ20" s="183"/>
      <c r="DA20" s="183"/>
      <c r="DB20" s="183"/>
      <c r="DC20" s="183"/>
      <c r="DD20" s="183"/>
      <c r="DE20" s="183"/>
      <c r="DF20" s="183"/>
      <c r="DG20" s="183"/>
      <c r="DH20" s="183"/>
      <c r="DI20" s="183"/>
      <c r="DJ20" s="183"/>
      <c r="DK20" s="183"/>
      <c r="DL20" s="183"/>
      <c r="DM20" s="183"/>
      <c r="DN20" s="183"/>
      <c r="DO20" s="183"/>
      <c r="DP20" s="183"/>
      <c r="DQ20" s="183"/>
      <c r="DR20" s="183"/>
      <c r="DS20" s="183"/>
      <c r="DT20" s="183"/>
      <c r="DU20" s="183"/>
      <c r="DV20" s="183"/>
      <c r="DW20" s="183"/>
      <c r="DX20" s="183"/>
      <c r="DY20" s="183"/>
      <c r="DZ20" s="183"/>
      <c r="EA20" s="183"/>
      <c r="EB20" s="183"/>
      <c r="EC20" s="183"/>
      <c r="ED20" s="183"/>
      <c r="EE20" s="183"/>
      <c r="EF20" s="183"/>
      <c r="EG20" s="183"/>
      <c r="EH20" s="183"/>
      <c r="EI20" s="183"/>
      <c r="EJ20" s="183"/>
      <c r="EK20" s="183"/>
      <c r="EL20" s="183"/>
      <c r="EM20" s="183"/>
      <c r="EN20" s="183"/>
      <c r="EO20" s="183"/>
      <c r="EP20" s="183"/>
      <c r="EQ20" s="183"/>
      <c r="ER20" s="183"/>
      <c r="ES20" s="183"/>
      <c r="ET20" s="183"/>
      <c r="EU20" s="183"/>
      <c r="EV20" s="183"/>
      <c r="EW20" s="183"/>
      <c r="EX20" s="183"/>
      <c r="EY20" s="183"/>
      <c r="EZ20" s="183"/>
      <c r="FA20" s="183"/>
      <c r="FB20" s="183"/>
      <c r="FC20" s="183"/>
      <c r="FD20" s="183"/>
      <c r="FE20" s="183"/>
      <c r="FF20" s="183"/>
      <c r="FG20" s="183"/>
      <c r="FH20" s="183"/>
      <c r="FI20" s="183"/>
      <c r="FJ20" s="183"/>
      <c r="FK20" s="183"/>
      <c r="FL20" s="183"/>
      <c r="FM20" s="183"/>
      <c r="FN20" s="183"/>
      <c r="FO20" s="183"/>
      <c r="FP20" s="183"/>
      <c r="FQ20" s="183"/>
      <c r="FR20" s="183"/>
      <c r="FS20" s="183"/>
      <c r="FT20" s="183"/>
      <c r="FU20" s="183"/>
      <c r="FV20" s="183"/>
      <c r="FW20" s="183"/>
      <c r="FX20" s="183"/>
      <c r="FY20" s="183"/>
      <c r="FZ20" s="183"/>
      <c r="GA20" s="183"/>
      <c r="GB20" s="183"/>
      <c r="GC20" s="183"/>
      <c r="GD20" s="183"/>
      <c r="GE20" s="183"/>
      <c r="GF20" s="183"/>
      <c r="GG20" s="183"/>
      <c r="GH20" s="183"/>
      <c r="GI20" s="183"/>
      <c r="GJ20" s="183"/>
      <c r="GK20" s="183"/>
      <c r="GL20" s="183"/>
      <c r="GM20" s="183"/>
      <c r="GN20" s="183"/>
      <c r="GO20" s="183"/>
      <c r="GP20" s="183"/>
      <c r="GQ20" s="183"/>
      <c r="GR20" s="183"/>
      <c r="GS20" s="183"/>
      <c r="GT20" s="183"/>
      <c r="GU20" s="183"/>
      <c r="GV20" s="183"/>
      <c r="GW20" s="183"/>
      <c r="GX20" s="183"/>
      <c r="GY20" s="183"/>
      <c r="GZ20" s="183"/>
      <c r="HA20" s="183"/>
      <c r="HB20" s="183"/>
      <c r="HC20" s="183"/>
      <c r="HD20" s="183"/>
      <c r="HE20" s="183"/>
      <c r="HF20" s="183"/>
      <c r="HG20" s="183"/>
      <c r="HH20" s="183"/>
      <c r="HI20" s="183"/>
      <c r="HJ20" s="183"/>
      <c r="HK20" s="183"/>
      <c r="HL20" s="183"/>
      <c r="HM20" s="183"/>
      <c r="HN20" s="183"/>
      <c r="HO20" s="183"/>
      <c r="HP20" s="183"/>
      <c r="HQ20" s="183"/>
      <c r="HR20" s="183"/>
      <c r="HS20" s="183"/>
      <c r="HT20" s="183"/>
      <c r="HU20" s="183"/>
      <c r="HV20" s="183"/>
      <c r="HW20" s="183"/>
      <c r="HX20" s="183"/>
      <c r="HY20" s="183"/>
      <c r="HZ20" s="183"/>
      <c r="IA20" s="183"/>
      <c r="IB20" s="183"/>
      <c r="IC20" s="183"/>
      <c r="ID20" s="183"/>
      <c r="IE20" s="183"/>
      <c r="IF20" s="183"/>
      <c r="IG20" s="183"/>
      <c r="IH20" s="183"/>
      <c r="II20" s="183"/>
      <c r="IJ20" s="183"/>
      <c r="IK20" s="183"/>
      <c r="IL20" s="183"/>
      <c r="IM20" s="183"/>
      <c r="IN20" s="183"/>
      <c r="IO20" s="183"/>
      <c r="IP20" s="183"/>
      <c r="IQ20" s="183"/>
      <c r="IR20" s="183"/>
      <c r="IS20" s="183"/>
      <c r="IT20" s="183"/>
      <c r="IU20" s="183"/>
      <c r="IV20" s="183"/>
      <c r="IW20" s="183"/>
      <c r="IX20" s="183"/>
      <c r="IY20" s="183"/>
      <c r="IZ20" s="183"/>
    </row>
    <row r="21" spans="1:260" s="71" customFormat="1" ht="18" customHeight="1" x14ac:dyDescent="0.25">
      <c r="A21" s="181"/>
      <c r="B21" s="908" t="s">
        <v>2</v>
      </c>
      <c r="C21" s="177"/>
      <c r="D21" s="905">
        <v>1054306</v>
      </c>
      <c r="E21" s="870">
        <v>2.1925716643782711</v>
      </c>
      <c r="F21" s="127"/>
      <c r="G21" s="901">
        <v>150537</v>
      </c>
      <c r="H21" s="893">
        <v>2.3792980820142406</v>
      </c>
      <c r="I21" s="177"/>
      <c r="J21" s="892">
        <v>56066</v>
      </c>
      <c r="K21" s="243">
        <f t="shared" si="0"/>
        <v>5.3178109581089359</v>
      </c>
      <c r="L21" s="893">
        <f t="shared" si="1"/>
        <v>37.243999813999217</v>
      </c>
      <c r="M21" s="178"/>
      <c r="N21" s="178">
        <f t="shared" si="2"/>
        <v>2</v>
      </c>
      <c r="O21" s="178">
        <v>11</v>
      </c>
      <c r="P21" s="178">
        <f t="shared" si="3"/>
        <v>10</v>
      </c>
      <c r="Q21" s="179" t="str">
        <f t="shared" si="4"/>
        <v>Comunitat Valenciana</v>
      </c>
      <c r="R21" s="180">
        <f t="shared" si="5"/>
        <v>29.414984679130121</v>
      </c>
      <c r="S21" s="176"/>
      <c r="T21" s="176"/>
      <c r="U21" s="181"/>
      <c r="V21" s="181"/>
      <c r="W21" s="181"/>
      <c r="X21" s="181"/>
      <c r="Y21" s="181"/>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1"/>
      <c r="BA21" s="181"/>
      <c r="BB21" s="181"/>
      <c r="BC21" s="181"/>
      <c r="BD21" s="181"/>
      <c r="BE21" s="181"/>
      <c r="BF21" s="181"/>
      <c r="BG21" s="181"/>
      <c r="BH21" s="181"/>
      <c r="BI21" s="181"/>
      <c r="BJ21" s="181"/>
      <c r="BK21" s="181"/>
      <c r="BL21" s="181"/>
      <c r="BM21" s="181"/>
      <c r="BN21" s="181"/>
      <c r="BO21" s="181"/>
      <c r="BP21" s="181"/>
      <c r="BQ21" s="181"/>
      <c r="BR21" s="181"/>
      <c r="BS21" s="181"/>
      <c r="BT21" s="181"/>
      <c r="BU21" s="181"/>
      <c r="BV21" s="181"/>
      <c r="BW21" s="181"/>
      <c r="BX21" s="181"/>
      <c r="BY21" s="181"/>
      <c r="BZ21" s="181"/>
      <c r="CA21" s="181"/>
      <c r="CB21" s="181"/>
      <c r="CC21" s="181"/>
      <c r="CD21" s="181"/>
      <c r="CE21" s="181"/>
      <c r="CF21" s="181"/>
      <c r="CG21" s="181"/>
      <c r="CH21" s="181"/>
      <c r="CI21" s="181"/>
      <c r="CJ21" s="181"/>
      <c r="CK21" s="181"/>
      <c r="CL21" s="181"/>
      <c r="CM21" s="181"/>
      <c r="CN21" s="181"/>
      <c r="CO21" s="181"/>
      <c r="CP21" s="181"/>
      <c r="CQ21" s="181"/>
      <c r="CR21" s="181"/>
      <c r="CS21" s="181"/>
      <c r="CT21" s="181"/>
      <c r="CU21" s="181"/>
      <c r="CV21" s="181"/>
      <c r="CW21" s="181"/>
      <c r="CX21" s="181"/>
      <c r="CY21" s="181"/>
      <c r="CZ21" s="181"/>
      <c r="DA21" s="181"/>
      <c r="DB21" s="181"/>
      <c r="DC21" s="181"/>
      <c r="DD21" s="181"/>
      <c r="DE21" s="181"/>
      <c r="DF21" s="181"/>
      <c r="DG21" s="181"/>
      <c r="DH21" s="181"/>
      <c r="DI21" s="181"/>
      <c r="DJ21" s="181"/>
      <c r="DK21" s="181"/>
      <c r="DL21" s="181"/>
      <c r="DM21" s="181"/>
      <c r="DN21" s="181"/>
      <c r="DO21" s="181"/>
      <c r="DP21" s="181"/>
      <c r="DQ21" s="181"/>
      <c r="DR21" s="181"/>
      <c r="DS21" s="181"/>
      <c r="DT21" s="181"/>
      <c r="DU21" s="181"/>
      <c r="DV21" s="181"/>
      <c r="DW21" s="181"/>
      <c r="DX21" s="181"/>
      <c r="DY21" s="181"/>
      <c r="DZ21" s="181"/>
      <c r="EA21" s="181"/>
      <c r="EB21" s="181"/>
      <c r="EC21" s="181"/>
      <c r="ED21" s="181"/>
      <c r="EE21" s="181"/>
      <c r="EF21" s="181"/>
      <c r="EG21" s="181"/>
      <c r="EH21" s="181"/>
      <c r="EI21" s="181"/>
      <c r="EJ21" s="181"/>
      <c r="EK21" s="181"/>
      <c r="EL21" s="181"/>
      <c r="EM21" s="181"/>
      <c r="EN21" s="181"/>
      <c r="EO21" s="181"/>
      <c r="EP21" s="181"/>
      <c r="EQ21" s="181"/>
      <c r="ER21" s="181"/>
      <c r="ES21" s="181"/>
      <c r="ET21" s="181"/>
      <c r="EU21" s="181"/>
      <c r="EV21" s="181"/>
      <c r="EW21" s="181"/>
      <c r="EX21" s="181"/>
      <c r="EY21" s="181"/>
      <c r="EZ21" s="181"/>
      <c r="FA21" s="181"/>
      <c r="FB21" s="181"/>
      <c r="FC21" s="181"/>
      <c r="FD21" s="181"/>
      <c r="FE21" s="181"/>
      <c r="FF21" s="181"/>
      <c r="FG21" s="181"/>
      <c r="FH21" s="181"/>
      <c r="FI21" s="181"/>
      <c r="FJ21" s="181"/>
      <c r="FK21" s="181"/>
      <c r="FL21" s="181"/>
      <c r="FM21" s="181"/>
      <c r="FN21" s="181"/>
      <c r="FO21" s="181"/>
      <c r="FP21" s="181"/>
      <c r="FQ21" s="181"/>
      <c r="FR21" s="181"/>
      <c r="FS21" s="181"/>
      <c r="FT21" s="181"/>
      <c r="FU21" s="181"/>
      <c r="FV21" s="181"/>
      <c r="FW21" s="181"/>
      <c r="FX21" s="181"/>
      <c r="FY21" s="181"/>
      <c r="FZ21" s="181"/>
      <c r="GA21" s="181"/>
      <c r="GB21" s="181"/>
      <c r="GC21" s="181"/>
      <c r="GD21" s="181"/>
      <c r="GE21" s="181"/>
      <c r="GF21" s="181"/>
      <c r="GG21" s="181"/>
      <c r="GH21" s="181"/>
      <c r="GI21" s="181"/>
      <c r="GJ21" s="181"/>
      <c r="GK21" s="181"/>
      <c r="GL21" s="181"/>
      <c r="GM21" s="181"/>
      <c r="GN21" s="181"/>
      <c r="GO21" s="181"/>
      <c r="GP21" s="181"/>
      <c r="GQ21" s="181"/>
      <c r="GR21" s="181"/>
      <c r="GS21" s="181"/>
      <c r="GT21" s="181"/>
      <c r="GU21" s="181"/>
      <c r="GV21" s="181"/>
      <c r="GW21" s="181"/>
      <c r="GX21" s="181"/>
      <c r="GY21" s="181"/>
      <c r="GZ21" s="181"/>
      <c r="HA21" s="181"/>
      <c r="HB21" s="181"/>
      <c r="HC21" s="181"/>
      <c r="HD21" s="181"/>
      <c r="HE21" s="181"/>
      <c r="HF21" s="181"/>
      <c r="HG21" s="181"/>
      <c r="HH21" s="181"/>
      <c r="HI21" s="181"/>
      <c r="HJ21" s="181"/>
      <c r="HK21" s="181"/>
      <c r="HL21" s="181"/>
      <c r="HM21" s="181"/>
      <c r="HN21" s="181"/>
      <c r="HO21" s="181"/>
      <c r="HP21" s="181"/>
      <c r="HQ21" s="181"/>
      <c r="HR21" s="181"/>
      <c r="HS21" s="181"/>
      <c r="HT21" s="181"/>
      <c r="HU21" s="181"/>
      <c r="HV21" s="181"/>
      <c r="HW21" s="181"/>
      <c r="HX21" s="181"/>
      <c r="HY21" s="181"/>
      <c r="HZ21" s="181"/>
      <c r="IA21" s="181"/>
      <c r="IB21" s="181"/>
      <c r="IC21" s="181"/>
      <c r="ID21" s="181"/>
      <c r="IE21" s="181"/>
      <c r="IF21" s="181"/>
      <c r="IG21" s="181"/>
      <c r="IH21" s="181"/>
      <c r="II21" s="181"/>
      <c r="IJ21" s="181"/>
      <c r="IK21" s="181"/>
      <c r="IL21" s="181"/>
      <c r="IM21" s="181"/>
      <c r="IN21" s="181"/>
      <c r="IO21" s="181"/>
      <c r="IP21" s="181"/>
      <c r="IQ21" s="181"/>
      <c r="IR21" s="181"/>
      <c r="IS21" s="181"/>
      <c r="IT21" s="181"/>
      <c r="IU21" s="181"/>
      <c r="IV21" s="181"/>
      <c r="IW21" s="181"/>
      <c r="IX21" s="181"/>
      <c r="IY21" s="181"/>
      <c r="IZ21" s="181"/>
    </row>
    <row r="22" spans="1:260" s="71" customFormat="1" ht="18" customHeight="1" x14ac:dyDescent="0.25">
      <c r="A22" s="181"/>
      <c r="B22" s="908" t="s">
        <v>35</v>
      </c>
      <c r="C22" s="177"/>
      <c r="D22" s="905">
        <v>2699424</v>
      </c>
      <c r="E22" s="870">
        <v>5.6138166457770797</v>
      </c>
      <c r="F22" s="127"/>
      <c r="G22" s="901">
        <v>469573</v>
      </c>
      <c r="H22" s="893">
        <v>7.4217909103122359</v>
      </c>
      <c r="I22" s="177"/>
      <c r="J22" s="892">
        <v>82521</v>
      </c>
      <c r="K22" s="243">
        <f t="shared" si="0"/>
        <v>3.0569854902379174</v>
      </c>
      <c r="L22" s="893">
        <f t="shared" si="1"/>
        <v>17.573625400097537</v>
      </c>
      <c r="M22" s="178"/>
      <c r="N22" s="178">
        <f t="shared" si="2"/>
        <v>19</v>
      </c>
      <c r="O22" s="178">
        <v>12</v>
      </c>
      <c r="P22" s="178">
        <f t="shared" si="3"/>
        <v>14</v>
      </c>
      <c r="Q22" s="179" t="str">
        <f t="shared" si="4"/>
        <v>Murcia, Región de</v>
      </c>
      <c r="R22" s="180">
        <f t="shared" si="5"/>
        <v>27.792056616310152</v>
      </c>
      <c r="S22" s="176"/>
      <c r="T22" s="176"/>
      <c r="U22" s="181"/>
      <c r="V22" s="181"/>
      <c r="W22" s="181"/>
      <c r="X22" s="181"/>
      <c r="Y22" s="181"/>
      <c r="Z22" s="181"/>
      <c r="AA22" s="181"/>
      <c r="AB22" s="181"/>
      <c r="AC22" s="181"/>
      <c r="AD22" s="181"/>
      <c r="AE22" s="181"/>
      <c r="AF22" s="181"/>
      <c r="AG22" s="181"/>
      <c r="AH22" s="181"/>
      <c r="AI22" s="181"/>
      <c r="AJ22" s="181"/>
      <c r="AK22" s="181"/>
      <c r="AL22" s="181"/>
      <c r="AM22" s="181"/>
      <c r="AN22" s="181"/>
      <c r="AO22" s="181"/>
      <c r="AP22" s="181"/>
      <c r="AQ22" s="181"/>
      <c r="AR22" s="181"/>
      <c r="AS22" s="181"/>
      <c r="AT22" s="181"/>
      <c r="AU22" s="181"/>
      <c r="AV22" s="181"/>
      <c r="AW22" s="181"/>
      <c r="AX22" s="181"/>
      <c r="AY22" s="181"/>
      <c r="AZ22" s="181"/>
      <c r="BA22" s="181"/>
      <c r="BB22" s="181"/>
      <c r="BC22" s="181"/>
      <c r="BD22" s="181"/>
      <c r="BE22" s="181"/>
      <c r="BF22" s="181"/>
      <c r="BG22" s="181"/>
      <c r="BH22" s="181"/>
      <c r="BI22" s="181"/>
      <c r="BJ22" s="181"/>
      <c r="BK22" s="181"/>
      <c r="BL22" s="181"/>
      <c r="BM22" s="181"/>
      <c r="BN22" s="181"/>
      <c r="BO22" s="181"/>
      <c r="BP22" s="181"/>
      <c r="BQ22" s="181"/>
      <c r="BR22" s="181"/>
      <c r="BS22" s="181"/>
      <c r="BT22" s="181"/>
      <c r="BU22" s="181"/>
      <c r="BV22" s="181"/>
      <c r="BW22" s="181"/>
      <c r="BX22" s="181"/>
      <c r="BY22" s="181"/>
      <c r="BZ22" s="181"/>
      <c r="CA22" s="181"/>
      <c r="CB22" s="181"/>
      <c r="CC22" s="181"/>
      <c r="CD22" s="181"/>
      <c r="CE22" s="181"/>
      <c r="CF22" s="181"/>
      <c r="CG22" s="181"/>
      <c r="CH22" s="181"/>
      <c r="CI22" s="181"/>
      <c r="CJ22" s="181"/>
      <c r="CK22" s="181"/>
      <c r="CL22" s="181"/>
      <c r="CM22" s="181"/>
      <c r="CN22" s="181"/>
      <c r="CO22" s="181"/>
      <c r="CP22" s="181"/>
      <c r="CQ22" s="181"/>
      <c r="CR22" s="181"/>
      <c r="CS22" s="181"/>
      <c r="CT22" s="181"/>
      <c r="CU22" s="181"/>
      <c r="CV22" s="181"/>
      <c r="CW22" s="181"/>
      <c r="CX22" s="181"/>
      <c r="CY22" s="181"/>
      <c r="CZ22" s="181"/>
      <c r="DA22" s="181"/>
      <c r="DB22" s="181"/>
      <c r="DC22" s="181"/>
      <c r="DD22" s="181"/>
      <c r="DE22" s="181"/>
      <c r="DF22" s="181"/>
      <c r="DG22" s="181"/>
      <c r="DH22" s="181"/>
      <c r="DI22" s="181"/>
      <c r="DJ22" s="181"/>
      <c r="DK22" s="181"/>
      <c r="DL22" s="181"/>
      <c r="DM22" s="181"/>
      <c r="DN22" s="181"/>
      <c r="DO22" s="181"/>
      <c r="DP22" s="181"/>
      <c r="DQ22" s="181"/>
      <c r="DR22" s="181"/>
      <c r="DS22" s="181"/>
      <c r="DT22" s="181"/>
      <c r="DU22" s="181"/>
      <c r="DV22" s="181"/>
      <c r="DW22" s="181"/>
      <c r="DX22" s="181"/>
      <c r="DY22" s="181"/>
      <c r="DZ22" s="181"/>
      <c r="EA22" s="181"/>
      <c r="EB22" s="181"/>
      <c r="EC22" s="181"/>
      <c r="ED22" s="181"/>
      <c r="EE22" s="181"/>
      <c r="EF22" s="181"/>
      <c r="EG22" s="181"/>
      <c r="EH22" s="181"/>
      <c r="EI22" s="181"/>
      <c r="EJ22" s="181"/>
      <c r="EK22" s="181"/>
      <c r="EL22" s="181"/>
      <c r="EM22" s="181"/>
      <c r="EN22" s="181"/>
      <c r="EO22" s="181"/>
      <c r="EP22" s="181"/>
      <c r="EQ22" s="181"/>
      <c r="ER22" s="181"/>
      <c r="ES22" s="181"/>
      <c r="ET22" s="181"/>
      <c r="EU22" s="181"/>
      <c r="EV22" s="181"/>
      <c r="EW22" s="181"/>
      <c r="EX22" s="181"/>
      <c r="EY22" s="181"/>
      <c r="EZ22" s="181"/>
      <c r="FA22" s="181"/>
      <c r="FB22" s="181"/>
      <c r="FC22" s="181"/>
      <c r="FD22" s="181"/>
      <c r="FE22" s="181"/>
      <c r="FF22" s="181"/>
      <c r="FG22" s="181"/>
      <c r="FH22" s="181"/>
      <c r="FI22" s="181"/>
      <c r="FJ22" s="181"/>
      <c r="FK22" s="181"/>
      <c r="FL22" s="181"/>
      <c r="FM22" s="181"/>
      <c r="FN22" s="181"/>
      <c r="FO22" s="181"/>
      <c r="FP22" s="181"/>
      <c r="FQ22" s="181"/>
      <c r="FR22" s="181"/>
      <c r="FS22" s="181"/>
      <c r="FT22" s="181"/>
      <c r="FU22" s="181"/>
      <c r="FV22" s="181"/>
      <c r="FW22" s="181"/>
      <c r="FX22" s="181"/>
      <c r="FY22" s="181"/>
      <c r="FZ22" s="181"/>
      <c r="GA22" s="181"/>
      <c r="GB22" s="181"/>
      <c r="GC22" s="181"/>
      <c r="GD22" s="181"/>
      <c r="GE22" s="181"/>
      <c r="GF22" s="181"/>
      <c r="GG22" s="181"/>
      <c r="GH22" s="181"/>
      <c r="GI22" s="181"/>
      <c r="GJ22" s="181"/>
      <c r="GK22" s="181"/>
      <c r="GL22" s="181"/>
      <c r="GM22" s="181"/>
      <c r="GN22" s="181"/>
      <c r="GO22" s="181"/>
      <c r="GP22" s="181"/>
      <c r="GQ22" s="181"/>
      <c r="GR22" s="181"/>
      <c r="GS22" s="181"/>
      <c r="GT22" s="181"/>
      <c r="GU22" s="181"/>
      <c r="GV22" s="181"/>
      <c r="GW22" s="181"/>
      <c r="GX22" s="181"/>
      <c r="GY22" s="181"/>
      <c r="GZ22" s="181"/>
      <c r="HA22" s="181"/>
      <c r="HB22" s="181"/>
      <c r="HC22" s="181"/>
      <c r="HD22" s="181"/>
      <c r="HE22" s="181"/>
      <c r="HF22" s="181"/>
      <c r="HG22" s="181"/>
      <c r="HH22" s="181"/>
      <c r="HI22" s="181"/>
      <c r="HJ22" s="181"/>
      <c r="HK22" s="181"/>
      <c r="HL22" s="181"/>
      <c r="HM22" s="181"/>
      <c r="HN22" s="181"/>
      <c r="HO22" s="181"/>
      <c r="HP22" s="181"/>
      <c r="HQ22" s="181"/>
      <c r="HR22" s="181"/>
      <c r="HS22" s="181"/>
      <c r="HT22" s="181"/>
      <c r="HU22" s="181"/>
      <c r="HV22" s="181"/>
      <c r="HW22" s="181"/>
      <c r="HX22" s="181"/>
      <c r="HY22" s="181"/>
      <c r="HZ22" s="181"/>
      <c r="IA22" s="181"/>
      <c r="IB22" s="181"/>
      <c r="IC22" s="181"/>
      <c r="ID22" s="181"/>
      <c r="IE22" s="181"/>
      <c r="IF22" s="181"/>
      <c r="IG22" s="181"/>
      <c r="IH22" s="181"/>
      <c r="II22" s="181"/>
      <c r="IJ22" s="181"/>
      <c r="IK22" s="181"/>
      <c r="IL22" s="181"/>
      <c r="IM22" s="181"/>
      <c r="IN22" s="181"/>
      <c r="IO22" s="181"/>
      <c r="IP22" s="181"/>
      <c r="IQ22" s="181"/>
      <c r="IR22" s="181"/>
      <c r="IS22" s="181"/>
      <c r="IT22" s="181"/>
      <c r="IU22" s="181"/>
      <c r="IV22" s="181"/>
      <c r="IW22" s="181"/>
      <c r="IX22" s="181"/>
      <c r="IY22" s="181"/>
      <c r="IZ22" s="181"/>
    </row>
    <row r="23" spans="1:260" s="71" customFormat="1" ht="18" customHeight="1" x14ac:dyDescent="0.25">
      <c r="A23" s="181"/>
      <c r="B23" s="908" t="s">
        <v>42</v>
      </c>
      <c r="C23" s="177"/>
      <c r="D23" s="905">
        <v>6871903</v>
      </c>
      <c r="E23" s="870">
        <v>14.291050034957625</v>
      </c>
      <c r="F23" s="127"/>
      <c r="G23" s="901">
        <v>802837</v>
      </c>
      <c r="H23" s="893">
        <v>12.689163024838193</v>
      </c>
      <c r="I23" s="177"/>
      <c r="J23" s="892">
        <v>244285</v>
      </c>
      <c r="K23" s="243">
        <f t="shared" si="0"/>
        <v>3.5548377210795903</v>
      </c>
      <c r="L23" s="893">
        <f t="shared" si="1"/>
        <v>30.427720695483639</v>
      </c>
      <c r="M23" s="178"/>
      <c r="N23" s="178">
        <f t="shared" si="2"/>
        <v>10</v>
      </c>
      <c r="O23" s="178">
        <v>13</v>
      </c>
      <c r="P23" s="178">
        <f t="shared" si="3"/>
        <v>15</v>
      </c>
      <c r="Q23" s="179" t="str">
        <f t="shared" si="4"/>
        <v>Navarra, Comunidad Foral de</v>
      </c>
      <c r="R23" s="180">
        <f t="shared" si="5"/>
        <v>26.958488525033498</v>
      </c>
      <c r="S23" s="176"/>
      <c r="T23" s="176"/>
      <c r="U23" s="181"/>
      <c r="V23" s="181"/>
      <c r="W23" s="181"/>
      <c r="X23" s="181"/>
      <c r="Y23" s="181"/>
      <c r="Z23" s="181"/>
      <c r="AA23" s="181"/>
      <c r="AB23" s="181"/>
      <c r="AC23" s="181"/>
      <c r="AD23" s="181"/>
      <c r="AE23" s="181"/>
      <c r="AF23" s="181"/>
      <c r="AG23" s="181"/>
      <c r="AH23" s="181"/>
      <c r="AI23" s="181"/>
      <c r="AJ23" s="181"/>
      <c r="AK23" s="181"/>
      <c r="AL23" s="181"/>
      <c r="AM23" s="181"/>
      <c r="AN23" s="181"/>
      <c r="AO23" s="181"/>
      <c r="AP23" s="181"/>
      <c r="AQ23" s="181"/>
      <c r="AR23" s="181"/>
      <c r="AS23" s="181"/>
      <c r="AT23" s="181"/>
      <c r="AU23" s="181"/>
      <c r="AV23" s="181"/>
      <c r="AW23" s="181"/>
      <c r="AX23" s="181"/>
      <c r="AY23" s="181"/>
      <c r="AZ23" s="181"/>
      <c r="BA23" s="181"/>
      <c r="BB23" s="181"/>
      <c r="BC23" s="181"/>
      <c r="BD23" s="181"/>
      <c r="BE23" s="181"/>
      <c r="BF23" s="181"/>
      <c r="BG23" s="181"/>
      <c r="BH23" s="181"/>
      <c r="BI23" s="181"/>
      <c r="BJ23" s="181"/>
      <c r="BK23" s="181"/>
      <c r="BL23" s="181"/>
      <c r="BM23" s="181"/>
      <c r="BN23" s="181"/>
      <c r="BO23" s="181"/>
      <c r="BP23" s="181"/>
      <c r="BQ23" s="181"/>
      <c r="BR23" s="181"/>
      <c r="BS23" s="181"/>
      <c r="BT23" s="181"/>
      <c r="BU23" s="181"/>
      <c r="BV23" s="181"/>
      <c r="BW23" s="181"/>
      <c r="BX23" s="181"/>
      <c r="BY23" s="181"/>
      <c r="BZ23" s="181"/>
      <c r="CA23" s="181"/>
      <c r="CB23" s="181"/>
      <c r="CC23" s="181"/>
      <c r="CD23" s="181"/>
      <c r="CE23" s="181"/>
      <c r="CF23" s="181"/>
      <c r="CG23" s="181"/>
      <c r="CH23" s="181"/>
      <c r="CI23" s="181"/>
      <c r="CJ23" s="181"/>
      <c r="CK23" s="181"/>
      <c r="CL23" s="181"/>
      <c r="CM23" s="181"/>
      <c r="CN23" s="181"/>
      <c r="CO23" s="181"/>
      <c r="CP23" s="181"/>
      <c r="CQ23" s="181"/>
      <c r="CR23" s="181"/>
      <c r="CS23" s="181"/>
      <c r="CT23" s="181"/>
      <c r="CU23" s="181"/>
      <c r="CV23" s="181"/>
      <c r="CW23" s="181"/>
      <c r="CX23" s="181"/>
      <c r="CY23" s="181"/>
      <c r="CZ23" s="181"/>
      <c r="DA23" s="181"/>
      <c r="DB23" s="181"/>
      <c r="DC23" s="181"/>
      <c r="DD23" s="181"/>
      <c r="DE23" s="181"/>
      <c r="DF23" s="181"/>
      <c r="DG23" s="181"/>
      <c r="DH23" s="181"/>
      <c r="DI23" s="181"/>
      <c r="DJ23" s="181"/>
      <c r="DK23" s="181"/>
      <c r="DL23" s="181"/>
      <c r="DM23" s="181"/>
      <c r="DN23" s="181"/>
      <c r="DO23" s="181"/>
      <c r="DP23" s="181"/>
      <c r="DQ23" s="181"/>
      <c r="DR23" s="181"/>
      <c r="DS23" s="181"/>
      <c r="DT23" s="181"/>
      <c r="DU23" s="181"/>
      <c r="DV23" s="181"/>
      <c r="DW23" s="181"/>
      <c r="DX23" s="181"/>
      <c r="DY23" s="181"/>
      <c r="DZ23" s="181"/>
      <c r="EA23" s="181"/>
      <c r="EB23" s="181"/>
      <c r="EC23" s="181"/>
      <c r="ED23" s="181"/>
      <c r="EE23" s="181"/>
      <c r="EF23" s="181"/>
      <c r="EG23" s="181"/>
      <c r="EH23" s="181"/>
      <c r="EI23" s="181"/>
      <c r="EJ23" s="181"/>
      <c r="EK23" s="181"/>
      <c r="EL23" s="181"/>
      <c r="EM23" s="181"/>
      <c r="EN23" s="181"/>
      <c r="EO23" s="181"/>
      <c r="EP23" s="181"/>
      <c r="EQ23" s="181"/>
      <c r="ER23" s="181"/>
      <c r="ES23" s="181"/>
      <c r="ET23" s="181"/>
      <c r="EU23" s="181"/>
      <c r="EV23" s="181"/>
      <c r="EW23" s="181"/>
      <c r="EX23" s="181"/>
      <c r="EY23" s="181"/>
      <c r="EZ23" s="181"/>
      <c r="FA23" s="181"/>
      <c r="FB23" s="181"/>
      <c r="FC23" s="181"/>
      <c r="FD23" s="181"/>
      <c r="FE23" s="181"/>
      <c r="FF23" s="181"/>
      <c r="FG23" s="181"/>
      <c r="FH23" s="181"/>
      <c r="FI23" s="181"/>
      <c r="FJ23" s="181"/>
      <c r="FK23" s="181"/>
      <c r="FL23" s="181"/>
      <c r="FM23" s="181"/>
      <c r="FN23" s="181"/>
      <c r="FO23" s="181"/>
      <c r="FP23" s="181"/>
      <c r="FQ23" s="181"/>
      <c r="FR23" s="181"/>
      <c r="FS23" s="181"/>
      <c r="FT23" s="181"/>
      <c r="FU23" s="181"/>
      <c r="FV23" s="181"/>
      <c r="FW23" s="181"/>
      <c r="FX23" s="181"/>
      <c r="FY23" s="181"/>
      <c r="FZ23" s="181"/>
      <c r="GA23" s="181"/>
      <c r="GB23" s="181"/>
      <c r="GC23" s="181"/>
      <c r="GD23" s="181"/>
      <c r="GE23" s="181"/>
      <c r="GF23" s="181"/>
      <c r="GG23" s="181"/>
      <c r="GH23" s="181"/>
      <c r="GI23" s="181"/>
      <c r="GJ23" s="181"/>
      <c r="GK23" s="181"/>
      <c r="GL23" s="181"/>
      <c r="GM23" s="181"/>
      <c r="GN23" s="181"/>
      <c r="GO23" s="181"/>
      <c r="GP23" s="181"/>
      <c r="GQ23" s="181"/>
      <c r="GR23" s="181"/>
      <c r="GS23" s="181"/>
      <c r="GT23" s="181"/>
      <c r="GU23" s="181"/>
      <c r="GV23" s="181"/>
      <c r="GW23" s="181"/>
      <c r="GX23" s="181"/>
      <c r="GY23" s="181"/>
      <c r="GZ23" s="181"/>
      <c r="HA23" s="181"/>
      <c r="HB23" s="181"/>
      <c r="HC23" s="181"/>
      <c r="HD23" s="181"/>
      <c r="HE23" s="181"/>
      <c r="HF23" s="181"/>
      <c r="HG23" s="181"/>
      <c r="HH23" s="181"/>
      <c r="HI23" s="181"/>
      <c r="HJ23" s="181"/>
      <c r="HK23" s="181"/>
      <c r="HL23" s="181"/>
      <c r="HM23" s="181"/>
      <c r="HN23" s="181"/>
      <c r="HO23" s="181"/>
      <c r="HP23" s="181"/>
      <c r="HQ23" s="181"/>
      <c r="HR23" s="181"/>
      <c r="HS23" s="181"/>
      <c r="HT23" s="181"/>
      <c r="HU23" s="181"/>
      <c r="HV23" s="181"/>
      <c r="HW23" s="181"/>
      <c r="HX23" s="181"/>
      <c r="HY23" s="181"/>
      <c r="HZ23" s="181"/>
      <c r="IA23" s="181"/>
      <c r="IB23" s="181"/>
      <c r="IC23" s="181"/>
      <c r="ID23" s="181"/>
      <c r="IE23" s="181"/>
      <c r="IF23" s="181"/>
      <c r="IG23" s="181"/>
      <c r="IH23" s="181"/>
      <c r="II23" s="181"/>
      <c r="IJ23" s="181"/>
      <c r="IK23" s="181"/>
      <c r="IL23" s="181"/>
      <c r="IM23" s="181"/>
      <c r="IN23" s="181"/>
      <c r="IO23" s="181"/>
      <c r="IP23" s="181"/>
      <c r="IQ23" s="181"/>
      <c r="IR23" s="181"/>
      <c r="IS23" s="181"/>
      <c r="IT23" s="181"/>
      <c r="IU23" s="181"/>
      <c r="IV23" s="181"/>
      <c r="IW23" s="181"/>
      <c r="IX23" s="181"/>
      <c r="IY23" s="181"/>
      <c r="IZ23" s="181"/>
    </row>
    <row r="24" spans="1:260" s="71" customFormat="1" ht="18" customHeight="1" x14ac:dyDescent="0.25">
      <c r="A24" s="181"/>
      <c r="B24" s="908" t="s">
        <v>43</v>
      </c>
      <c r="C24" s="177"/>
      <c r="D24" s="905">
        <v>1551692</v>
      </c>
      <c r="E24" s="870">
        <v>3.2269530013510765</v>
      </c>
      <c r="F24" s="127"/>
      <c r="G24" s="901">
        <v>194149</v>
      </c>
      <c r="H24" s="893">
        <v>3.0686033554872409</v>
      </c>
      <c r="I24" s="177"/>
      <c r="J24" s="892">
        <v>53958</v>
      </c>
      <c r="K24" s="243">
        <f t="shared" si="0"/>
        <v>3.4773653534335422</v>
      </c>
      <c r="L24" s="893">
        <f>J24*100/G24</f>
        <v>27.792056616310152</v>
      </c>
      <c r="M24" s="178"/>
      <c r="N24" s="178">
        <f t="shared" si="2"/>
        <v>12</v>
      </c>
      <c r="O24" s="178">
        <v>14</v>
      </c>
      <c r="P24" s="178">
        <f t="shared" si="3"/>
        <v>2</v>
      </c>
      <c r="Q24" s="179" t="str">
        <f t="shared" si="4"/>
        <v>Aragón</v>
      </c>
      <c r="R24" s="180">
        <f t="shared" si="5"/>
        <v>25.918202141176092</v>
      </c>
      <c r="S24" s="176"/>
      <c r="T24" s="176"/>
      <c r="U24" s="181"/>
      <c r="V24" s="181"/>
      <c r="W24" s="181"/>
      <c r="X24" s="181"/>
      <c r="Y24" s="181"/>
      <c r="Z24" s="181"/>
      <c r="AA24" s="181"/>
      <c r="AB24" s="181"/>
      <c r="AC24" s="181"/>
      <c r="AD24" s="181"/>
      <c r="AE24" s="181"/>
      <c r="AF24" s="181"/>
      <c r="AG24" s="181"/>
      <c r="AH24" s="181"/>
      <c r="AI24" s="181"/>
      <c r="AJ24" s="181"/>
      <c r="AK24" s="181"/>
      <c r="AL24" s="181"/>
      <c r="AM24" s="181"/>
      <c r="AN24" s="181"/>
      <c r="AO24" s="181"/>
      <c r="AP24" s="181"/>
      <c r="AQ24" s="181"/>
      <c r="AR24" s="181"/>
      <c r="AS24" s="181"/>
      <c r="AT24" s="181"/>
      <c r="AU24" s="181"/>
      <c r="AV24" s="181"/>
      <c r="AW24" s="181"/>
      <c r="AX24" s="181"/>
      <c r="AY24" s="181"/>
      <c r="AZ24" s="181"/>
      <c r="BA24" s="181"/>
      <c r="BB24" s="181"/>
      <c r="BC24" s="181"/>
      <c r="BD24" s="181"/>
      <c r="BE24" s="181"/>
      <c r="BF24" s="181"/>
      <c r="BG24" s="181"/>
      <c r="BH24" s="181"/>
      <c r="BI24" s="181"/>
      <c r="BJ24" s="181"/>
      <c r="BK24" s="181"/>
      <c r="BL24" s="181"/>
      <c r="BM24" s="181"/>
      <c r="BN24" s="181"/>
      <c r="BO24" s="181"/>
      <c r="BP24" s="181"/>
      <c r="BQ24" s="181"/>
      <c r="BR24" s="181"/>
      <c r="BS24" s="181"/>
      <c r="BT24" s="181"/>
      <c r="BU24" s="181"/>
      <c r="BV24" s="181"/>
      <c r="BW24" s="181"/>
      <c r="BX24" s="181"/>
      <c r="BY24" s="181"/>
      <c r="BZ24" s="181"/>
      <c r="CA24" s="181"/>
      <c r="CB24" s="181"/>
      <c r="CC24" s="181"/>
      <c r="CD24" s="181"/>
      <c r="CE24" s="181"/>
      <c r="CF24" s="181"/>
      <c r="CG24" s="181"/>
      <c r="CH24" s="181"/>
      <c r="CI24" s="181"/>
      <c r="CJ24" s="181"/>
      <c r="CK24" s="181"/>
      <c r="CL24" s="181"/>
      <c r="CM24" s="181"/>
      <c r="CN24" s="181"/>
      <c r="CO24" s="181"/>
      <c r="CP24" s="181"/>
      <c r="CQ24" s="181"/>
      <c r="CR24" s="181"/>
      <c r="CS24" s="181"/>
      <c r="CT24" s="181"/>
      <c r="CU24" s="181"/>
      <c r="CV24" s="181"/>
      <c r="CW24" s="181"/>
      <c r="CX24" s="181"/>
      <c r="CY24" s="181"/>
      <c r="CZ24" s="181"/>
      <c r="DA24" s="181"/>
      <c r="DB24" s="181"/>
      <c r="DC24" s="181"/>
      <c r="DD24" s="181"/>
      <c r="DE24" s="181"/>
      <c r="DF24" s="181"/>
      <c r="DG24" s="181"/>
      <c r="DH24" s="181"/>
      <c r="DI24" s="181"/>
      <c r="DJ24" s="181"/>
      <c r="DK24" s="181"/>
      <c r="DL24" s="181"/>
      <c r="DM24" s="181"/>
      <c r="DN24" s="181"/>
      <c r="DO24" s="181"/>
      <c r="DP24" s="181"/>
      <c r="DQ24" s="181"/>
      <c r="DR24" s="181"/>
      <c r="DS24" s="181"/>
      <c r="DT24" s="181"/>
      <c r="DU24" s="181"/>
      <c r="DV24" s="181"/>
      <c r="DW24" s="181"/>
      <c r="DX24" s="181"/>
      <c r="DY24" s="181"/>
      <c r="DZ24" s="181"/>
      <c r="EA24" s="181"/>
      <c r="EB24" s="181"/>
      <c r="EC24" s="181"/>
      <c r="ED24" s="181"/>
      <c r="EE24" s="181"/>
      <c r="EF24" s="181"/>
      <c r="EG24" s="181"/>
      <c r="EH24" s="181"/>
      <c r="EI24" s="181"/>
      <c r="EJ24" s="181"/>
      <c r="EK24" s="181"/>
      <c r="EL24" s="181"/>
      <c r="EM24" s="181"/>
      <c r="EN24" s="181"/>
      <c r="EO24" s="181"/>
      <c r="EP24" s="181"/>
      <c r="EQ24" s="181"/>
      <c r="ER24" s="181"/>
      <c r="ES24" s="181"/>
      <c r="ET24" s="181"/>
      <c r="EU24" s="181"/>
      <c r="EV24" s="181"/>
      <c r="EW24" s="181"/>
      <c r="EX24" s="181"/>
      <c r="EY24" s="181"/>
      <c r="EZ24" s="181"/>
      <c r="FA24" s="181"/>
      <c r="FB24" s="181"/>
      <c r="FC24" s="181"/>
      <c r="FD24" s="181"/>
      <c r="FE24" s="181"/>
      <c r="FF24" s="181"/>
      <c r="FG24" s="181"/>
      <c r="FH24" s="181"/>
      <c r="FI24" s="181"/>
      <c r="FJ24" s="181"/>
      <c r="FK24" s="181"/>
      <c r="FL24" s="181"/>
      <c r="FM24" s="181"/>
      <c r="FN24" s="181"/>
      <c r="FO24" s="181"/>
      <c r="FP24" s="181"/>
      <c r="FQ24" s="181"/>
      <c r="FR24" s="181"/>
      <c r="FS24" s="181"/>
      <c r="FT24" s="181"/>
      <c r="FU24" s="181"/>
      <c r="FV24" s="181"/>
      <c r="FW24" s="181"/>
      <c r="FX24" s="181"/>
      <c r="FY24" s="181"/>
      <c r="FZ24" s="181"/>
      <c r="GA24" s="181"/>
      <c r="GB24" s="181"/>
      <c r="GC24" s="181"/>
      <c r="GD24" s="181"/>
      <c r="GE24" s="181"/>
      <c r="GF24" s="181"/>
      <c r="GG24" s="181"/>
      <c r="GH24" s="181"/>
      <c r="GI24" s="181"/>
      <c r="GJ24" s="181"/>
      <c r="GK24" s="181"/>
      <c r="GL24" s="181"/>
      <c r="GM24" s="181"/>
      <c r="GN24" s="181"/>
      <c r="GO24" s="181"/>
      <c r="GP24" s="181"/>
      <c r="GQ24" s="181"/>
      <c r="GR24" s="181"/>
      <c r="GS24" s="181"/>
      <c r="GT24" s="181"/>
      <c r="GU24" s="181"/>
      <c r="GV24" s="181"/>
      <c r="GW24" s="181"/>
      <c r="GX24" s="181"/>
      <c r="GY24" s="181"/>
      <c r="GZ24" s="181"/>
      <c r="HA24" s="181"/>
      <c r="HB24" s="181"/>
      <c r="HC24" s="181"/>
      <c r="HD24" s="181"/>
      <c r="HE24" s="181"/>
      <c r="HF24" s="181"/>
      <c r="HG24" s="181"/>
      <c r="HH24" s="181"/>
      <c r="HI24" s="181"/>
      <c r="HJ24" s="181"/>
      <c r="HK24" s="181"/>
      <c r="HL24" s="181"/>
      <c r="HM24" s="181"/>
      <c r="HN24" s="181"/>
      <c r="HO24" s="181"/>
      <c r="HP24" s="181"/>
      <c r="HQ24" s="181"/>
      <c r="HR24" s="181"/>
      <c r="HS24" s="181"/>
      <c r="HT24" s="181"/>
      <c r="HU24" s="181"/>
      <c r="HV24" s="181"/>
      <c r="HW24" s="181"/>
      <c r="HX24" s="181"/>
      <c r="HY24" s="181"/>
      <c r="HZ24" s="181"/>
      <c r="IA24" s="181"/>
      <c r="IB24" s="181"/>
      <c r="IC24" s="181"/>
      <c r="ID24" s="181"/>
      <c r="IE24" s="181"/>
      <c r="IF24" s="181"/>
      <c r="IG24" s="181"/>
      <c r="IH24" s="181"/>
      <c r="II24" s="181"/>
      <c r="IJ24" s="181"/>
      <c r="IK24" s="181"/>
      <c r="IL24" s="181"/>
      <c r="IM24" s="181"/>
      <c r="IN24" s="181"/>
      <c r="IO24" s="181"/>
      <c r="IP24" s="181"/>
      <c r="IQ24" s="181"/>
      <c r="IR24" s="181"/>
      <c r="IS24" s="181"/>
      <c r="IT24" s="181"/>
      <c r="IU24" s="181"/>
      <c r="IV24" s="181"/>
      <c r="IW24" s="181"/>
      <c r="IX24" s="181"/>
      <c r="IY24" s="181"/>
      <c r="IZ24" s="181"/>
    </row>
    <row r="25" spans="1:260" s="71" customFormat="1" ht="18" customHeight="1" x14ac:dyDescent="0.25">
      <c r="A25" s="181"/>
      <c r="B25" s="908" t="s">
        <v>44</v>
      </c>
      <c r="C25" s="177"/>
      <c r="D25" s="906">
        <v>672155</v>
      </c>
      <c r="E25" s="870">
        <v>1.3978370672937237</v>
      </c>
      <c r="F25" s="127"/>
      <c r="G25" s="902">
        <v>81351</v>
      </c>
      <c r="H25" s="893">
        <v>1.2857854100316899</v>
      </c>
      <c r="I25" s="177"/>
      <c r="J25" s="892">
        <v>21931</v>
      </c>
      <c r="K25" s="243">
        <f t="shared" si="0"/>
        <v>3.2627890888262381</v>
      </c>
      <c r="L25" s="893">
        <f t="shared" si="1"/>
        <v>26.958488525033498</v>
      </c>
      <c r="M25" s="178"/>
      <c r="N25" s="178">
        <f t="shared" si="2"/>
        <v>13</v>
      </c>
      <c r="O25" s="178">
        <v>15</v>
      </c>
      <c r="P25" s="178">
        <f t="shared" si="3"/>
        <v>18</v>
      </c>
      <c r="Q25" s="179" t="str">
        <f t="shared" si="4"/>
        <v>Ceuta y Melilla</v>
      </c>
      <c r="R25" s="182">
        <f t="shared" si="5"/>
        <v>25.466977158995196</v>
      </c>
      <c r="S25" s="176"/>
      <c r="T25" s="176"/>
      <c r="U25" s="181"/>
      <c r="V25" s="181"/>
      <c r="W25" s="181"/>
      <c r="X25" s="181"/>
      <c r="Y25" s="181"/>
      <c r="Z25" s="181"/>
      <c r="AA25" s="181"/>
      <c r="AB25" s="181"/>
      <c r="AC25" s="181"/>
      <c r="AD25" s="181"/>
      <c r="AE25" s="181"/>
      <c r="AF25" s="181"/>
      <c r="AG25" s="181"/>
      <c r="AH25" s="181"/>
      <c r="AI25" s="181"/>
      <c r="AJ25" s="181"/>
      <c r="AK25" s="181"/>
      <c r="AL25" s="181"/>
      <c r="AM25" s="181"/>
      <c r="AN25" s="181"/>
      <c r="AO25" s="181"/>
      <c r="AP25" s="181"/>
      <c r="AQ25" s="181"/>
      <c r="AR25" s="181"/>
      <c r="AS25" s="181"/>
      <c r="AT25" s="181"/>
      <c r="AU25" s="181"/>
      <c r="AV25" s="181"/>
      <c r="AW25" s="181"/>
      <c r="AX25" s="181"/>
      <c r="AY25" s="181"/>
      <c r="AZ25" s="181"/>
      <c r="BA25" s="181"/>
      <c r="BB25" s="181"/>
      <c r="BC25" s="181"/>
      <c r="BD25" s="181"/>
      <c r="BE25" s="181"/>
      <c r="BF25" s="181"/>
      <c r="BG25" s="181"/>
      <c r="BH25" s="181"/>
      <c r="BI25" s="181"/>
      <c r="BJ25" s="181"/>
      <c r="BK25" s="181"/>
      <c r="BL25" s="181"/>
      <c r="BM25" s="181"/>
      <c r="BN25" s="181"/>
      <c r="BO25" s="181"/>
      <c r="BP25" s="181"/>
      <c r="BQ25" s="181"/>
      <c r="BR25" s="181"/>
      <c r="BS25" s="181"/>
      <c r="BT25" s="181"/>
      <c r="BU25" s="181"/>
      <c r="BV25" s="181"/>
      <c r="BW25" s="181"/>
      <c r="BX25" s="181"/>
      <c r="BY25" s="181"/>
      <c r="BZ25" s="181"/>
      <c r="CA25" s="181"/>
      <c r="CB25" s="181"/>
      <c r="CC25" s="181"/>
      <c r="CD25" s="181"/>
      <c r="CE25" s="181"/>
      <c r="CF25" s="181"/>
      <c r="CG25" s="181"/>
      <c r="CH25" s="181"/>
      <c r="CI25" s="181"/>
      <c r="CJ25" s="181"/>
      <c r="CK25" s="181"/>
      <c r="CL25" s="181"/>
      <c r="CM25" s="181"/>
      <c r="CN25" s="181"/>
      <c r="CO25" s="181"/>
      <c r="CP25" s="181"/>
      <c r="CQ25" s="181"/>
      <c r="CR25" s="181"/>
      <c r="CS25" s="181"/>
      <c r="CT25" s="181"/>
      <c r="CU25" s="181"/>
      <c r="CV25" s="181"/>
      <c r="CW25" s="181"/>
      <c r="CX25" s="181"/>
      <c r="CY25" s="181"/>
      <c r="CZ25" s="181"/>
      <c r="DA25" s="181"/>
      <c r="DB25" s="181"/>
      <c r="DC25" s="181"/>
      <c r="DD25" s="181"/>
      <c r="DE25" s="181"/>
      <c r="DF25" s="181"/>
      <c r="DG25" s="181"/>
      <c r="DH25" s="181"/>
      <c r="DI25" s="181"/>
      <c r="DJ25" s="181"/>
      <c r="DK25" s="181"/>
      <c r="DL25" s="181"/>
      <c r="DM25" s="181"/>
      <c r="DN25" s="181"/>
      <c r="DO25" s="181"/>
      <c r="DP25" s="181"/>
      <c r="DQ25" s="181"/>
      <c r="DR25" s="181"/>
      <c r="DS25" s="181"/>
      <c r="DT25" s="181"/>
      <c r="DU25" s="181"/>
      <c r="DV25" s="181"/>
      <c r="DW25" s="181"/>
      <c r="DX25" s="181"/>
      <c r="DY25" s="181"/>
      <c r="DZ25" s="181"/>
      <c r="EA25" s="181"/>
      <c r="EB25" s="181"/>
      <c r="EC25" s="181"/>
      <c r="ED25" s="181"/>
      <c r="EE25" s="181"/>
      <c r="EF25" s="181"/>
      <c r="EG25" s="181"/>
      <c r="EH25" s="181"/>
      <c r="EI25" s="181"/>
      <c r="EJ25" s="181"/>
      <c r="EK25" s="181"/>
      <c r="EL25" s="181"/>
      <c r="EM25" s="181"/>
      <c r="EN25" s="181"/>
      <c r="EO25" s="181"/>
      <c r="EP25" s="181"/>
      <c r="EQ25" s="181"/>
      <c r="ER25" s="181"/>
      <c r="ES25" s="181"/>
      <c r="ET25" s="181"/>
      <c r="EU25" s="181"/>
      <c r="EV25" s="181"/>
      <c r="EW25" s="181"/>
      <c r="EX25" s="181"/>
      <c r="EY25" s="181"/>
      <c r="EZ25" s="181"/>
      <c r="FA25" s="181"/>
      <c r="FB25" s="181"/>
      <c r="FC25" s="181"/>
      <c r="FD25" s="181"/>
      <c r="FE25" s="181"/>
      <c r="FF25" s="181"/>
      <c r="FG25" s="181"/>
      <c r="FH25" s="181"/>
      <c r="FI25" s="181"/>
      <c r="FJ25" s="181"/>
      <c r="FK25" s="181"/>
      <c r="FL25" s="181"/>
      <c r="FM25" s="181"/>
      <c r="FN25" s="181"/>
      <c r="FO25" s="181"/>
      <c r="FP25" s="181"/>
      <c r="FQ25" s="181"/>
      <c r="FR25" s="181"/>
      <c r="FS25" s="181"/>
      <c r="FT25" s="181"/>
      <c r="FU25" s="181"/>
      <c r="FV25" s="181"/>
      <c r="FW25" s="181"/>
      <c r="FX25" s="181"/>
      <c r="FY25" s="181"/>
      <c r="FZ25" s="181"/>
      <c r="GA25" s="181"/>
      <c r="GB25" s="181"/>
      <c r="GC25" s="181"/>
      <c r="GD25" s="181"/>
      <c r="GE25" s="181"/>
      <c r="GF25" s="181"/>
      <c r="GG25" s="181"/>
      <c r="GH25" s="181"/>
      <c r="GI25" s="181"/>
      <c r="GJ25" s="181"/>
      <c r="GK25" s="181"/>
      <c r="GL25" s="181"/>
      <c r="GM25" s="181"/>
      <c r="GN25" s="181"/>
      <c r="GO25" s="181"/>
      <c r="GP25" s="181"/>
      <c r="GQ25" s="181"/>
      <c r="GR25" s="181"/>
      <c r="GS25" s="181"/>
      <c r="GT25" s="181"/>
      <c r="GU25" s="181"/>
      <c r="GV25" s="181"/>
      <c r="GW25" s="181"/>
      <c r="GX25" s="181"/>
      <c r="GY25" s="181"/>
      <c r="GZ25" s="181"/>
      <c r="HA25" s="181"/>
      <c r="HB25" s="181"/>
      <c r="HC25" s="181"/>
      <c r="HD25" s="181"/>
      <c r="HE25" s="181"/>
      <c r="HF25" s="181"/>
      <c r="HG25" s="181"/>
      <c r="HH25" s="181"/>
      <c r="HI25" s="181"/>
      <c r="HJ25" s="181"/>
      <c r="HK25" s="181"/>
      <c r="HL25" s="181"/>
      <c r="HM25" s="181"/>
      <c r="HN25" s="181"/>
      <c r="HO25" s="181"/>
      <c r="HP25" s="181"/>
      <c r="HQ25" s="181"/>
      <c r="HR25" s="181"/>
      <c r="HS25" s="181"/>
      <c r="HT25" s="181"/>
      <c r="HU25" s="181"/>
      <c r="HV25" s="181"/>
      <c r="HW25" s="181"/>
      <c r="HX25" s="181"/>
      <c r="HY25" s="181"/>
      <c r="HZ25" s="181"/>
      <c r="IA25" s="181"/>
      <c r="IB25" s="181"/>
      <c r="IC25" s="181"/>
      <c r="ID25" s="181"/>
      <c r="IE25" s="181"/>
      <c r="IF25" s="181"/>
      <c r="IG25" s="181"/>
      <c r="IH25" s="181"/>
      <c r="II25" s="181"/>
      <c r="IJ25" s="181"/>
      <c r="IK25" s="181"/>
      <c r="IL25" s="181"/>
      <c r="IM25" s="181"/>
      <c r="IN25" s="181"/>
      <c r="IO25" s="181"/>
      <c r="IP25" s="181"/>
      <c r="IQ25" s="181"/>
      <c r="IR25" s="181"/>
      <c r="IS25" s="181"/>
      <c r="IT25" s="181"/>
      <c r="IU25" s="181"/>
      <c r="IV25" s="181"/>
      <c r="IW25" s="181"/>
      <c r="IX25" s="181"/>
      <c r="IY25" s="181"/>
      <c r="IZ25" s="181"/>
    </row>
    <row r="26" spans="1:260" s="71" customFormat="1" ht="18" customHeight="1" x14ac:dyDescent="0.25">
      <c r="A26" s="181"/>
      <c r="B26" s="908" t="s">
        <v>45</v>
      </c>
      <c r="C26" s="177"/>
      <c r="D26" s="906">
        <v>2216302</v>
      </c>
      <c r="E26" s="870">
        <v>4.6090992225263738</v>
      </c>
      <c r="F26" s="127"/>
      <c r="G26" s="902">
        <v>328385</v>
      </c>
      <c r="H26" s="893">
        <v>5.1902575490560219</v>
      </c>
      <c r="I26" s="177"/>
      <c r="J26" s="892">
        <v>113889</v>
      </c>
      <c r="K26" s="243">
        <f t="shared" si="0"/>
        <v>5.1386949973424203</v>
      </c>
      <c r="L26" s="893">
        <f t="shared" si="1"/>
        <v>34.681547573732054</v>
      </c>
      <c r="M26" s="178"/>
      <c r="N26" s="178">
        <f t="shared" si="2"/>
        <v>5</v>
      </c>
      <c r="O26" s="178">
        <v>16</v>
      </c>
      <c r="P26" s="178">
        <f t="shared" si="3"/>
        <v>6</v>
      </c>
      <c r="Q26" s="179" t="str">
        <f t="shared" si="4"/>
        <v>Cantabria</v>
      </c>
      <c r="R26" s="180">
        <f t="shared" si="5"/>
        <v>22.916333066453163</v>
      </c>
      <c r="S26" s="176"/>
      <c r="T26" s="176"/>
      <c r="U26" s="181"/>
      <c r="V26" s="181"/>
      <c r="W26" s="181"/>
      <c r="X26" s="181"/>
      <c r="Y26" s="181"/>
      <c r="Z26" s="181"/>
      <c r="AA26" s="181"/>
      <c r="AB26" s="181"/>
      <c r="AC26" s="181"/>
      <c r="AD26" s="181"/>
      <c r="AE26" s="181"/>
      <c r="AF26" s="181"/>
      <c r="AG26" s="181"/>
      <c r="AH26" s="181"/>
      <c r="AI26" s="181"/>
      <c r="AJ26" s="181"/>
      <c r="AK26" s="181"/>
      <c r="AL26" s="181"/>
      <c r="AM26" s="181"/>
      <c r="AN26" s="181"/>
      <c r="AO26" s="181"/>
      <c r="AP26" s="181"/>
      <c r="AQ26" s="181"/>
      <c r="AR26" s="181"/>
      <c r="AS26" s="181"/>
      <c r="AT26" s="181"/>
      <c r="AU26" s="181"/>
      <c r="AV26" s="181"/>
      <c r="AW26" s="181"/>
      <c r="AX26" s="181"/>
      <c r="AY26" s="181"/>
      <c r="AZ26" s="181"/>
      <c r="BA26" s="181"/>
      <c r="BB26" s="181"/>
      <c r="BC26" s="181"/>
      <c r="BD26" s="181"/>
      <c r="BE26" s="181"/>
      <c r="BF26" s="181"/>
      <c r="BG26" s="181"/>
      <c r="BH26" s="181"/>
      <c r="BI26" s="181"/>
      <c r="BJ26" s="181"/>
      <c r="BK26" s="181"/>
      <c r="BL26" s="181"/>
      <c r="BM26" s="181"/>
      <c r="BN26" s="181"/>
      <c r="BO26" s="181"/>
      <c r="BP26" s="181"/>
      <c r="BQ26" s="181"/>
      <c r="BR26" s="181"/>
      <c r="BS26" s="181"/>
      <c r="BT26" s="181"/>
      <c r="BU26" s="181"/>
      <c r="BV26" s="181"/>
      <c r="BW26" s="181"/>
      <c r="BX26" s="181"/>
      <c r="BY26" s="181"/>
      <c r="BZ26" s="181"/>
      <c r="CA26" s="181"/>
      <c r="CB26" s="181"/>
      <c r="CC26" s="181"/>
      <c r="CD26" s="181"/>
      <c r="CE26" s="181"/>
      <c r="CF26" s="181"/>
      <c r="CG26" s="181"/>
      <c r="CH26" s="181"/>
      <c r="CI26" s="181"/>
      <c r="CJ26" s="181"/>
      <c r="CK26" s="181"/>
      <c r="CL26" s="181"/>
      <c r="CM26" s="181"/>
      <c r="CN26" s="181"/>
      <c r="CO26" s="181"/>
      <c r="CP26" s="181"/>
      <c r="CQ26" s="181"/>
      <c r="CR26" s="181"/>
      <c r="CS26" s="181"/>
      <c r="CT26" s="181"/>
      <c r="CU26" s="181"/>
      <c r="CV26" s="181"/>
      <c r="CW26" s="181"/>
      <c r="CX26" s="181"/>
      <c r="CY26" s="181"/>
      <c r="CZ26" s="181"/>
      <c r="DA26" s="181"/>
      <c r="DB26" s="181"/>
      <c r="DC26" s="181"/>
      <c r="DD26" s="181"/>
      <c r="DE26" s="181"/>
      <c r="DF26" s="181"/>
      <c r="DG26" s="181"/>
      <c r="DH26" s="181"/>
      <c r="DI26" s="181"/>
      <c r="DJ26" s="181"/>
      <c r="DK26" s="181"/>
      <c r="DL26" s="181"/>
      <c r="DM26" s="181"/>
      <c r="DN26" s="181"/>
      <c r="DO26" s="181"/>
      <c r="DP26" s="181"/>
      <c r="DQ26" s="181"/>
      <c r="DR26" s="181"/>
      <c r="DS26" s="181"/>
      <c r="DT26" s="181"/>
      <c r="DU26" s="181"/>
      <c r="DV26" s="181"/>
      <c r="DW26" s="181"/>
      <c r="DX26" s="181"/>
      <c r="DY26" s="181"/>
      <c r="DZ26" s="181"/>
      <c r="EA26" s="181"/>
      <c r="EB26" s="181"/>
      <c r="EC26" s="181"/>
      <c r="ED26" s="181"/>
      <c r="EE26" s="181"/>
      <c r="EF26" s="181"/>
      <c r="EG26" s="181"/>
      <c r="EH26" s="181"/>
      <c r="EI26" s="181"/>
      <c r="EJ26" s="181"/>
      <c r="EK26" s="181"/>
      <c r="EL26" s="181"/>
      <c r="EM26" s="181"/>
      <c r="EN26" s="181"/>
      <c r="EO26" s="181"/>
      <c r="EP26" s="181"/>
      <c r="EQ26" s="181"/>
      <c r="ER26" s="181"/>
      <c r="ES26" s="181"/>
      <c r="ET26" s="181"/>
      <c r="EU26" s="181"/>
      <c r="EV26" s="181"/>
      <c r="EW26" s="181"/>
      <c r="EX26" s="181"/>
      <c r="EY26" s="181"/>
      <c r="EZ26" s="181"/>
      <c r="FA26" s="181"/>
      <c r="FB26" s="181"/>
      <c r="FC26" s="181"/>
      <c r="FD26" s="181"/>
      <c r="FE26" s="181"/>
      <c r="FF26" s="181"/>
      <c r="FG26" s="181"/>
      <c r="FH26" s="181"/>
      <c r="FI26" s="181"/>
      <c r="FJ26" s="181"/>
      <c r="FK26" s="181"/>
      <c r="FL26" s="181"/>
      <c r="FM26" s="181"/>
      <c r="FN26" s="181"/>
      <c r="FO26" s="181"/>
      <c r="FP26" s="181"/>
      <c r="FQ26" s="181"/>
      <c r="FR26" s="181"/>
      <c r="FS26" s="181"/>
      <c r="FT26" s="181"/>
      <c r="FU26" s="181"/>
      <c r="FV26" s="181"/>
      <c r="FW26" s="181"/>
      <c r="FX26" s="181"/>
      <c r="FY26" s="181"/>
      <c r="FZ26" s="181"/>
      <c r="GA26" s="181"/>
      <c r="GB26" s="181"/>
      <c r="GC26" s="181"/>
      <c r="GD26" s="181"/>
      <c r="GE26" s="181"/>
      <c r="GF26" s="181"/>
      <c r="GG26" s="181"/>
      <c r="GH26" s="181"/>
      <c r="GI26" s="181"/>
      <c r="GJ26" s="181"/>
      <c r="GK26" s="181"/>
      <c r="GL26" s="181"/>
      <c r="GM26" s="181"/>
      <c r="GN26" s="181"/>
      <c r="GO26" s="181"/>
      <c r="GP26" s="181"/>
      <c r="GQ26" s="181"/>
      <c r="GR26" s="181"/>
      <c r="GS26" s="181"/>
      <c r="GT26" s="181"/>
      <c r="GU26" s="181"/>
      <c r="GV26" s="181"/>
      <c r="GW26" s="181"/>
      <c r="GX26" s="181"/>
      <c r="GY26" s="181"/>
      <c r="GZ26" s="181"/>
      <c r="HA26" s="181"/>
      <c r="HB26" s="181"/>
      <c r="HC26" s="181"/>
      <c r="HD26" s="181"/>
      <c r="HE26" s="181"/>
      <c r="HF26" s="181"/>
      <c r="HG26" s="181"/>
      <c r="HH26" s="181"/>
      <c r="HI26" s="181"/>
      <c r="HJ26" s="181"/>
      <c r="HK26" s="181"/>
      <c r="HL26" s="181"/>
      <c r="HM26" s="181"/>
      <c r="HN26" s="181"/>
      <c r="HO26" s="181"/>
      <c r="HP26" s="181"/>
      <c r="HQ26" s="181"/>
      <c r="HR26" s="181"/>
      <c r="HS26" s="181"/>
      <c r="HT26" s="181"/>
      <c r="HU26" s="181"/>
      <c r="HV26" s="181"/>
      <c r="HW26" s="181"/>
      <c r="HX26" s="181"/>
      <c r="HY26" s="181"/>
      <c r="HZ26" s="181"/>
      <c r="IA26" s="181"/>
      <c r="IB26" s="181"/>
      <c r="IC26" s="181"/>
      <c r="ID26" s="181"/>
      <c r="IE26" s="181"/>
      <c r="IF26" s="181"/>
      <c r="IG26" s="181"/>
      <c r="IH26" s="181"/>
      <c r="II26" s="181"/>
      <c r="IJ26" s="181"/>
      <c r="IK26" s="181"/>
      <c r="IL26" s="181"/>
      <c r="IM26" s="181"/>
      <c r="IN26" s="181"/>
      <c r="IO26" s="181"/>
      <c r="IP26" s="181"/>
      <c r="IQ26" s="181"/>
      <c r="IR26" s="181"/>
      <c r="IS26" s="181"/>
      <c r="IT26" s="181"/>
      <c r="IU26" s="181"/>
      <c r="IV26" s="181"/>
      <c r="IW26" s="181"/>
      <c r="IX26" s="181"/>
      <c r="IY26" s="181"/>
      <c r="IZ26" s="181"/>
    </row>
    <row r="27" spans="1:260" s="71" customFormat="1" ht="18" customHeight="1" x14ac:dyDescent="0.25">
      <c r="A27" s="181"/>
      <c r="B27" s="908" t="s">
        <v>46</v>
      </c>
      <c r="C27" s="177"/>
      <c r="D27" s="906">
        <v>322282</v>
      </c>
      <c r="E27" s="871">
        <v>0.67022892892495911</v>
      </c>
      <c r="F27" s="127"/>
      <c r="G27" s="902">
        <v>42149</v>
      </c>
      <c r="H27" s="896">
        <v>0.66618196761472748</v>
      </c>
      <c r="I27" s="177"/>
      <c r="J27" s="892">
        <v>14755</v>
      </c>
      <c r="K27" s="243">
        <f t="shared" si="0"/>
        <v>4.578288579566963</v>
      </c>
      <c r="L27" s="896">
        <f t="shared" si="1"/>
        <v>35.006761726256848</v>
      </c>
      <c r="M27" s="178"/>
      <c r="N27" s="178">
        <f t="shared" si="2"/>
        <v>4</v>
      </c>
      <c r="O27" s="178">
        <v>17</v>
      </c>
      <c r="P27" s="178">
        <f t="shared" si="3"/>
        <v>3</v>
      </c>
      <c r="Q27" s="179" t="str">
        <f t="shared" si="4"/>
        <v>Asturias, Principado de</v>
      </c>
      <c r="R27" s="180">
        <f t="shared" si="5"/>
        <v>22.154297990373372</v>
      </c>
      <c r="S27" s="176"/>
      <c r="T27" s="176"/>
      <c r="U27" s="181"/>
      <c r="V27" s="181"/>
      <c r="W27" s="181"/>
      <c r="X27" s="181"/>
      <c r="Y27" s="181"/>
      <c r="Z27" s="181"/>
      <c r="AA27" s="181"/>
      <c r="AB27" s="181"/>
      <c r="AC27" s="181"/>
      <c r="AD27" s="181"/>
      <c r="AE27" s="181"/>
      <c r="AF27" s="181"/>
      <c r="AG27" s="181"/>
      <c r="AH27" s="181"/>
      <c r="AI27" s="181"/>
      <c r="AJ27" s="181"/>
      <c r="AK27" s="181"/>
      <c r="AL27" s="181"/>
      <c r="AM27" s="181"/>
      <c r="AN27" s="181"/>
      <c r="AO27" s="181"/>
      <c r="AP27" s="181"/>
      <c r="AQ27" s="181"/>
      <c r="AR27" s="181"/>
      <c r="AS27" s="181"/>
      <c r="AT27" s="181"/>
      <c r="AU27" s="181"/>
      <c r="AV27" s="181"/>
      <c r="AW27" s="181"/>
      <c r="AX27" s="181"/>
      <c r="AY27" s="181"/>
      <c r="AZ27" s="181"/>
      <c r="BA27" s="181"/>
      <c r="BB27" s="181"/>
      <c r="BC27" s="181"/>
      <c r="BD27" s="181"/>
      <c r="BE27" s="181"/>
      <c r="BF27" s="181"/>
      <c r="BG27" s="181"/>
      <c r="BH27" s="181"/>
      <c r="BI27" s="181"/>
      <c r="BJ27" s="181"/>
      <c r="BK27" s="181"/>
      <c r="BL27" s="181"/>
      <c r="BM27" s="181"/>
      <c r="BN27" s="181"/>
      <c r="BO27" s="181"/>
      <c r="BP27" s="181"/>
      <c r="BQ27" s="181"/>
      <c r="BR27" s="181"/>
      <c r="BS27" s="181"/>
      <c r="BT27" s="181"/>
      <c r="BU27" s="181"/>
      <c r="BV27" s="181"/>
      <c r="BW27" s="181"/>
      <c r="BX27" s="181"/>
      <c r="BY27" s="181"/>
      <c r="BZ27" s="181"/>
      <c r="CA27" s="181"/>
      <c r="CB27" s="181"/>
      <c r="CC27" s="181"/>
      <c r="CD27" s="181"/>
      <c r="CE27" s="181"/>
      <c r="CF27" s="181"/>
      <c r="CG27" s="181"/>
      <c r="CH27" s="181"/>
      <c r="CI27" s="181"/>
      <c r="CJ27" s="181"/>
      <c r="CK27" s="181"/>
      <c r="CL27" s="181"/>
      <c r="CM27" s="181"/>
      <c r="CN27" s="181"/>
      <c r="CO27" s="181"/>
      <c r="CP27" s="181"/>
      <c r="CQ27" s="181"/>
      <c r="CR27" s="181"/>
      <c r="CS27" s="181"/>
      <c r="CT27" s="181"/>
      <c r="CU27" s="181"/>
      <c r="CV27" s="181"/>
      <c r="CW27" s="181"/>
      <c r="CX27" s="181"/>
      <c r="CY27" s="181"/>
      <c r="CZ27" s="181"/>
      <c r="DA27" s="181"/>
      <c r="DB27" s="181"/>
      <c r="DC27" s="181"/>
      <c r="DD27" s="181"/>
      <c r="DE27" s="181"/>
      <c r="DF27" s="181"/>
      <c r="DG27" s="181"/>
      <c r="DH27" s="181"/>
      <c r="DI27" s="181"/>
      <c r="DJ27" s="181"/>
      <c r="DK27" s="181"/>
      <c r="DL27" s="181"/>
      <c r="DM27" s="181"/>
      <c r="DN27" s="181"/>
      <c r="DO27" s="181"/>
      <c r="DP27" s="181"/>
      <c r="DQ27" s="181"/>
      <c r="DR27" s="181"/>
      <c r="DS27" s="181"/>
      <c r="DT27" s="181"/>
      <c r="DU27" s="181"/>
      <c r="DV27" s="181"/>
      <c r="DW27" s="181"/>
      <c r="DX27" s="181"/>
      <c r="DY27" s="181"/>
      <c r="DZ27" s="181"/>
      <c r="EA27" s="181"/>
      <c r="EB27" s="181"/>
      <c r="EC27" s="181"/>
      <c r="ED27" s="181"/>
      <c r="EE27" s="181"/>
      <c r="EF27" s="181"/>
      <c r="EG27" s="181"/>
      <c r="EH27" s="181"/>
      <c r="EI27" s="181"/>
      <c r="EJ27" s="181"/>
      <c r="EK27" s="181"/>
      <c r="EL27" s="181"/>
      <c r="EM27" s="181"/>
      <c r="EN27" s="181"/>
      <c r="EO27" s="181"/>
      <c r="EP27" s="181"/>
      <c r="EQ27" s="181"/>
      <c r="ER27" s="181"/>
      <c r="ES27" s="181"/>
      <c r="ET27" s="181"/>
      <c r="EU27" s="181"/>
      <c r="EV27" s="181"/>
      <c r="EW27" s="181"/>
      <c r="EX27" s="181"/>
      <c r="EY27" s="181"/>
      <c r="EZ27" s="181"/>
      <c r="FA27" s="181"/>
      <c r="FB27" s="181"/>
      <c r="FC27" s="181"/>
      <c r="FD27" s="181"/>
      <c r="FE27" s="181"/>
      <c r="FF27" s="181"/>
      <c r="FG27" s="181"/>
      <c r="FH27" s="181"/>
      <c r="FI27" s="181"/>
      <c r="FJ27" s="181"/>
      <c r="FK27" s="181"/>
      <c r="FL27" s="181"/>
      <c r="FM27" s="181"/>
      <c r="FN27" s="181"/>
      <c r="FO27" s="181"/>
      <c r="FP27" s="181"/>
      <c r="FQ27" s="181"/>
      <c r="FR27" s="181"/>
      <c r="FS27" s="181"/>
      <c r="FT27" s="181"/>
      <c r="FU27" s="181"/>
      <c r="FV27" s="181"/>
      <c r="FW27" s="181"/>
      <c r="FX27" s="181"/>
      <c r="FY27" s="181"/>
      <c r="FZ27" s="181"/>
      <c r="GA27" s="181"/>
      <c r="GB27" s="181"/>
      <c r="GC27" s="181"/>
      <c r="GD27" s="181"/>
      <c r="GE27" s="181"/>
      <c r="GF27" s="181"/>
      <c r="GG27" s="181"/>
      <c r="GH27" s="181"/>
      <c r="GI27" s="181"/>
      <c r="GJ27" s="181"/>
      <c r="GK27" s="181"/>
      <c r="GL27" s="181"/>
      <c r="GM27" s="181"/>
      <c r="GN27" s="181"/>
      <c r="GO27" s="181"/>
      <c r="GP27" s="181"/>
      <c r="GQ27" s="181"/>
      <c r="GR27" s="181"/>
      <c r="GS27" s="181"/>
      <c r="GT27" s="181"/>
      <c r="GU27" s="181"/>
      <c r="GV27" s="181"/>
      <c r="GW27" s="181"/>
      <c r="GX27" s="181"/>
      <c r="GY27" s="181"/>
      <c r="GZ27" s="181"/>
      <c r="HA27" s="181"/>
      <c r="HB27" s="181"/>
      <c r="HC27" s="181"/>
      <c r="HD27" s="181"/>
      <c r="HE27" s="181"/>
      <c r="HF27" s="181"/>
      <c r="HG27" s="181"/>
      <c r="HH27" s="181"/>
      <c r="HI27" s="181"/>
      <c r="HJ27" s="181"/>
      <c r="HK27" s="181"/>
      <c r="HL27" s="181"/>
      <c r="HM27" s="181"/>
      <c r="HN27" s="181"/>
      <c r="HO27" s="181"/>
      <c r="HP27" s="181"/>
      <c r="HQ27" s="181"/>
      <c r="HR27" s="181"/>
      <c r="HS27" s="181"/>
      <c r="HT27" s="181"/>
      <c r="HU27" s="181"/>
      <c r="HV27" s="181"/>
      <c r="HW27" s="181"/>
      <c r="HX27" s="181"/>
      <c r="HY27" s="181"/>
      <c r="HZ27" s="181"/>
      <c r="IA27" s="181"/>
      <c r="IB27" s="181"/>
      <c r="IC27" s="181"/>
      <c r="ID27" s="181"/>
      <c r="IE27" s="181"/>
      <c r="IF27" s="181"/>
      <c r="IG27" s="181"/>
      <c r="IH27" s="181"/>
      <c r="II27" s="181"/>
      <c r="IJ27" s="181"/>
      <c r="IK27" s="181"/>
      <c r="IL27" s="181"/>
      <c r="IM27" s="181"/>
      <c r="IN27" s="181"/>
      <c r="IO27" s="181"/>
      <c r="IP27" s="181"/>
      <c r="IQ27" s="181"/>
      <c r="IR27" s="181"/>
      <c r="IS27" s="181"/>
      <c r="IT27" s="181"/>
      <c r="IU27" s="181"/>
      <c r="IV27" s="181"/>
      <c r="IW27" s="181"/>
      <c r="IX27" s="181"/>
      <c r="IY27" s="181"/>
      <c r="IZ27" s="181"/>
    </row>
    <row r="28" spans="1:260" s="71" customFormat="1" ht="18" customHeight="1" x14ac:dyDescent="0.25">
      <c r="A28" s="181"/>
      <c r="B28" s="908" t="s">
        <v>1</v>
      </c>
      <c r="C28" s="177"/>
      <c r="D28" s="902">
        <v>168545</v>
      </c>
      <c r="E28" s="896">
        <v>0.35051208204509476</v>
      </c>
      <c r="F28" s="123"/>
      <c r="G28" s="902">
        <v>20183</v>
      </c>
      <c r="H28" s="896">
        <v>0.31900046625941408</v>
      </c>
      <c r="I28" s="177"/>
      <c r="J28" s="892">
        <v>5140</v>
      </c>
      <c r="K28" s="243">
        <f t="shared" si="0"/>
        <v>3.0496306624343648</v>
      </c>
      <c r="L28" s="896">
        <f t="shared" si="1"/>
        <v>25.466977158995196</v>
      </c>
      <c r="M28" s="178"/>
      <c r="N28" s="178">
        <f t="shared" si="2"/>
        <v>15</v>
      </c>
      <c r="O28" s="178">
        <v>18</v>
      </c>
      <c r="P28" s="178">
        <f t="shared" si="3"/>
        <v>5</v>
      </c>
      <c r="Q28" s="179" t="str">
        <f t="shared" si="4"/>
        <v>Canarias</v>
      </c>
      <c r="R28" s="180">
        <f t="shared" si="5"/>
        <v>20.787569262319327</v>
      </c>
      <c r="S28" s="124"/>
      <c r="T28" s="124"/>
      <c r="U28" s="181"/>
      <c r="V28" s="181"/>
      <c r="W28" s="181"/>
      <c r="X28" s="181"/>
      <c r="Y28" s="181"/>
      <c r="Z28" s="181"/>
      <c r="AA28" s="181"/>
      <c r="AB28" s="181"/>
      <c r="AC28" s="181"/>
      <c r="AD28" s="181"/>
      <c r="AE28" s="181"/>
      <c r="AF28" s="181"/>
      <c r="AG28" s="181"/>
      <c r="AH28" s="181"/>
      <c r="AI28" s="181"/>
      <c r="AJ28" s="181"/>
      <c r="AK28" s="181"/>
      <c r="AL28" s="181"/>
      <c r="AM28" s="181"/>
      <c r="AN28" s="181"/>
      <c r="AO28" s="181"/>
      <c r="AP28" s="181"/>
      <c r="AQ28" s="181"/>
      <c r="AR28" s="181"/>
      <c r="AS28" s="181"/>
      <c r="AT28" s="181"/>
      <c r="AU28" s="181"/>
      <c r="AV28" s="181"/>
      <c r="AW28" s="181"/>
      <c r="AX28" s="181"/>
      <c r="AY28" s="181"/>
      <c r="AZ28" s="181"/>
      <c r="BA28" s="181"/>
      <c r="BB28" s="181"/>
      <c r="BC28" s="181"/>
      <c r="BD28" s="181"/>
      <c r="BE28" s="181"/>
      <c r="BF28" s="181"/>
      <c r="BG28" s="181"/>
      <c r="BH28" s="181"/>
      <c r="BI28" s="181"/>
      <c r="BJ28" s="181"/>
      <c r="BK28" s="181"/>
      <c r="BL28" s="181"/>
      <c r="BM28" s="181"/>
      <c r="BN28" s="181"/>
      <c r="BO28" s="181"/>
      <c r="BP28" s="181"/>
      <c r="BQ28" s="181"/>
      <c r="BR28" s="181"/>
      <c r="BS28" s="181"/>
      <c r="BT28" s="181"/>
      <c r="BU28" s="181"/>
      <c r="BV28" s="181"/>
      <c r="BW28" s="181"/>
      <c r="BX28" s="181"/>
      <c r="BY28" s="181"/>
      <c r="BZ28" s="181"/>
      <c r="CA28" s="181"/>
      <c r="CB28" s="181"/>
      <c r="CC28" s="181"/>
      <c r="CD28" s="181"/>
      <c r="CE28" s="181"/>
      <c r="CF28" s="181"/>
      <c r="CG28" s="181"/>
      <c r="CH28" s="181"/>
      <c r="CI28" s="181"/>
      <c r="CJ28" s="181"/>
      <c r="CK28" s="181"/>
      <c r="CL28" s="181"/>
      <c r="CM28" s="181"/>
      <c r="CN28" s="181"/>
      <c r="CO28" s="181"/>
      <c r="CP28" s="181"/>
      <c r="CQ28" s="181"/>
      <c r="CR28" s="181"/>
      <c r="CS28" s="181"/>
      <c r="CT28" s="181"/>
      <c r="CU28" s="181"/>
      <c r="CV28" s="181"/>
      <c r="CW28" s="181"/>
      <c r="CX28" s="181"/>
      <c r="CY28" s="181"/>
      <c r="CZ28" s="181"/>
      <c r="DA28" s="181"/>
      <c r="DB28" s="181"/>
      <c r="DC28" s="181"/>
      <c r="DD28" s="181"/>
      <c r="DE28" s="181"/>
      <c r="DF28" s="181"/>
      <c r="DG28" s="181"/>
      <c r="DH28" s="181"/>
      <c r="DI28" s="181"/>
      <c r="DJ28" s="181"/>
      <c r="DK28" s="181"/>
      <c r="DL28" s="181"/>
      <c r="DM28" s="181"/>
      <c r="DN28" s="181"/>
      <c r="DO28" s="181"/>
      <c r="DP28" s="181"/>
      <c r="DQ28" s="181"/>
      <c r="DR28" s="181"/>
      <c r="DS28" s="181"/>
      <c r="DT28" s="181"/>
      <c r="DU28" s="181"/>
      <c r="DV28" s="181"/>
      <c r="DW28" s="181"/>
      <c r="DX28" s="181"/>
      <c r="DY28" s="181"/>
      <c r="DZ28" s="181"/>
      <c r="EA28" s="181"/>
      <c r="EB28" s="181"/>
      <c r="EC28" s="181"/>
      <c r="ED28" s="181"/>
      <c r="EE28" s="181"/>
      <c r="EF28" s="181"/>
      <c r="EG28" s="181"/>
      <c r="EH28" s="181"/>
      <c r="EI28" s="181"/>
      <c r="EJ28" s="181"/>
      <c r="EK28" s="181"/>
      <c r="EL28" s="181"/>
      <c r="EM28" s="181"/>
      <c r="EN28" s="181"/>
      <c r="EO28" s="181"/>
      <c r="EP28" s="181"/>
      <c r="EQ28" s="181"/>
      <c r="ER28" s="181"/>
      <c r="ES28" s="181"/>
      <c r="ET28" s="181"/>
      <c r="EU28" s="181"/>
      <c r="EV28" s="181"/>
      <c r="EW28" s="181"/>
      <c r="EX28" s="181"/>
      <c r="EY28" s="181"/>
      <c r="EZ28" s="181"/>
      <c r="FA28" s="181"/>
      <c r="FB28" s="181"/>
      <c r="FC28" s="181"/>
      <c r="FD28" s="181"/>
      <c r="FE28" s="181"/>
      <c r="FF28" s="181"/>
      <c r="FG28" s="181"/>
      <c r="FH28" s="181"/>
      <c r="FI28" s="181"/>
      <c r="FJ28" s="181"/>
      <c r="FK28" s="181"/>
      <c r="FL28" s="181"/>
      <c r="FM28" s="181"/>
      <c r="FN28" s="181"/>
      <c r="FO28" s="181"/>
      <c r="FP28" s="181"/>
      <c r="FQ28" s="181"/>
      <c r="FR28" s="181"/>
      <c r="FS28" s="181"/>
      <c r="FT28" s="181"/>
      <c r="FU28" s="181"/>
      <c r="FV28" s="181"/>
      <c r="FW28" s="181"/>
      <c r="FX28" s="181"/>
      <c r="FY28" s="181"/>
      <c r="FZ28" s="181"/>
      <c r="GA28" s="181"/>
      <c r="GB28" s="181"/>
      <c r="GC28" s="181"/>
      <c r="GD28" s="181"/>
      <c r="GE28" s="181"/>
      <c r="GF28" s="181"/>
      <c r="GG28" s="181"/>
      <c r="GH28" s="181"/>
      <c r="GI28" s="181"/>
      <c r="GJ28" s="181"/>
      <c r="GK28" s="181"/>
      <c r="GL28" s="181"/>
      <c r="GM28" s="181"/>
      <c r="GN28" s="181"/>
      <c r="GO28" s="181"/>
      <c r="GP28" s="181"/>
      <c r="GQ28" s="181"/>
      <c r="GR28" s="181"/>
      <c r="GS28" s="181"/>
      <c r="GT28" s="181"/>
      <c r="GU28" s="181"/>
      <c r="GV28" s="181"/>
      <c r="GW28" s="181"/>
      <c r="GX28" s="181"/>
      <c r="GY28" s="181"/>
      <c r="GZ28" s="181"/>
      <c r="HA28" s="181"/>
      <c r="HB28" s="181"/>
      <c r="HC28" s="181"/>
      <c r="HD28" s="181"/>
      <c r="HE28" s="181"/>
      <c r="HF28" s="181"/>
      <c r="HG28" s="181"/>
      <c r="HH28" s="181"/>
      <c r="HI28" s="181"/>
      <c r="HJ28" s="181"/>
      <c r="HK28" s="181"/>
      <c r="HL28" s="181"/>
      <c r="HM28" s="181"/>
      <c r="HN28" s="181"/>
      <c r="HO28" s="181"/>
      <c r="HP28" s="181"/>
      <c r="HQ28" s="181"/>
      <c r="HR28" s="181"/>
      <c r="HS28" s="181"/>
      <c r="HT28" s="181"/>
      <c r="HU28" s="181"/>
      <c r="HV28" s="181"/>
      <c r="HW28" s="181"/>
      <c r="HX28" s="181"/>
      <c r="HY28" s="181"/>
      <c r="HZ28" s="181"/>
      <c r="IA28" s="181"/>
      <c r="IB28" s="181"/>
      <c r="IC28" s="181"/>
      <c r="ID28" s="181"/>
      <c r="IE28" s="181"/>
      <c r="IF28" s="181"/>
      <c r="IG28" s="181"/>
      <c r="IH28" s="181"/>
      <c r="II28" s="181"/>
      <c r="IJ28" s="181"/>
      <c r="IK28" s="181"/>
      <c r="IL28" s="181"/>
      <c r="IM28" s="181"/>
      <c r="IN28" s="181"/>
      <c r="IO28" s="181"/>
      <c r="IP28" s="181"/>
      <c r="IQ28" s="181"/>
      <c r="IR28" s="181"/>
      <c r="IS28" s="181"/>
      <c r="IT28" s="181"/>
      <c r="IU28" s="181"/>
      <c r="IV28" s="181"/>
      <c r="IW28" s="181"/>
      <c r="IX28" s="181"/>
      <c r="IY28" s="181"/>
      <c r="IZ28" s="181"/>
    </row>
    <row r="29" spans="1:260" s="71" customFormat="1" ht="6" customHeight="1" x14ac:dyDescent="0.25">
      <c r="A29" s="181"/>
      <c r="B29" s="910"/>
      <c r="C29" s="133"/>
      <c r="D29" s="897"/>
      <c r="E29" s="899"/>
      <c r="F29" s="113"/>
      <c r="G29" s="897"/>
      <c r="H29" s="899"/>
      <c r="I29" s="133"/>
      <c r="J29" s="897"/>
      <c r="K29" s="898"/>
      <c r="L29" s="899"/>
      <c r="M29" s="178"/>
      <c r="N29" s="178"/>
      <c r="O29" s="178">
        <v>19</v>
      </c>
      <c r="P29" s="178">
        <f t="shared" si="3"/>
        <v>12</v>
      </c>
      <c r="Q29" s="179" t="str">
        <f t="shared" si="4"/>
        <v>Galicia</v>
      </c>
      <c r="R29" s="180">
        <f t="shared" si="5"/>
        <v>17.573625400097537</v>
      </c>
      <c r="S29" s="114"/>
      <c r="T29" s="114"/>
      <c r="U29" s="181"/>
      <c r="V29" s="181"/>
      <c r="W29" s="181"/>
      <c r="X29" s="181"/>
      <c r="Y29" s="181"/>
      <c r="Z29" s="181"/>
      <c r="AA29" s="181"/>
      <c r="AB29" s="181"/>
      <c r="AC29" s="181"/>
      <c r="AD29" s="181"/>
      <c r="AE29" s="181"/>
      <c r="AF29" s="181"/>
      <c r="AG29" s="181"/>
      <c r="AH29" s="181"/>
      <c r="AI29" s="181"/>
      <c r="AJ29" s="181"/>
      <c r="AK29" s="181"/>
      <c r="AL29" s="181"/>
      <c r="AM29" s="181"/>
      <c r="AN29" s="181"/>
      <c r="AO29" s="181"/>
      <c r="AP29" s="181"/>
      <c r="AQ29" s="181"/>
      <c r="AR29" s="181"/>
      <c r="AS29" s="181"/>
      <c r="AT29" s="181"/>
      <c r="AU29" s="181"/>
      <c r="AV29" s="181"/>
      <c r="AW29" s="181"/>
      <c r="AX29" s="181"/>
      <c r="AY29" s="181"/>
      <c r="AZ29" s="181"/>
      <c r="BA29" s="181"/>
      <c r="BB29" s="181"/>
      <c r="BC29" s="181"/>
      <c r="BD29" s="181"/>
      <c r="BE29" s="181"/>
      <c r="BF29" s="181"/>
      <c r="BG29" s="181"/>
      <c r="BH29" s="181"/>
      <c r="BI29" s="181"/>
      <c r="BJ29" s="181"/>
      <c r="BK29" s="181"/>
      <c r="BL29" s="181"/>
      <c r="BM29" s="181"/>
      <c r="BN29" s="181"/>
      <c r="BO29" s="181"/>
      <c r="BP29" s="181"/>
      <c r="BQ29" s="181"/>
      <c r="BR29" s="181"/>
      <c r="BS29" s="181"/>
      <c r="BT29" s="181"/>
      <c r="BU29" s="181"/>
      <c r="BV29" s="181"/>
      <c r="BW29" s="181"/>
      <c r="BX29" s="181"/>
      <c r="BY29" s="181"/>
      <c r="BZ29" s="181"/>
      <c r="CA29" s="181"/>
      <c r="CB29" s="181"/>
      <c r="CC29" s="181"/>
      <c r="CD29" s="181"/>
      <c r="CE29" s="181"/>
      <c r="CF29" s="181"/>
      <c r="CG29" s="181"/>
      <c r="CH29" s="181"/>
      <c r="CI29" s="181"/>
      <c r="CJ29" s="181"/>
      <c r="CK29" s="181"/>
      <c r="CL29" s="181"/>
      <c r="CM29" s="181"/>
      <c r="CN29" s="181"/>
      <c r="CO29" s="181"/>
      <c r="CP29" s="181"/>
      <c r="CQ29" s="181"/>
      <c r="CR29" s="181"/>
      <c r="CS29" s="181"/>
      <c r="CT29" s="181"/>
      <c r="CU29" s="181"/>
      <c r="CV29" s="181"/>
      <c r="CW29" s="181"/>
      <c r="CX29" s="181"/>
      <c r="CY29" s="181"/>
      <c r="CZ29" s="181"/>
      <c r="DA29" s="181"/>
      <c r="DB29" s="181"/>
      <c r="DC29" s="181"/>
      <c r="DD29" s="181"/>
      <c r="DE29" s="181"/>
      <c r="DF29" s="181"/>
      <c r="DG29" s="181"/>
      <c r="DH29" s="181"/>
      <c r="DI29" s="181"/>
      <c r="DJ29" s="181"/>
      <c r="DK29" s="181"/>
      <c r="DL29" s="181"/>
      <c r="DM29" s="181"/>
      <c r="DN29" s="181"/>
      <c r="DO29" s="181"/>
      <c r="DP29" s="181"/>
      <c r="DQ29" s="181"/>
      <c r="DR29" s="181"/>
      <c r="DS29" s="181"/>
      <c r="DT29" s="181"/>
      <c r="DU29" s="181"/>
      <c r="DV29" s="181"/>
      <c r="DW29" s="181"/>
      <c r="DX29" s="181"/>
      <c r="DY29" s="181"/>
      <c r="DZ29" s="181"/>
      <c r="EA29" s="181"/>
      <c r="EB29" s="181"/>
      <c r="EC29" s="181"/>
      <c r="ED29" s="181"/>
      <c r="EE29" s="181"/>
      <c r="EF29" s="181"/>
      <c r="EG29" s="181"/>
      <c r="EH29" s="181"/>
      <c r="EI29" s="181"/>
      <c r="EJ29" s="181"/>
      <c r="EK29" s="181"/>
      <c r="EL29" s="181"/>
      <c r="EM29" s="181"/>
      <c r="EN29" s="181"/>
      <c r="EO29" s="181"/>
      <c r="EP29" s="181"/>
      <c r="EQ29" s="181"/>
      <c r="ER29" s="181"/>
      <c r="ES29" s="181"/>
      <c r="ET29" s="181"/>
      <c r="EU29" s="181"/>
      <c r="EV29" s="181"/>
      <c r="EW29" s="181"/>
      <c r="EX29" s="181"/>
      <c r="EY29" s="181"/>
      <c r="EZ29" s="181"/>
      <c r="FA29" s="181"/>
      <c r="FB29" s="181"/>
      <c r="FC29" s="181"/>
      <c r="FD29" s="181"/>
      <c r="FE29" s="181"/>
      <c r="FF29" s="181"/>
      <c r="FG29" s="181"/>
      <c r="FH29" s="181"/>
      <c r="FI29" s="181"/>
      <c r="FJ29" s="181"/>
      <c r="FK29" s="181"/>
      <c r="FL29" s="181"/>
      <c r="FM29" s="181"/>
      <c r="FN29" s="181"/>
      <c r="FO29" s="181"/>
      <c r="FP29" s="181"/>
      <c r="FQ29" s="181"/>
      <c r="FR29" s="181"/>
      <c r="FS29" s="181"/>
      <c r="FT29" s="181"/>
      <c r="FU29" s="181"/>
      <c r="FV29" s="181"/>
      <c r="FW29" s="181"/>
      <c r="FX29" s="181"/>
      <c r="FY29" s="181"/>
      <c r="FZ29" s="181"/>
      <c r="GA29" s="181"/>
      <c r="GB29" s="181"/>
      <c r="GC29" s="181"/>
      <c r="GD29" s="181"/>
      <c r="GE29" s="181"/>
      <c r="GF29" s="181"/>
      <c r="GG29" s="181"/>
      <c r="GH29" s="181"/>
      <c r="GI29" s="181"/>
      <c r="GJ29" s="181"/>
      <c r="GK29" s="181"/>
      <c r="GL29" s="181"/>
      <c r="GM29" s="181"/>
      <c r="GN29" s="181"/>
      <c r="GO29" s="181"/>
      <c r="GP29" s="181"/>
      <c r="GQ29" s="181"/>
      <c r="GR29" s="181"/>
      <c r="GS29" s="181"/>
      <c r="GT29" s="181"/>
      <c r="GU29" s="181"/>
      <c r="GV29" s="181"/>
      <c r="GW29" s="181"/>
      <c r="GX29" s="181"/>
      <c r="GY29" s="181"/>
      <c r="GZ29" s="181"/>
      <c r="HA29" s="181"/>
      <c r="HB29" s="181"/>
      <c r="HC29" s="181"/>
      <c r="HD29" s="181"/>
      <c r="HE29" s="181"/>
      <c r="HF29" s="181"/>
      <c r="HG29" s="181"/>
      <c r="HH29" s="181"/>
      <c r="HI29" s="181"/>
      <c r="HJ29" s="181"/>
      <c r="HK29" s="181"/>
      <c r="HL29" s="181"/>
      <c r="HM29" s="181"/>
      <c r="HN29" s="181"/>
      <c r="HO29" s="181"/>
      <c r="HP29" s="181"/>
      <c r="HQ29" s="181"/>
      <c r="HR29" s="181"/>
      <c r="HS29" s="181"/>
      <c r="HT29" s="181"/>
      <c r="HU29" s="181"/>
      <c r="HV29" s="181"/>
      <c r="HW29" s="181"/>
      <c r="HX29" s="181"/>
      <c r="HY29" s="181"/>
      <c r="HZ29" s="181"/>
      <c r="IA29" s="181"/>
      <c r="IB29" s="181"/>
      <c r="IC29" s="181"/>
      <c r="ID29" s="181"/>
      <c r="IE29" s="181"/>
      <c r="IF29" s="181"/>
      <c r="IG29" s="181"/>
      <c r="IH29" s="181"/>
      <c r="II29" s="181"/>
      <c r="IJ29" s="181"/>
      <c r="IK29" s="181"/>
      <c r="IL29" s="181"/>
      <c r="IM29" s="181"/>
      <c r="IN29" s="181"/>
      <c r="IO29" s="181"/>
      <c r="IP29" s="181"/>
      <c r="IQ29" s="181"/>
      <c r="IR29" s="181"/>
      <c r="IS29" s="181"/>
      <c r="IT29" s="181"/>
      <c r="IU29" s="181"/>
      <c r="IV29" s="181"/>
      <c r="IW29" s="181"/>
      <c r="IX29" s="181"/>
      <c r="IY29" s="181"/>
      <c r="IZ29" s="181"/>
    </row>
    <row r="30" spans="1:260" s="71" customFormat="1" ht="5.25" customHeight="1" x14ac:dyDescent="0.25">
      <c r="A30" s="181"/>
      <c r="B30" s="185"/>
      <c r="C30" s="185"/>
      <c r="D30" s="122"/>
      <c r="E30" s="150"/>
      <c r="F30" s="159"/>
      <c r="G30" s="185"/>
      <c r="H30" s="186"/>
      <c r="I30" s="185"/>
      <c r="J30" s="157"/>
      <c r="K30" s="157"/>
      <c r="L30" s="187"/>
      <c r="M30" s="188"/>
      <c r="N30" s="178"/>
      <c r="O30" s="189"/>
      <c r="P30" s="189"/>
      <c r="Q30" s="189"/>
      <c r="R30" s="189"/>
      <c r="S30" s="157"/>
      <c r="T30" s="157"/>
      <c r="U30" s="181"/>
      <c r="V30" s="181"/>
      <c r="W30" s="181"/>
      <c r="X30" s="181"/>
      <c r="Y30" s="181"/>
      <c r="Z30" s="181"/>
      <c r="AA30" s="181"/>
      <c r="AB30" s="181"/>
      <c r="AC30" s="181"/>
      <c r="AD30" s="181"/>
      <c r="AE30" s="181"/>
      <c r="AF30" s="181"/>
      <c r="AG30" s="181"/>
      <c r="AH30" s="181"/>
      <c r="AI30" s="181"/>
      <c r="AJ30" s="181"/>
      <c r="AK30" s="181"/>
      <c r="AL30" s="181"/>
      <c r="AM30" s="181"/>
      <c r="AN30" s="181"/>
      <c r="AO30" s="181"/>
      <c r="AP30" s="181"/>
      <c r="AQ30" s="181"/>
      <c r="AR30" s="181"/>
      <c r="AS30" s="181"/>
      <c r="AT30" s="181"/>
      <c r="AU30" s="181"/>
      <c r="AV30" s="181"/>
      <c r="AW30" s="181"/>
      <c r="AX30" s="181"/>
      <c r="AY30" s="181"/>
      <c r="AZ30" s="181"/>
      <c r="BA30" s="181"/>
      <c r="BB30" s="181"/>
      <c r="BC30" s="181"/>
      <c r="BD30" s="181"/>
      <c r="BE30" s="181"/>
      <c r="BF30" s="181"/>
      <c r="BG30" s="181"/>
      <c r="BH30" s="181"/>
      <c r="BI30" s="181"/>
      <c r="BJ30" s="181"/>
      <c r="BK30" s="181"/>
      <c r="BL30" s="181"/>
      <c r="BM30" s="181"/>
      <c r="BN30" s="181"/>
      <c r="BO30" s="181"/>
      <c r="BP30" s="181"/>
      <c r="BQ30" s="181"/>
      <c r="BR30" s="181"/>
      <c r="BS30" s="181"/>
      <c r="BT30" s="181"/>
      <c r="BU30" s="181"/>
      <c r="BV30" s="181"/>
      <c r="BW30" s="181"/>
      <c r="BX30" s="181"/>
      <c r="BY30" s="181"/>
      <c r="BZ30" s="181"/>
      <c r="CA30" s="181"/>
      <c r="CB30" s="181"/>
      <c r="CC30" s="181"/>
      <c r="CD30" s="181"/>
      <c r="CE30" s="181"/>
      <c r="CF30" s="181"/>
      <c r="CG30" s="181"/>
      <c r="CH30" s="181"/>
      <c r="CI30" s="181"/>
      <c r="CJ30" s="181"/>
      <c r="CK30" s="181"/>
      <c r="CL30" s="181"/>
      <c r="CM30" s="181"/>
      <c r="CN30" s="181"/>
      <c r="CO30" s="181"/>
      <c r="CP30" s="181"/>
      <c r="CQ30" s="181"/>
      <c r="CR30" s="181"/>
      <c r="CS30" s="181"/>
      <c r="CT30" s="181"/>
      <c r="CU30" s="181"/>
      <c r="CV30" s="181"/>
      <c r="CW30" s="181"/>
      <c r="CX30" s="181"/>
      <c r="CY30" s="181"/>
      <c r="CZ30" s="181"/>
      <c r="DA30" s="181"/>
      <c r="DB30" s="181"/>
      <c r="DC30" s="181"/>
      <c r="DD30" s="181"/>
      <c r="DE30" s="181"/>
      <c r="DF30" s="181"/>
      <c r="DG30" s="181"/>
      <c r="DH30" s="181"/>
      <c r="DI30" s="181"/>
      <c r="DJ30" s="181"/>
      <c r="DK30" s="181"/>
      <c r="DL30" s="181"/>
      <c r="DM30" s="181"/>
      <c r="DN30" s="181"/>
      <c r="DO30" s="181"/>
      <c r="DP30" s="181"/>
      <c r="DQ30" s="181"/>
      <c r="DR30" s="181"/>
      <c r="DS30" s="181"/>
      <c r="DT30" s="181"/>
      <c r="DU30" s="181"/>
      <c r="DV30" s="181"/>
      <c r="DW30" s="181"/>
      <c r="DX30" s="181"/>
      <c r="DY30" s="181"/>
      <c r="DZ30" s="181"/>
      <c r="EA30" s="181"/>
      <c r="EB30" s="181"/>
      <c r="EC30" s="181"/>
      <c r="ED30" s="181"/>
      <c r="EE30" s="181"/>
      <c r="EF30" s="181"/>
      <c r="EG30" s="181"/>
      <c r="EH30" s="181"/>
      <c r="EI30" s="181"/>
      <c r="EJ30" s="181"/>
      <c r="EK30" s="181"/>
      <c r="EL30" s="181"/>
      <c r="EM30" s="181"/>
      <c r="EN30" s="181"/>
      <c r="EO30" s="181"/>
      <c r="EP30" s="181"/>
      <c r="EQ30" s="181"/>
      <c r="ER30" s="181"/>
      <c r="ES30" s="181"/>
      <c r="ET30" s="181"/>
      <c r="EU30" s="181"/>
      <c r="EV30" s="181"/>
      <c r="EW30" s="181"/>
      <c r="EX30" s="181"/>
      <c r="EY30" s="181"/>
      <c r="EZ30" s="181"/>
      <c r="FA30" s="181"/>
      <c r="FB30" s="181"/>
      <c r="FC30" s="181"/>
      <c r="FD30" s="181"/>
      <c r="FE30" s="181"/>
      <c r="FF30" s="181"/>
      <c r="FG30" s="181"/>
      <c r="FH30" s="181"/>
      <c r="FI30" s="181"/>
      <c r="FJ30" s="181"/>
      <c r="FK30" s="181"/>
      <c r="FL30" s="181"/>
      <c r="FM30" s="181"/>
      <c r="FN30" s="181"/>
      <c r="FO30" s="181"/>
      <c r="FP30" s="181"/>
      <c r="FQ30" s="181"/>
      <c r="FR30" s="181"/>
      <c r="FS30" s="181"/>
      <c r="FT30" s="181"/>
      <c r="FU30" s="181"/>
      <c r="FV30" s="181"/>
      <c r="FW30" s="181"/>
      <c r="FX30" s="181"/>
      <c r="FY30" s="181"/>
      <c r="FZ30" s="181"/>
      <c r="GA30" s="181"/>
      <c r="GB30" s="181"/>
      <c r="GC30" s="181"/>
      <c r="GD30" s="181"/>
      <c r="GE30" s="181"/>
      <c r="GF30" s="181"/>
      <c r="GG30" s="181"/>
      <c r="GH30" s="181"/>
      <c r="GI30" s="181"/>
      <c r="GJ30" s="181"/>
      <c r="GK30" s="181"/>
      <c r="GL30" s="181"/>
      <c r="GM30" s="181"/>
      <c r="GN30" s="181"/>
      <c r="GO30" s="181"/>
      <c r="GP30" s="181"/>
      <c r="GQ30" s="181"/>
      <c r="GR30" s="181"/>
      <c r="GS30" s="181"/>
      <c r="GT30" s="181"/>
      <c r="GU30" s="181"/>
      <c r="GV30" s="181"/>
      <c r="GW30" s="181"/>
      <c r="GX30" s="181"/>
      <c r="GY30" s="181"/>
      <c r="GZ30" s="181"/>
      <c r="HA30" s="181"/>
      <c r="HB30" s="181"/>
      <c r="HC30" s="181"/>
      <c r="HD30" s="181"/>
      <c r="HE30" s="181"/>
      <c r="HF30" s="181"/>
      <c r="HG30" s="181"/>
      <c r="HH30" s="181"/>
      <c r="HI30" s="181"/>
      <c r="HJ30" s="181"/>
      <c r="HK30" s="181"/>
      <c r="HL30" s="181"/>
      <c r="HM30" s="181"/>
      <c r="HN30" s="181"/>
      <c r="HO30" s="181"/>
      <c r="HP30" s="181"/>
      <c r="HQ30" s="181"/>
      <c r="HR30" s="181"/>
      <c r="HS30" s="181"/>
      <c r="HT30" s="181"/>
      <c r="HU30" s="181"/>
      <c r="HV30" s="181"/>
      <c r="HW30" s="181"/>
      <c r="HX30" s="181"/>
      <c r="HY30" s="181"/>
      <c r="HZ30" s="181"/>
      <c r="IA30" s="181"/>
      <c r="IB30" s="181"/>
      <c r="IC30" s="181"/>
      <c r="ID30" s="181"/>
      <c r="IE30" s="181"/>
      <c r="IF30" s="181"/>
      <c r="IG30" s="181"/>
      <c r="IH30" s="181"/>
      <c r="II30" s="181"/>
      <c r="IJ30" s="181"/>
      <c r="IK30" s="181"/>
      <c r="IL30" s="181"/>
      <c r="IM30" s="181"/>
      <c r="IN30" s="181"/>
      <c r="IO30" s="181"/>
      <c r="IP30" s="181"/>
      <c r="IQ30" s="181"/>
      <c r="IR30" s="181"/>
      <c r="IS30" s="181"/>
      <c r="IT30" s="181"/>
      <c r="IU30" s="181"/>
      <c r="IV30" s="181"/>
      <c r="IW30" s="181"/>
      <c r="IX30" s="181"/>
      <c r="IY30" s="181"/>
      <c r="IZ30" s="181"/>
    </row>
    <row r="31" spans="1:260" s="864" customFormat="1" ht="15.75" customHeight="1" x14ac:dyDescent="0.25">
      <c r="A31" s="858"/>
      <c r="B31" s="911" t="s">
        <v>0</v>
      </c>
      <c r="C31" s="862"/>
      <c r="D31" s="912">
        <f>SUM(D11:D28)</f>
        <v>48085361</v>
      </c>
      <c r="E31" s="913">
        <f>SUM(E11:E28)</f>
        <v>99.999999999999986</v>
      </c>
      <c r="F31" s="803"/>
      <c r="G31" s="912">
        <f>SUM(G11:G28)</f>
        <v>6326950</v>
      </c>
      <c r="H31" s="913">
        <f>SUM(H11:H28)</f>
        <v>100.00000000000003</v>
      </c>
      <c r="I31" s="742"/>
      <c r="J31" s="912">
        <f>SUM(J11:J30)</f>
        <v>1944770</v>
      </c>
      <c r="K31" s="914">
        <f>J31*100/D31</f>
        <v>4.0444117701435163</v>
      </c>
      <c r="L31" s="913">
        <f>J31*100/G31</f>
        <v>30.737875279558082</v>
      </c>
      <c r="M31" s="797"/>
      <c r="N31" s="863">
        <f t="shared" si="2"/>
        <v>9</v>
      </c>
      <c r="O31" s="797"/>
      <c r="P31" s="797"/>
      <c r="Q31" s="797"/>
      <c r="R31" s="797"/>
      <c r="S31" s="797"/>
      <c r="T31" s="797"/>
      <c r="U31" s="858"/>
      <c r="V31" s="858"/>
      <c r="W31" s="858"/>
      <c r="X31" s="858"/>
      <c r="Y31" s="858"/>
      <c r="Z31" s="858"/>
      <c r="AA31" s="858"/>
      <c r="AB31" s="858"/>
      <c r="AC31" s="858"/>
      <c r="AD31" s="858"/>
      <c r="AE31" s="858"/>
      <c r="AF31" s="858"/>
      <c r="AG31" s="858"/>
      <c r="AH31" s="858"/>
      <c r="AI31" s="858"/>
      <c r="AJ31" s="858"/>
      <c r="AK31" s="858"/>
      <c r="AL31" s="858"/>
      <c r="AM31" s="858"/>
      <c r="AN31" s="858"/>
      <c r="AO31" s="858"/>
      <c r="AP31" s="858"/>
      <c r="AQ31" s="858"/>
      <c r="AR31" s="858"/>
      <c r="AS31" s="858"/>
      <c r="AT31" s="858"/>
      <c r="AU31" s="858"/>
      <c r="AV31" s="858"/>
      <c r="AW31" s="858"/>
      <c r="AX31" s="858"/>
      <c r="AY31" s="858"/>
      <c r="AZ31" s="858"/>
      <c r="BA31" s="858"/>
      <c r="BB31" s="858"/>
      <c r="BC31" s="858"/>
      <c r="BD31" s="858"/>
      <c r="BE31" s="858"/>
      <c r="BF31" s="858"/>
      <c r="BG31" s="858"/>
      <c r="BH31" s="858"/>
      <c r="BI31" s="858"/>
      <c r="BJ31" s="858"/>
      <c r="BK31" s="858"/>
      <c r="BL31" s="858"/>
      <c r="BM31" s="858"/>
      <c r="BN31" s="858"/>
      <c r="BO31" s="858"/>
      <c r="BP31" s="858"/>
      <c r="BQ31" s="858"/>
      <c r="BR31" s="858"/>
      <c r="BS31" s="858"/>
      <c r="BT31" s="858"/>
      <c r="BU31" s="858"/>
      <c r="BV31" s="858"/>
      <c r="BW31" s="858"/>
      <c r="BX31" s="858"/>
      <c r="BY31" s="858"/>
      <c r="BZ31" s="858"/>
      <c r="CA31" s="858"/>
      <c r="CB31" s="858"/>
      <c r="CC31" s="858"/>
      <c r="CD31" s="858"/>
      <c r="CE31" s="858"/>
      <c r="CF31" s="858"/>
      <c r="CG31" s="858"/>
      <c r="CH31" s="858"/>
      <c r="CI31" s="858"/>
      <c r="CJ31" s="858"/>
      <c r="CK31" s="858"/>
      <c r="CL31" s="858"/>
      <c r="CM31" s="858"/>
      <c r="CN31" s="858"/>
      <c r="CO31" s="858"/>
      <c r="CP31" s="858"/>
      <c r="CQ31" s="858"/>
      <c r="CR31" s="858"/>
      <c r="CS31" s="858"/>
      <c r="CT31" s="858"/>
      <c r="CU31" s="858"/>
      <c r="CV31" s="858"/>
      <c r="CW31" s="858"/>
      <c r="CX31" s="858"/>
      <c r="CY31" s="858"/>
      <c r="CZ31" s="858"/>
      <c r="DA31" s="858"/>
      <c r="DB31" s="858"/>
      <c r="DC31" s="858"/>
      <c r="DD31" s="858"/>
      <c r="DE31" s="858"/>
      <c r="DF31" s="858"/>
      <c r="DG31" s="858"/>
      <c r="DH31" s="858"/>
      <c r="DI31" s="858"/>
      <c r="DJ31" s="858"/>
      <c r="DK31" s="858"/>
      <c r="DL31" s="858"/>
      <c r="DM31" s="858"/>
      <c r="DN31" s="858"/>
      <c r="DO31" s="858"/>
      <c r="DP31" s="858"/>
      <c r="DQ31" s="858"/>
      <c r="DR31" s="858"/>
      <c r="DS31" s="858"/>
      <c r="DT31" s="858"/>
      <c r="DU31" s="858"/>
      <c r="DV31" s="858"/>
      <c r="DW31" s="858"/>
      <c r="DX31" s="858"/>
      <c r="DY31" s="858"/>
      <c r="DZ31" s="858"/>
      <c r="EA31" s="858"/>
      <c r="EB31" s="858"/>
      <c r="EC31" s="858"/>
      <c r="ED31" s="858"/>
      <c r="EE31" s="858"/>
      <c r="EF31" s="858"/>
      <c r="EG31" s="858"/>
      <c r="EH31" s="858"/>
      <c r="EI31" s="858"/>
      <c r="EJ31" s="858"/>
      <c r="EK31" s="858"/>
      <c r="EL31" s="858"/>
      <c r="EM31" s="858"/>
      <c r="EN31" s="858"/>
      <c r="EO31" s="858"/>
      <c r="EP31" s="858"/>
      <c r="EQ31" s="858"/>
      <c r="ER31" s="858"/>
      <c r="ES31" s="858"/>
      <c r="ET31" s="858"/>
      <c r="EU31" s="858"/>
      <c r="EV31" s="858"/>
      <c r="EW31" s="858"/>
      <c r="EX31" s="858"/>
      <c r="EY31" s="858"/>
      <c r="EZ31" s="858"/>
      <c r="FA31" s="858"/>
      <c r="FB31" s="858"/>
      <c r="FC31" s="858"/>
      <c r="FD31" s="858"/>
      <c r="FE31" s="858"/>
      <c r="FF31" s="858"/>
      <c r="FG31" s="858"/>
      <c r="FH31" s="858"/>
      <c r="FI31" s="858"/>
      <c r="FJ31" s="858"/>
      <c r="FK31" s="858"/>
      <c r="FL31" s="858"/>
      <c r="FM31" s="858"/>
      <c r="FN31" s="858"/>
      <c r="FO31" s="858"/>
      <c r="FP31" s="858"/>
      <c r="FQ31" s="858"/>
      <c r="FR31" s="858"/>
      <c r="FS31" s="858"/>
      <c r="FT31" s="858"/>
      <c r="FU31" s="858"/>
      <c r="FV31" s="858"/>
      <c r="FW31" s="858"/>
      <c r="FX31" s="858"/>
      <c r="FY31" s="858"/>
      <c r="FZ31" s="858"/>
      <c r="GA31" s="858"/>
      <c r="GB31" s="858"/>
      <c r="GC31" s="858"/>
      <c r="GD31" s="858"/>
      <c r="GE31" s="858"/>
      <c r="GF31" s="858"/>
      <c r="GG31" s="858"/>
      <c r="GH31" s="858"/>
      <c r="GI31" s="858"/>
      <c r="GJ31" s="858"/>
      <c r="GK31" s="858"/>
      <c r="GL31" s="858"/>
      <c r="GM31" s="858"/>
      <c r="GN31" s="858"/>
      <c r="GO31" s="858"/>
      <c r="GP31" s="858"/>
      <c r="GQ31" s="858"/>
      <c r="GR31" s="858"/>
      <c r="GS31" s="858"/>
      <c r="GT31" s="858"/>
      <c r="GU31" s="858"/>
      <c r="GV31" s="858"/>
      <c r="GW31" s="858"/>
      <c r="GX31" s="858"/>
      <c r="GY31" s="858"/>
      <c r="GZ31" s="858"/>
      <c r="HA31" s="858"/>
      <c r="HB31" s="858"/>
      <c r="HC31" s="858"/>
      <c r="HD31" s="858"/>
      <c r="HE31" s="858"/>
      <c r="HF31" s="858"/>
      <c r="HG31" s="858"/>
      <c r="HH31" s="858"/>
      <c r="HI31" s="858"/>
      <c r="HJ31" s="858"/>
      <c r="HK31" s="858"/>
      <c r="HL31" s="858"/>
      <c r="HM31" s="858"/>
      <c r="HN31" s="858"/>
      <c r="HO31" s="858"/>
      <c r="HP31" s="858"/>
      <c r="HQ31" s="858"/>
      <c r="HR31" s="858"/>
      <c r="HS31" s="858"/>
      <c r="HT31" s="858"/>
      <c r="HU31" s="858"/>
      <c r="HV31" s="858"/>
      <c r="HW31" s="858"/>
      <c r="HX31" s="858"/>
      <c r="HY31" s="858"/>
      <c r="HZ31" s="858"/>
      <c r="IA31" s="858"/>
      <c r="IB31" s="858"/>
      <c r="IC31" s="858"/>
      <c r="ID31" s="858"/>
      <c r="IE31" s="858"/>
      <c r="IF31" s="858"/>
      <c r="IG31" s="858"/>
      <c r="IH31" s="858"/>
      <c r="II31" s="858"/>
      <c r="IJ31" s="858"/>
      <c r="IK31" s="858"/>
      <c r="IL31" s="858"/>
      <c r="IM31" s="858"/>
      <c r="IN31" s="858"/>
      <c r="IO31" s="858"/>
      <c r="IP31" s="858"/>
      <c r="IQ31" s="858"/>
      <c r="IR31" s="858"/>
      <c r="IS31" s="858"/>
      <c r="IT31" s="858"/>
      <c r="IU31" s="858"/>
      <c r="IV31" s="858"/>
      <c r="IW31" s="858"/>
      <c r="IX31" s="858"/>
      <c r="IY31" s="858"/>
      <c r="IZ31" s="858"/>
    </row>
    <row r="32" spans="1:260" s="13" customFormat="1" ht="9.75" customHeight="1" x14ac:dyDescent="0.25">
      <c r="A32" s="123"/>
      <c r="B32" s="191"/>
      <c r="C32" s="190"/>
      <c r="D32" s="161"/>
      <c r="E32" s="161"/>
      <c r="F32" s="190"/>
      <c r="G32" s="192"/>
      <c r="H32" s="193"/>
      <c r="I32" s="113"/>
      <c r="J32" s="192"/>
      <c r="K32" s="192"/>
      <c r="L32" s="193"/>
      <c r="M32" s="194"/>
      <c r="N32" s="194"/>
      <c r="O32" s="162"/>
      <c r="P32" s="162"/>
      <c r="Q32" s="162"/>
      <c r="R32" s="152"/>
      <c r="S32" s="162"/>
      <c r="T32" s="162"/>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3"/>
      <c r="BC32" s="123"/>
      <c r="BD32" s="123"/>
      <c r="BE32" s="123"/>
      <c r="BF32" s="123"/>
      <c r="BG32" s="123"/>
      <c r="BH32" s="123"/>
      <c r="BI32" s="123"/>
      <c r="BJ32" s="123"/>
      <c r="BK32" s="123"/>
      <c r="BL32" s="123"/>
      <c r="BM32" s="123"/>
      <c r="BN32" s="123"/>
      <c r="BO32" s="123"/>
      <c r="BP32" s="123"/>
      <c r="BQ32" s="123"/>
      <c r="BR32" s="123"/>
      <c r="BS32" s="123"/>
      <c r="BT32" s="123"/>
      <c r="BU32" s="123"/>
      <c r="BV32" s="123"/>
      <c r="BW32" s="123"/>
      <c r="BX32" s="123"/>
      <c r="BY32" s="123"/>
      <c r="BZ32" s="123"/>
      <c r="CA32" s="123"/>
      <c r="CB32" s="123"/>
      <c r="CC32" s="123"/>
      <c r="CD32" s="123"/>
      <c r="CE32" s="123"/>
      <c r="CF32" s="123"/>
      <c r="CG32" s="123"/>
      <c r="CH32" s="123"/>
      <c r="CI32" s="123"/>
      <c r="CJ32" s="123"/>
      <c r="CK32" s="123"/>
      <c r="CL32" s="123"/>
      <c r="CM32" s="123"/>
      <c r="CN32" s="123"/>
      <c r="CO32" s="123"/>
      <c r="CP32" s="123"/>
      <c r="CQ32" s="123"/>
      <c r="CR32" s="123"/>
      <c r="CS32" s="123"/>
      <c r="CT32" s="123"/>
      <c r="CU32" s="123"/>
      <c r="CV32" s="123"/>
      <c r="CW32" s="123"/>
      <c r="CX32" s="123"/>
      <c r="CY32" s="123"/>
      <c r="CZ32" s="123"/>
      <c r="DA32" s="123"/>
      <c r="DB32" s="123"/>
      <c r="DC32" s="123"/>
      <c r="DD32" s="123"/>
      <c r="DE32" s="123"/>
      <c r="DF32" s="123"/>
      <c r="DG32" s="123"/>
      <c r="DH32" s="123"/>
      <c r="DI32" s="123"/>
      <c r="DJ32" s="123"/>
      <c r="DK32" s="123"/>
      <c r="DL32" s="123"/>
      <c r="DM32" s="123"/>
      <c r="DN32" s="123"/>
      <c r="DO32" s="123"/>
      <c r="DP32" s="123"/>
      <c r="DQ32" s="123"/>
      <c r="DR32" s="123"/>
      <c r="DS32" s="123"/>
      <c r="DT32" s="123"/>
      <c r="DU32" s="123"/>
      <c r="DV32" s="123"/>
      <c r="DW32" s="123"/>
      <c r="DX32" s="123"/>
      <c r="DY32" s="123"/>
      <c r="DZ32" s="123"/>
      <c r="EA32" s="123"/>
      <c r="EB32" s="123"/>
      <c r="EC32" s="123"/>
      <c r="ED32" s="123"/>
      <c r="EE32" s="123"/>
      <c r="EF32" s="123"/>
      <c r="EG32" s="123"/>
      <c r="EH32" s="123"/>
      <c r="EI32" s="123"/>
      <c r="EJ32" s="123"/>
      <c r="EK32" s="123"/>
      <c r="EL32" s="123"/>
      <c r="EM32" s="123"/>
      <c r="EN32" s="123"/>
      <c r="EO32" s="123"/>
      <c r="EP32" s="123"/>
      <c r="EQ32" s="123"/>
      <c r="ER32" s="123"/>
      <c r="ES32" s="123"/>
      <c r="ET32" s="123"/>
      <c r="EU32" s="123"/>
      <c r="EV32" s="123"/>
      <c r="EW32" s="123"/>
      <c r="EX32" s="123"/>
      <c r="EY32" s="123"/>
      <c r="EZ32" s="123"/>
      <c r="FA32" s="123"/>
      <c r="FB32" s="123"/>
      <c r="FC32" s="123"/>
      <c r="FD32" s="123"/>
      <c r="FE32" s="123"/>
      <c r="FF32" s="123"/>
      <c r="FG32" s="123"/>
      <c r="FH32" s="123"/>
      <c r="FI32" s="123"/>
      <c r="FJ32" s="123"/>
      <c r="FK32" s="123"/>
      <c r="FL32" s="123"/>
      <c r="FM32" s="123"/>
      <c r="FN32" s="123"/>
      <c r="FO32" s="123"/>
      <c r="FP32" s="123"/>
      <c r="FQ32" s="123"/>
      <c r="FR32" s="123"/>
      <c r="FS32" s="123"/>
      <c r="FT32" s="123"/>
      <c r="FU32" s="123"/>
      <c r="FV32" s="123"/>
      <c r="FW32" s="123"/>
      <c r="FX32" s="123"/>
      <c r="FY32" s="123"/>
      <c r="FZ32" s="123"/>
      <c r="GA32" s="123"/>
      <c r="GB32" s="123"/>
      <c r="GC32" s="123"/>
      <c r="GD32" s="123"/>
      <c r="GE32" s="123"/>
      <c r="GF32" s="123"/>
      <c r="GG32" s="123"/>
      <c r="GH32" s="123"/>
      <c r="GI32" s="123"/>
      <c r="GJ32" s="123"/>
      <c r="GK32" s="123"/>
      <c r="GL32" s="123"/>
      <c r="GM32" s="123"/>
      <c r="GN32" s="123"/>
      <c r="GO32" s="123"/>
      <c r="GP32" s="123"/>
      <c r="GQ32" s="123"/>
      <c r="GR32" s="123"/>
      <c r="GS32" s="123"/>
      <c r="GT32" s="123"/>
      <c r="GU32" s="123"/>
      <c r="GV32" s="123"/>
      <c r="GW32" s="123"/>
      <c r="GX32" s="123"/>
      <c r="GY32" s="123"/>
      <c r="GZ32" s="123"/>
      <c r="HA32" s="123"/>
      <c r="HB32" s="123"/>
      <c r="HC32" s="123"/>
      <c r="HD32" s="123"/>
      <c r="HE32" s="123"/>
      <c r="HF32" s="123"/>
      <c r="HG32" s="123"/>
      <c r="HH32" s="123"/>
      <c r="HI32" s="123"/>
      <c r="HJ32" s="123"/>
      <c r="HK32" s="123"/>
      <c r="HL32" s="123"/>
      <c r="HM32" s="123"/>
      <c r="HN32" s="123"/>
      <c r="HO32" s="123"/>
      <c r="HP32" s="123"/>
      <c r="HQ32" s="123"/>
      <c r="HR32" s="123"/>
      <c r="HS32" s="123"/>
      <c r="HT32" s="123"/>
      <c r="HU32" s="123"/>
      <c r="HV32" s="123"/>
      <c r="HW32" s="123"/>
      <c r="HX32" s="123"/>
      <c r="HY32" s="123"/>
      <c r="HZ32" s="123"/>
      <c r="IA32" s="123"/>
      <c r="IB32" s="123"/>
      <c r="IC32" s="123"/>
      <c r="ID32" s="123"/>
      <c r="IE32" s="123"/>
      <c r="IF32" s="123"/>
      <c r="IG32" s="123"/>
      <c r="IH32" s="123"/>
      <c r="II32" s="123"/>
      <c r="IJ32" s="123"/>
      <c r="IK32" s="123"/>
      <c r="IL32" s="123"/>
      <c r="IM32" s="123"/>
      <c r="IN32" s="123"/>
      <c r="IO32" s="123"/>
      <c r="IP32" s="123"/>
      <c r="IQ32" s="123"/>
      <c r="IR32" s="123"/>
      <c r="IS32" s="123"/>
      <c r="IT32" s="123"/>
      <c r="IU32" s="123"/>
      <c r="IV32" s="123"/>
      <c r="IW32" s="123"/>
      <c r="IX32" s="123"/>
      <c r="IY32" s="123"/>
      <c r="IZ32" s="123"/>
    </row>
    <row r="33" spans="1:260" s="916" customFormat="1" ht="26.25" customHeight="1" x14ac:dyDescent="0.25">
      <c r="A33" s="797"/>
      <c r="B33" s="1322" t="str">
        <f>'22solcasaadpot'!B32:M32</f>
        <v>(1) Cifras INE de población referidas al 01/01/2023. Real Decreto 1085/2023, de 5 de diciembre BOE 23.12.22.</v>
      </c>
      <c r="C33" s="1354"/>
      <c r="D33" s="1354"/>
      <c r="E33" s="1354"/>
      <c r="F33" s="1354"/>
      <c r="G33" s="1354"/>
      <c r="H33" s="1354"/>
      <c r="I33" s="1354"/>
      <c r="J33" s="1354"/>
      <c r="K33" s="1354"/>
      <c r="L33" s="1354"/>
      <c r="M33" s="1354"/>
      <c r="N33" s="1354"/>
      <c r="O33" s="797"/>
      <c r="P33" s="797"/>
      <c r="Q33" s="797"/>
      <c r="R33" s="797"/>
      <c r="S33" s="915"/>
      <c r="T33" s="915"/>
      <c r="U33" s="797"/>
      <c r="V33" s="797"/>
      <c r="W33" s="797"/>
      <c r="X33" s="797"/>
      <c r="Y33" s="797"/>
      <c r="Z33" s="797"/>
      <c r="AA33" s="797"/>
      <c r="AB33" s="797"/>
      <c r="AC33" s="797"/>
      <c r="AD33" s="797"/>
      <c r="AE33" s="797"/>
      <c r="AF33" s="797"/>
      <c r="AG33" s="797"/>
      <c r="AH33" s="797"/>
      <c r="AI33" s="797"/>
      <c r="AJ33" s="797"/>
      <c r="AK33" s="797"/>
      <c r="AL33" s="797"/>
      <c r="AM33" s="797"/>
      <c r="AN33" s="797"/>
      <c r="AO33" s="797"/>
      <c r="AP33" s="797"/>
      <c r="AQ33" s="797"/>
      <c r="AR33" s="797"/>
      <c r="AS33" s="797"/>
      <c r="AT33" s="797"/>
      <c r="AU33" s="797"/>
      <c r="AV33" s="797"/>
      <c r="AW33" s="797"/>
      <c r="AX33" s="797"/>
      <c r="AY33" s="797"/>
      <c r="AZ33" s="797"/>
      <c r="BA33" s="797"/>
      <c r="BB33" s="797"/>
      <c r="BC33" s="797"/>
      <c r="BD33" s="797"/>
      <c r="BE33" s="797"/>
      <c r="BF33" s="797"/>
      <c r="BG33" s="797"/>
      <c r="BH33" s="797"/>
      <c r="BI33" s="797"/>
      <c r="BJ33" s="797"/>
      <c r="BK33" s="797"/>
      <c r="BL33" s="797"/>
      <c r="BM33" s="797"/>
      <c r="BN33" s="797"/>
      <c r="BO33" s="797"/>
      <c r="BP33" s="797"/>
      <c r="BQ33" s="797"/>
      <c r="BR33" s="797"/>
      <c r="BS33" s="797"/>
      <c r="BT33" s="797"/>
      <c r="BU33" s="797"/>
      <c r="BV33" s="797"/>
      <c r="BW33" s="797"/>
      <c r="BX33" s="797"/>
      <c r="BY33" s="797"/>
      <c r="BZ33" s="797"/>
      <c r="CA33" s="797"/>
      <c r="CB33" s="797"/>
      <c r="CC33" s="797"/>
      <c r="CD33" s="797"/>
      <c r="CE33" s="797"/>
      <c r="CF33" s="797"/>
      <c r="CG33" s="797"/>
      <c r="CH33" s="797"/>
      <c r="CI33" s="797"/>
      <c r="CJ33" s="797"/>
      <c r="CK33" s="797"/>
      <c r="CL33" s="797"/>
      <c r="CM33" s="797"/>
      <c r="CN33" s="797"/>
      <c r="CO33" s="797"/>
      <c r="CP33" s="797"/>
      <c r="CQ33" s="797"/>
      <c r="CR33" s="797"/>
      <c r="CS33" s="797"/>
      <c r="CT33" s="797"/>
      <c r="CU33" s="797"/>
      <c r="CV33" s="797"/>
      <c r="CW33" s="797"/>
      <c r="CX33" s="797"/>
      <c r="CY33" s="797"/>
      <c r="CZ33" s="797"/>
      <c r="DA33" s="797"/>
      <c r="DB33" s="797"/>
      <c r="DC33" s="797"/>
      <c r="DD33" s="797"/>
      <c r="DE33" s="797"/>
      <c r="DF33" s="797"/>
      <c r="DG33" s="797"/>
      <c r="DH33" s="797"/>
      <c r="DI33" s="797"/>
      <c r="DJ33" s="797"/>
      <c r="DK33" s="797"/>
      <c r="DL33" s="797"/>
      <c r="DM33" s="797"/>
      <c r="DN33" s="797"/>
      <c r="DO33" s="797"/>
      <c r="DP33" s="797"/>
      <c r="DQ33" s="797"/>
      <c r="DR33" s="797"/>
      <c r="DS33" s="797"/>
      <c r="DT33" s="797"/>
      <c r="DU33" s="797"/>
      <c r="DV33" s="797"/>
      <c r="DW33" s="797"/>
      <c r="DX33" s="797"/>
      <c r="DY33" s="797"/>
      <c r="DZ33" s="797"/>
      <c r="EA33" s="797"/>
      <c r="EB33" s="797"/>
      <c r="EC33" s="797"/>
      <c r="ED33" s="797"/>
      <c r="EE33" s="797"/>
      <c r="EF33" s="797"/>
      <c r="EG33" s="797"/>
      <c r="EH33" s="797"/>
      <c r="EI33" s="797"/>
      <c r="EJ33" s="797"/>
      <c r="EK33" s="797"/>
      <c r="EL33" s="797"/>
      <c r="EM33" s="797"/>
      <c r="EN33" s="797"/>
      <c r="EO33" s="797"/>
      <c r="EP33" s="797"/>
      <c r="EQ33" s="797"/>
      <c r="ER33" s="797"/>
      <c r="ES33" s="797"/>
      <c r="ET33" s="797"/>
      <c r="EU33" s="797"/>
      <c r="EV33" s="797"/>
      <c r="EW33" s="797"/>
      <c r="EX33" s="797"/>
      <c r="EY33" s="797"/>
      <c r="EZ33" s="797"/>
      <c r="FA33" s="797"/>
      <c r="FB33" s="797"/>
      <c r="FC33" s="797"/>
      <c r="FD33" s="797"/>
      <c r="FE33" s="797"/>
      <c r="FF33" s="797"/>
      <c r="FG33" s="797"/>
      <c r="FH33" s="797"/>
      <c r="FI33" s="797"/>
      <c r="FJ33" s="797"/>
      <c r="FK33" s="797"/>
      <c r="FL33" s="797"/>
      <c r="FM33" s="797"/>
      <c r="FN33" s="797"/>
      <c r="FO33" s="797"/>
      <c r="FP33" s="797"/>
      <c r="FQ33" s="797"/>
      <c r="FR33" s="797"/>
      <c r="FS33" s="797"/>
      <c r="FT33" s="797"/>
      <c r="FU33" s="797"/>
      <c r="FV33" s="797"/>
      <c r="FW33" s="797"/>
      <c r="FX33" s="797"/>
      <c r="FY33" s="797"/>
      <c r="FZ33" s="797"/>
      <c r="GA33" s="797"/>
      <c r="GB33" s="797"/>
      <c r="GC33" s="797"/>
      <c r="GD33" s="797"/>
      <c r="GE33" s="797"/>
      <c r="GF33" s="797"/>
      <c r="GG33" s="797"/>
      <c r="GH33" s="797"/>
      <c r="GI33" s="797"/>
      <c r="GJ33" s="797"/>
      <c r="GK33" s="797"/>
      <c r="GL33" s="797"/>
      <c r="GM33" s="797"/>
      <c r="GN33" s="797"/>
      <c r="GO33" s="797"/>
      <c r="GP33" s="797"/>
      <c r="GQ33" s="797"/>
      <c r="GR33" s="797"/>
      <c r="GS33" s="797"/>
      <c r="GT33" s="797"/>
      <c r="GU33" s="797"/>
      <c r="GV33" s="797"/>
      <c r="GW33" s="797"/>
      <c r="GX33" s="797"/>
      <c r="GY33" s="797"/>
      <c r="GZ33" s="797"/>
      <c r="HA33" s="797"/>
      <c r="HB33" s="797"/>
      <c r="HC33" s="797"/>
      <c r="HD33" s="797"/>
      <c r="HE33" s="797"/>
      <c r="HF33" s="797"/>
      <c r="HG33" s="797"/>
      <c r="HH33" s="797"/>
      <c r="HI33" s="797"/>
      <c r="HJ33" s="797"/>
      <c r="HK33" s="797"/>
      <c r="HL33" s="797"/>
      <c r="HM33" s="797"/>
      <c r="HN33" s="797"/>
      <c r="HO33" s="797"/>
      <c r="HP33" s="797"/>
      <c r="HQ33" s="797"/>
      <c r="HR33" s="797"/>
      <c r="HS33" s="797"/>
      <c r="HT33" s="797"/>
      <c r="HU33" s="797"/>
      <c r="HV33" s="797"/>
      <c r="HW33" s="797"/>
      <c r="HX33" s="797"/>
      <c r="HY33" s="797"/>
      <c r="HZ33" s="797"/>
      <c r="IA33" s="797"/>
      <c r="IB33" s="797"/>
      <c r="IC33" s="797"/>
      <c r="ID33" s="797"/>
      <c r="IE33" s="797"/>
      <c r="IF33" s="797"/>
      <c r="IG33" s="797"/>
      <c r="IH33" s="797"/>
      <c r="II33" s="797"/>
      <c r="IJ33" s="797"/>
      <c r="IK33" s="797"/>
      <c r="IL33" s="797"/>
      <c r="IM33" s="797"/>
      <c r="IN33" s="797"/>
      <c r="IO33" s="797"/>
      <c r="IP33" s="797"/>
      <c r="IQ33" s="797"/>
      <c r="IR33" s="797"/>
      <c r="IS33" s="797"/>
      <c r="IT33" s="797"/>
      <c r="IU33" s="797"/>
      <c r="IV33" s="797"/>
      <c r="IW33" s="797"/>
      <c r="IX33" s="797"/>
      <c r="IY33" s="797"/>
      <c r="IZ33" s="797"/>
    </row>
    <row r="34" spans="1:260" s="797" customFormat="1" x14ac:dyDescent="0.25">
      <c r="B34" s="1323" t="str">
        <f>'22solcasaadpot'!B33:Q33</f>
        <v>(2) Cifras de Población Potencialmente Dependiente calculadas según lo explicado en la metodología</v>
      </c>
      <c r="C34" s="1405"/>
      <c r="D34" s="1405"/>
      <c r="E34" s="1405"/>
      <c r="F34" s="1405"/>
      <c r="G34" s="1405"/>
      <c r="H34" s="1405"/>
      <c r="I34" s="1405"/>
      <c r="J34" s="1405"/>
      <c r="K34" s="1405"/>
      <c r="L34" s="1405"/>
      <c r="M34" s="1405"/>
      <c r="N34" s="1405"/>
      <c r="O34" s="1405"/>
      <c r="P34" s="917"/>
      <c r="Q34" s="917"/>
      <c r="R34" s="917"/>
    </row>
    <row r="35" spans="1:260" ht="15" customHeight="1" x14ac:dyDescent="0.2">
      <c r="B35" s="158" t="s">
        <v>47</v>
      </c>
      <c r="M35" s="195"/>
      <c r="N35" s="196"/>
      <c r="O35" s="196"/>
      <c r="P35" s="196"/>
      <c r="Q35" s="197"/>
      <c r="R35" s="198"/>
      <c r="S35" s="132"/>
    </row>
    <row r="36" spans="1:260" x14ac:dyDescent="0.2">
      <c r="M36" s="195"/>
      <c r="N36" s="196"/>
      <c r="O36" s="196"/>
      <c r="P36" s="196"/>
      <c r="Q36" s="197"/>
      <c r="R36" s="198"/>
      <c r="S36" s="132"/>
    </row>
    <row r="37" spans="1:260" x14ac:dyDescent="0.2">
      <c r="M37" s="195"/>
      <c r="N37" s="196"/>
      <c r="O37" s="196"/>
      <c r="P37" s="196"/>
      <c r="Q37" s="197"/>
      <c r="R37" s="199"/>
      <c r="S37" s="132"/>
    </row>
    <row r="38" spans="1:260" x14ac:dyDescent="0.2">
      <c r="M38" s="195"/>
      <c r="N38" s="196"/>
      <c r="O38" s="196"/>
      <c r="P38" s="196"/>
      <c r="Q38" s="197"/>
      <c r="R38" s="198"/>
      <c r="S38" s="132"/>
    </row>
    <row r="39" spans="1:260" x14ac:dyDescent="0.2">
      <c r="M39" s="195"/>
      <c r="N39" s="196"/>
      <c r="O39" s="196"/>
      <c r="P39" s="196"/>
      <c r="Q39" s="197"/>
      <c r="R39" s="198"/>
      <c r="S39" s="132"/>
    </row>
    <row r="40" spans="1:260" x14ac:dyDescent="0.2">
      <c r="M40" s="195"/>
      <c r="N40" s="196"/>
      <c r="O40" s="196"/>
      <c r="P40" s="196"/>
      <c r="Q40" s="197"/>
      <c r="R40" s="198"/>
      <c r="S40" s="132"/>
    </row>
    <row r="41" spans="1:260" x14ac:dyDescent="0.2">
      <c r="M41" s="195"/>
      <c r="N41" s="196"/>
      <c r="O41" s="196"/>
      <c r="P41" s="196"/>
      <c r="Q41" s="197"/>
      <c r="R41" s="198"/>
      <c r="S41" s="132"/>
    </row>
    <row r="42" spans="1:260" x14ac:dyDescent="0.2">
      <c r="M42" s="195"/>
      <c r="N42" s="196"/>
      <c r="O42" s="196"/>
      <c r="P42" s="196"/>
      <c r="Q42" s="197"/>
      <c r="R42" s="198"/>
      <c r="S42" s="132"/>
    </row>
    <row r="43" spans="1:260" x14ac:dyDescent="0.2">
      <c r="M43" s="195"/>
      <c r="N43" s="196"/>
      <c r="O43" s="196"/>
      <c r="P43" s="196"/>
      <c r="Q43" s="197"/>
      <c r="R43" s="198"/>
      <c r="S43" s="132"/>
    </row>
    <row r="44" spans="1:260" x14ac:dyDescent="0.2">
      <c r="M44" s="195"/>
      <c r="N44" s="196"/>
      <c r="O44" s="196"/>
      <c r="P44" s="196"/>
      <c r="Q44" s="197"/>
      <c r="R44" s="199"/>
      <c r="S44" s="132"/>
    </row>
    <row r="45" spans="1:260" x14ac:dyDescent="0.2">
      <c r="M45" s="195"/>
      <c r="N45" s="196"/>
      <c r="O45" s="196"/>
      <c r="P45" s="196"/>
      <c r="Q45" s="197"/>
      <c r="R45" s="198"/>
      <c r="S45" s="132"/>
    </row>
    <row r="46" spans="1:260" x14ac:dyDescent="0.2">
      <c r="M46" s="195"/>
      <c r="N46" s="196"/>
      <c r="O46" s="196"/>
      <c r="P46" s="196"/>
      <c r="Q46" s="197"/>
      <c r="R46" s="198"/>
      <c r="S46" s="132"/>
    </row>
    <row r="47" spans="1:260" x14ac:dyDescent="0.2">
      <c r="M47" s="195"/>
      <c r="N47" s="196"/>
      <c r="O47" s="196"/>
      <c r="P47" s="196"/>
      <c r="Q47" s="197"/>
      <c r="R47" s="198"/>
      <c r="S47" s="132"/>
    </row>
    <row r="48" spans="1:260" x14ac:dyDescent="0.2">
      <c r="M48" s="195"/>
      <c r="N48" s="196"/>
      <c r="O48" s="196"/>
      <c r="P48" s="196"/>
      <c r="Q48" s="197"/>
      <c r="R48" s="198"/>
      <c r="S48" s="132"/>
    </row>
    <row r="49" spans="13:19" x14ac:dyDescent="0.2">
      <c r="M49" s="195"/>
      <c r="N49" s="196"/>
      <c r="O49" s="196"/>
      <c r="P49" s="196"/>
      <c r="Q49" s="197"/>
      <c r="R49" s="198"/>
      <c r="S49" s="132"/>
    </row>
    <row r="50" spans="13:19" x14ac:dyDescent="0.2">
      <c r="M50" s="195"/>
      <c r="N50" s="196"/>
      <c r="O50" s="196"/>
      <c r="P50" s="196"/>
      <c r="Q50" s="197"/>
      <c r="R50" s="199"/>
      <c r="S50" s="132"/>
    </row>
    <row r="51" spans="13:19" x14ac:dyDescent="0.2">
      <c r="M51" s="195"/>
      <c r="N51" s="196"/>
      <c r="O51" s="196"/>
      <c r="P51" s="196"/>
      <c r="Q51" s="197"/>
      <c r="R51" s="198"/>
      <c r="S51" s="132"/>
    </row>
    <row r="52" spans="13:19" x14ac:dyDescent="0.2">
      <c r="M52" s="195"/>
      <c r="N52" s="196"/>
      <c r="O52" s="196"/>
      <c r="P52" s="196"/>
      <c r="Q52" s="197"/>
      <c r="R52" s="198"/>
      <c r="S52" s="132"/>
    </row>
    <row r="53" spans="13:19" x14ac:dyDescent="0.2">
      <c r="M53" s="195"/>
      <c r="N53" s="200"/>
      <c r="O53" s="200"/>
      <c r="P53" s="196"/>
      <c r="Q53" s="197"/>
      <c r="R53" s="198"/>
      <c r="S53" s="132"/>
    </row>
  </sheetData>
  <mergeCells count="9">
    <mergeCell ref="B34:O34"/>
    <mergeCell ref="B8:B9"/>
    <mergeCell ref="B3:I3"/>
    <mergeCell ref="A4:R4"/>
    <mergeCell ref="B5:R5"/>
    <mergeCell ref="G8:H8"/>
    <mergeCell ref="J8:L8"/>
    <mergeCell ref="D8:E8"/>
    <mergeCell ref="B33:N33"/>
  </mergeCells>
  <printOptions horizontalCentered="1"/>
  <pageMargins left="0" right="0" top="0.43307086614173229" bottom="0.43307086614173229" header="0" footer="0"/>
  <pageSetup paperSize="9" scale="82"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90">
    <tabColor theme="0"/>
    <pageSetUpPr fitToPage="1"/>
  </sheetPr>
  <dimension ref="A1:BA41"/>
  <sheetViews>
    <sheetView showGridLines="0" zoomScaleNormal="100" workbookViewId="0">
      <selection activeCell="B6" sqref="B6"/>
    </sheetView>
  </sheetViews>
  <sheetFormatPr baseColWidth="10" defaultColWidth="11.453125" defaultRowHeight="15" x14ac:dyDescent="0.25"/>
  <cols>
    <col min="1" max="1" width="1.1796875" style="162" customWidth="1"/>
    <col min="2" max="2" width="28.7265625" style="162" customWidth="1"/>
    <col min="3" max="3" width="0.54296875" style="162" customWidth="1"/>
    <col min="4" max="4" width="10.1796875" style="162" bestFit="1" customWidth="1"/>
    <col min="5" max="5" width="10.26953125" style="162" customWidth="1"/>
    <col min="6" max="6" width="7" style="162" customWidth="1"/>
    <col min="7" max="7" width="8.81640625" style="162" customWidth="1"/>
    <col min="8" max="8" width="7" style="162" customWidth="1"/>
    <col min="9" max="9" width="0.453125" style="162" customWidth="1"/>
    <col min="10" max="10" width="8.453125" style="162" bestFit="1" customWidth="1"/>
    <col min="11" max="11" width="6.7265625" style="162" customWidth="1"/>
    <col min="12" max="12" width="8.453125" style="162" customWidth="1"/>
    <col min="13" max="13" width="6.7265625" style="162" bestFit="1" customWidth="1"/>
    <col min="14" max="14" width="8.453125" style="162" customWidth="1"/>
    <col min="15" max="15" width="6.7265625" style="162" bestFit="1" customWidth="1"/>
    <col min="16" max="16" width="0.453125" style="162" customWidth="1"/>
    <col min="17" max="17" width="8.453125" style="162" bestFit="1" customWidth="1"/>
    <col min="18" max="18" width="6.81640625" style="162" customWidth="1"/>
    <col min="19" max="19" width="8.453125" style="162" customWidth="1"/>
    <col min="20" max="20" width="6.7265625" style="162" bestFit="1" customWidth="1"/>
    <col min="21" max="21" width="8.453125" style="162" customWidth="1"/>
    <col min="22" max="22" width="6.7265625" style="162" bestFit="1" customWidth="1"/>
    <col min="23" max="23" width="0.453125" style="162" customWidth="1"/>
    <col min="24" max="24" width="10.1796875" style="162" customWidth="1"/>
    <col min="25" max="25" width="7" style="162" customWidth="1"/>
    <col min="26" max="26" width="8.453125" style="162" customWidth="1"/>
    <col min="27" max="27" width="6.7265625" style="162" bestFit="1" customWidth="1"/>
    <col min="28" max="28" width="8.453125" style="162" customWidth="1"/>
    <col min="29" max="29" width="6.7265625" style="162" bestFit="1" customWidth="1"/>
    <col min="30" max="30" width="11.453125" style="162"/>
    <col min="31" max="33" width="2.453125" style="162" bestFit="1" customWidth="1"/>
    <col min="34" max="34" width="13" style="162" bestFit="1" customWidth="1"/>
    <col min="35" max="35" width="3.453125" style="162" bestFit="1" customWidth="1"/>
    <col min="36" max="36" width="3.81640625" style="162" customWidth="1"/>
    <col min="37" max="39" width="2.453125" style="162" bestFit="1" customWidth="1"/>
    <col min="40" max="40" width="8.453125" style="162" bestFit="1" customWidth="1"/>
    <col min="41" max="41" width="3.453125" style="162" bestFit="1" customWidth="1"/>
    <col min="42" max="42" width="3.54296875" style="162" customWidth="1"/>
    <col min="43" max="45" width="2.453125" style="162" bestFit="1" customWidth="1"/>
    <col min="46" max="46" width="8.453125" style="162" bestFit="1" customWidth="1"/>
    <col min="47" max="47" width="4.1796875" style="162" bestFit="1" customWidth="1"/>
    <col min="48" max="48" width="3.26953125" style="162" customWidth="1"/>
    <col min="49" max="49" width="4.26953125" style="162" bestFit="1" customWidth="1"/>
    <col min="50" max="50" width="2.453125" style="162" bestFit="1" customWidth="1"/>
    <col min="51" max="51" width="4.26953125" style="162" bestFit="1" customWidth="1"/>
    <col min="52" max="52" width="8.453125" style="162" bestFit="1" customWidth="1"/>
    <col min="53" max="53" width="4.26953125" style="162" bestFit="1" customWidth="1"/>
    <col min="54" max="16384" width="11.453125" style="162"/>
  </cols>
  <sheetData>
    <row r="1" spans="1:53" s="104" customFormat="1" ht="15" customHeight="1" x14ac:dyDescent="0.25">
      <c r="B1" s="105"/>
      <c r="C1" s="106"/>
      <c r="I1" s="106"/>
      <c r="J1" s="471" t="s">
        <v>135</v>
      </c>
      <c r="K1" s="471"/>
      <c r="L1" s="471" t="s">
        <v>135</v>
      </c>
      <c r="M1" s="471"/>
      <c r="N1" s="471" t="s">
        <v>135</v>
      </c>
      <c r="O1" s="471"/>
      <c r="P1" s="471"/>
      <c r="Q1" s="471" t="s">
        <v>16</v>
      </c>
      <c r="R1" s="471"/>
      <c r="S1" s="471" t="s">
        <v>16</v>
      </c>
      <c r="T1" s="471"/>
      <c r="U1" s="471" t="s">
        <v>16</v>
      </c>
      <c r="V1" s="471"/>
      <c r="W1" s="471"/>
      <c r="X1" s="471" t="s">
        <v>15</v>
      </c>
      <c r="Y1" s="471"/>
      <c r="Z1" s="471" t="s">
        <v>15</v>
      </c>
      <c r="AA1" s="471"/>
      <c r="AB1" s="471" t="s">
        <v>15</v>
      </c>
    </row>
    <row r="2" spans="1:53" s="108" customFormat="1" ht="52.5" customHeight="1" x14ac:dyDescent="0.3">
      <c r="B2" s="1300"/>
      <c r="C2" s="1300"/>
    </row>
    <row r="3" spans="1:53" s="111" customFormat="1" ht="4.5" customHeight="1" x14ac:dyDescent="0.25">
      <c r="B3" s="1301"/>
      <c r="C3" s="1301"/>
    </row>
    <row r="4" spans="1:53" s="770" customFormat="1" ht="17.25" customHeight="1" x14ac:dyDescent="0.25">
      <c r="A4" s="1325" t="s">
        <v>405</v>
      </c>
      <c r="B4" s="1325"/>
      <c r="C4" s="1325"/>
      <c r="D4" s="1325"/>
      <c r="E4" s="1325"/>
      <c r="F4" s="1325"/>
      <c r="G4" s="1325"/>
      <c r="H4" s="1325"/>
      <c r="I4" s="1325"/>
      <c r="J4" s="1325"/>
      <c r="K4" s="1325"/>
      <c r="L4" s="1325"/>
      <c r="M4" s="1325"/>
      <c r="N4" s="1325"/>
      <c r="O4" s="1325"/>
      <c r="P4" s="1325"/>
      <c r="Q4" s="1325"/>
      <c r="R4" s="1325"/>
      <c r="S4" s="1325"/>
      <c r="T4" s="1325"/>
      <c r="U4" s="1325"/>
      <c r="V4" s="1325"/>
      <c r="W4" s="1325"/>
      <c r="X4" s="1325"/>
      <c r="Y4" s="1325"/>
      <c r="Z4" s="1325"/>
      <c r="AA4" s="1325"/>
      <c r="AB4" s="1325"/>
      <c r="AC4" s="1325"/>
    </row>
    <row r="5" spans="1:53" s="770" customFormat="1" ht="17.25" customHeight="1" x14ac:dyDescent="0.25">
      <c r="B5" s="1326" t="s">
        <v>486</v>
      </c>
      <c r="C5" s="1326"/>
      <c r="D5" s="1326"/>
      <c r="E5" s="1326"/>
      <c r="F5" s="1326"/>
      <c r="G5" s="1326"/>
      <c r="H5" s="1326"/>
      <c r="I5" s="1326"/>
      <c r="J5" s="1326"/>
      <c r="K5" s="1326"/>
      <c r="L5" s="1326"/>
      <c r="M5" s="1326"/>
      <c r="N5" s="1326"/>
      <c r="O5" s="1326"/>
      <c r="P5" s="1326"/>
      <c r="Q5" s="1326"/>
      <c r="R5" s="1326"/>
      <c r="S5" s="1326"/>
      <c r="T5" s="1326"/>
      <c r="U5" s="1326"/>
      <c r="V5" s="1326"/>
      <c r="W5" s="1326"/>
      <c r="X5" s="1326"/>
      <c r="Y5" s="1326"/>
      <c r="Z5" s="1326"/>
      <c r="AA5" s="1326"/>
      <c r="AB5" s="1326"/>
      <c r="AC5" s="1326"/>
    </row>
    <row r="6" spans="1:53" s="111" customFormat="1" ht="6" customHeight="1" x14ac:dyDescent="0.25"/>
    <row r="7" spans="1:53" s="774" customFormat="1" ht="12.75" customHeight="1" x14ac:dyDescent="0.25">
      <c r="A7" s="771"/>
      <c r="B7" s="1406" t="s">
        <v>12</v>
      </c>
      <c r="C7" s="742"/>
      <c r="D7" s="1414" t="s">
        <v>245</v>
      </c>
      <c r="E7" s="1415"/>
      <c r="F7" s="1415"/>
      <c r="G7" s="1415"/>
      <c r="H7" s="1415"/>
      <c r="I7" s="920"/>
      <c r="J7" s="1411"/>
      <c r="K7" s="1411"/>
      <c r="L7" s="1411"/>
      <c r="M7" s="1411"/>
      <c r="N7" s="1411"/>
      <c r="O7" s="1411"/>
      <c r="P7" s="920"/>
      <c r="Q7" s="1411"/>
      <c r="R7" s="1411"/>
      <c r="S7" s="1411"/>
      <c r="T7" s="1411"/>
      <c r="U7" s="1411"/>
      <c r="V7" s="1411"/>
      <c r="W7" s="920"/>
      <c r="X7" s="1411"/>
      <c r="Y7" s="1411"/>
      <c r="Z7" s="1411"/>
      <c r="AA7" s="1411"/>
      <c r="AB7" s="1411"/>
      <c r="AC7" s="1410"/>
      <c r="AD7" s="773"/>
      <c r="AE7" s="773"/>
      <c r="AL7" s="775"/>
    </row>
    <row r="8" spans="1:53" s="774" customFormat="1" ht="25.5" customHeight="1" x14ac:dyDescent="0.25">
      <c r="A8" s="771"/>
      <c r="B8" s="1412"/>
      <c r="C8" s="742"/>
      <c r="D8" s="1416"/>
      <c r="E8" s="1348"/>
      <c r="F8" s="1348"/>
      <c r="G8" s="1348"/>
      <c r="H8" s="1348"/>
      <c r="I8" s="1042"/>
      <c r="J8" s="1409" t="s">
        <v>176</v>
      </c>
      <c r="K8" s="1411"/>
      <c r="L8" s="1411"/>
      <c r="M8" s="1411"/>
      <c r="N8" s="1411"/>
      <c r="O8" s="1410"/>
      <c r="P8" s="742"/>
      <c r="Q8" s="1409" t="s">
        <v>177</v>
      </c>
      <c r="R8" s="1411"/>
      <c r="S8" s="1411"/>
      <c r="T8" s="1411"/>
      <c r="U8" s="1411"/>
      <c r="V8" s="1410"/>
      <c r="W8" s="742"/>
      <c r="X8" s="1409" t="s">
        <v>178</v>
      </c>
      <c r="Y8" s="1411"/>
      <c r="Z8" s="1411"/>
      <c r="AA8" s="1411"/>
      <c r="AB8" s="1411"/>
      <c r="AC8" s="1410"/>
      <c r="AD8" s="773"/>
      <c r="AE8" s="773"/>
      <c r="AL8" s="775"/>
    </row>
    <row r="9" spans="1:53" s="774" customFormat="1" ht="21.75" customHeight="1" x14ac:dyDescent="0.25">
      <c r="A9" s="771"/>
      <c r="B9" s="1412"/>
      <c r="C9" s="742"/>
      <c r="D9" s="1417" t="s">
        <v>9</v>
      </c>
      <c r="E9" s="1338" t="s">
        <v>24</v>
      </c>
      <c r="F9" s="1332"/>
      <c r="G9" s="1332" t="s">
        <v>23</v>
      </c>
      <c r="H9" s="1332"/>
      <c r="I9" s="1042"/>
      <c r="J9" s="1419" t="s">
        <v>9</v>
      </c>
      <c r="K9" s="1336" t="s">
        <v>221</v>
      </c>
      <c r="L9" s="1338" t="s">
        <v>24</v>
      </c>
      <c r="M9" s="1332"/>
      <c r="N9" s="1332" t="s">
        <v>23</v>
      </c>
      <c r="O9" s="1421"/>
      <c r="P9" s="742"/>
      <c r="Q9" s="1419" t="s">
        <v>9</v>
      </c>
      <c r="R9" s="1336" t="s">
        <v>221</v>
      </c>
      <c r="S9" s="1338" t="s">
        <v>24</v>
      </c>
      <c r="T9" s="1332"/>
      <c r="U9" s="1332" t="s">
        <v>23</v>
      </c>
      <c r="V9" s="1421"/>
      <c r="W9" s="742"/>
      <c r="X9" s="1419" t="s">
        <v>9</v>
      </c>
      <c r="Y9" s="1336" t="s">
        <v>221</v>
      </c>
      <c r="Z9" s="1338" t="s">
        <v>24</v>
      </c>
      <c r="AA9" s="1332"/>
      <c r="AB9" s="1332" t="s">
        <v>23</v>
      </c>
      <c r="AC9" s="1421"/>
      <c r="AD9" s="773"/>
      <c r="AE9" s="773"/>
      <c r="AL9" s="775"/>
    </row>
    <row r="10" spans="1:53" s="779" customFormat="1" ht="44.25" customHeight="1" x14ac:dyDescent="0.25">
      <c r="A10" s="772"/>
      <c r="B10" s="1413"/>
      <c r="C10" s="743"/>
      <c r="D10" s="1418"/>
      <c r="E10" s="888" t="s">
        <v>9</v>
      </c>
      <c r="F10" s="888" t="s">
        <v>221</v>
      </c>
      <c r="G10" s="888" t="s">
        <v>9</v>
      </c>
      <c r="H10" s="888" t="s">
        <v>221</v>
      </c>
      <c r="I10" s="1041"/>
      <c r="J10" s="1420"/>
      <c r="K10" s="1422"/>
      <c r="L10" s="888" t="s">
        <v>9</v>
      </c>
      <c r="M10" s="888" t="s">
        <v>222</v>
      </c>
      <c r="N10" s="888" t="s">
        <v>9</v>
      </c>
      <c r="O10" s="885" t="s">
        <v>222</v>
      </c>
      <c r="P10" s="921"/>
      <c r="Q10" s="1420"/>
      <c r="R10" s="1422"/>
      <c r="S10" s="888" t="s">
        <v>9</v>
      </c>
      <c r="T10" s="888" t="s">
        <v>222</v>
      </c>
      <c r="U10" s="888" t="s">
        <v>9</v>
      </c>
      <c r="V10" s="885" t="s">
        <v>222</v>
      </c>
      <c r="W10" s="921"/>
      <c r="X10" s="1420"/>
      <c r="Y10" s="1422"/>
      <c r="Z10" s="888" t="s">
        <v>9</v>
      </c>
      <c r="AA10" s="888" t="s">
        <v>222</v>
      </c>
      <c r="AB10" s="888" t="s">
        <v>9</v>
      </c>
      <c r="AC10" s="885" t="s">
        <v>222</v>
      </c>
      <c r="AD10" s="776"/>
      <c r="AE10" s="777"/>
      <c r="AF10" s="778"/>
      <c r="AG10" s="778"/>
      <c r="AH10" s="778"/>
      <c r="AI10" s="778"/>
    </row>
    <row r="11" spans="1:53" s="124" customFormat="1" ht="4.5" customHeight="1" x14ac:dyDescent="0.25">
      <c r="A11" s="121"/>
      <c r="B11" s="122"/>
      <c r="C11" s="123"/>
      <c r="D11" s="122"/>
      <c r="E11" s="122"/>
      <c r="F11" s="122"/>
      <c r="G11" s="122"/>
      <c r="H11" s="122"/>
      <c r="I11" s="123"/>
      <c r="J11" s="122"/>
      <c r="K11" s="122"/>
      <c r="L11" s="122"/>
      <c r="M11" s="122"/>
      <c r="N11" s="122"/>
      <c r="O11" s="122"/>
      <c r="P11" s="123"/>
      <c r="Q11" s="122"/>
      <c r="R11" s="122"/>
      <c r="S11" s="122"/>
      <c r="T11" s="122"/>
      <c r="U11" s="122"/>
      <c r="V11" s="122"/>
      <c r="W11" s="123"/>
      <c r="X11" s="122"/>
      <c r="Y11" s="122"/>
      <c r="Z11" s="122"/>
      <c r="AA11" s="122"/>
      <c r="AB11" s="122"/>
      <c r="AC11" s="122"/>
      <c r="AD11" s="252"/>
      <c r="AE11" s="256"/>
      <c r="AF11" s="200"/>
      <c r="AG11" s="200"/>
      <c r="AH11" s="200"/>
      <c r="AI11" s="200"/>
      <c r="AJ11" s="132"/>
      <c r="AK11" s="132"/>
      <c r="AL11" s="132"/>
    </row>
    <row r="12" spans="1:53" s="133" customFormat="1" ht="18" customHeight="1" x14ac:dyDescent="0.2">
      <c r="A12" s="125"/>
      <c r="B12" s="907" t="s">
        <v>8</v>
      </c>
      <c r="C12" s="127"/>
      <c r="D12" s="923">
        <f>J12+Q12+X12</f>
        <v>385584</v>
      </c>
      <c r="E12" s="924">
        <f>L12+S12+Z12</f>
        <v>240347</v>
      </c>
      <c r="F12" s="925">
        <f>E12/$D12*100</f>
        <v>62.333239968463417</v>
      </c>
      <c r="G12" s="924">
        <f>N12+U12+AB12</f>
        <v>145237</v>
      </c>
      <c r="H12" s="926">
        <f>G12/$D12*100</f>
        <v>37.666760031536576</v>
      </c>
      <c r="I12" s="127"/>
      <c r="J12" s="900">
        <v>113149</v>
      </c>
      <c r="K12" s="936">
        <v>29.344837960081332</v>
      </c>
      <c r="L12" s="937">
        <v>47555</v>
      </c>
      <c r="M12" s="925">
        <v>42.028652484776714</v>
      </c>
      <c r="N12" s="937">
        <v>65594</v>
      </c>
      <c r="O12" s="891">
        <v>57.971347515223293</v>
      </c>
      <c r="P12" s="127"/>
      <c r="Q12" s="900">
        <v>90668</v>
      </c>
      <c r="R12" s="936">
        <v>23.514461180961867</v>
      </c>
      <c r="S12" s="937">
        <v>60314</v>
      </c>
      <c r="T12" s="925">
        <v>66.52181585564918</v>
      </c>
      <c r="U12" s="937">
        <v>30354</v>
      </c>
      <c r="V12" s="891">
        <v>33.47818414435082</v>
      </c>
      <c r="W12" s="127"/>
      <c r="X12" s="900">
        <v>181767</v>
      </c>
      <c r="Y12" s="936">
        <v>47.140700858956805</v>
      </c>
      <c r="Z12" s="937">
        <v>132478</v>
      </c>
      <c r="AA12" s="925">
        <v>72.883416681795921</v>
      </c>
      <c r="AB12" s="937">
        <v>49289</v>
      </c>
      <c r="AC12" s="891">
        <f t="shared" ref="AC12:AC29" si="0">AB12/$X12*100</f>
        <v>27.116583318204075</v>
      </c>
      <c r="AD12" s="369"/>
      <c r="AE12" s="196"/>
      <c r="AF12" s="196"/>
      <c r="AG12" s="196"/>
      <c r="AH12" s="197"/>
      <c r="AI12" s="258"/>
      <c r="AJ12" s="132"/>
      <c r="AK12" s="196"/>
      <c r="AL12" s="196"/>
      <c r="AM12" s="196"/>
      <c r="AN12" s="197"/>
      <c r="AO12" s="258"/>
      <c r="AQ12" s="196"/>
      <c r="AR12" s="196"/>
      <c r="AS12" s="196"/>
      <c r="AT12" s="197"/>
      <c r="AU12" s="258"/>
      <c r="AW12" s="196"/>
      <c r="AX12" s="196"/>
      <c r="AY12" s="196"/>
      <c r="AZ12" s="197"/>
      <c r="BA12" s="258"/>
    </row>
    <row r="13" spans="1:53" s="133" customFormat="1" ht="18" customHeight="1" x14ac:dyDescent="0.2">
      <c r="A13" s="125"/>
      <c r="B13" s="908" t="s">
        <v>7</v>
      </c>
      <c r="C13" s="127"/>
      <c r="D13" s="927">
        <f t="shared" ref="D13:D29" si="1">J13+Q13+X13</f>
        <v>48346</v>
      </c>
      <c r="E13" s="495">
        <f t="shared" ref="E13:E29" si="2">L13+S13+Z13</f>
        <v>31106</v>
      </c>
      <c r="F13" s="370">
        <f t="shared" ref="F13:H29" si="3">E13/$D13*100</f>
        <v>64.340379762544984</v>
      </c>
      <c r="G13" s="495">
        <f t="shared" ref="G13:G29" si="4">N13+U13+AB13</f>
        <v>17240</v>
      </c>
      <c r="H13" s="928">
        <f t="shared" si="3"/>
        <v>35.659620237455016</v>
      </c>
      <c r="I13" s="127"/>
      <c r="J13" s="901">
        <v>9885</v>
      </c>
      <c r="K13" s="500">
        <v>20.446365780002481</v>
      </c>
      <c r="L13" s="498">
        <v>4240</v>
      </c>
      <c r="M13" s="499">
        <v>42.893272635306019</v>
      </c>
      <c r="N13" s="498">
        <v>5645</v>
      </c>
      <c r="O13" s="893">
        <v>57.106727364693974</v>
      </c>
      <c r="P13" s="127"/>
      <c r="Q13" s="901">
        <v>9186</v>
      </c>
      <c r="R13" s="500">
        <v>19.000537790096388</v>
      </c>
      <c r="S13" s="498">
        <v>5683</v>
      </c>
      <c r="T13" s="499">
        <v>61.865882865229693</v>
      </c>
      <c r="U13" s="498">
        <v>3503</v>
      </c>
      <c r="V13" s="893">
        <v>38.1341171347703</v>
      </c>
      <c r="W13" s="127"/>
      <c r="X13" s="901">
        <v>29275</v>
      </c>
      <c r="Y13" s="500">
        <v>60.553096429901132</v>
      </c>
      <c r="Z13" s="498">
        <v>21183</v>
      </c>
      <c r="AA13" s="499">
        <v>72.358667805294616</v>
      </c>
      <c r="AB13" s="498">
        <v>8092</v>
      </c>
      <c r="AC13" s="893">
        <f t="shared" si="0"/>
        <v>27.641332194705381</v>
      </c>
      <c r="AD13" s="369"/>
      <c r="AE13" s="196"/>
      <c r="AF13" s="196"/>
      <c r="AG13" s="196"/>
      <c r="AH13" s="197"/>
      <c r="AI13" s="258"/>
      <c r="AJ13" s="132"/>
      <c r="AK13" s="196"/>
      <c r="AL13" s="196"/>
      <c r="AM13" s="196"/>
      <c r="AN13" s="197"/>
      <c r="AO13" s="258"/>
      <c r="AQ13" s="196"/>
      <c r="AR13" s="196"/>
      <c r="AS13" s="196"/>
      <c r="AT13" s="197"/>
      <c r="AU13" s="258"/>
      <c r="AW13" s="196"/>
      <c r="AX13" s="196"/>
      <c r="AY13" s="196"/>
      <c r="AZ13" s="197"/>
      <c r="BA13" s="258"/>
    </row>
    <row r="14" spans="1:53" s="133" customFormat="1" ht="18" customHeight="1" x14ac:dyDescent="0.2">
      <c r="A14" s="125"/>
      <c r="B14" s="908" t="s">
        <v>37</v>
      </c>
      <c r="C14" s="127"/>
      <c r="D14" s="927">
        <f t="shared" si="1"/>
        <v>40734</v>
      </c>
      <c r="E14" s="495">
        <f t="shared" si="2"/>
        <v>26426</v>
      </c>
      <c r="F14" s="370">
        <f t="shared" si="3"/>
        <v>64.87455197132617</v>
      </c>
      <c r="G14" s="495">
        <f t="shared" si="4"/>
        <v>14308</v>
      </c>
      <c r="H14" s="928">
        <f t="shared" si="3"/>
        <v>35.12544802867383</v>
      </c>
      <c r="I14" s="127"/>
      <c r="J14" s="901">
        <v>9512</v>
      </c>
      <c r="K14" s="500">
        <v>23.351499975450484</v>
      </c>
      <c r="L14" s="498">
        <v>3993</v>
      </c>
      <c r="M14" s="499">
        <v>41.978553406223718</v>
      </c>
      <c r="N14" s="498">
        <v>5519</v>
      </c>
      <c r="O14" s="893">
        <v>58.021446593776282</v>
      </c>
      <c r="P14" s="127"/>
      <c r="Q14" s="901">
        <v>8794</v>
      </c>
      <c r="R14" s="500">
        <v>21.588844699759417</v>
      </c>
      <c r="S14" s="498">
        <v>5396</v>
      </c>
      <c r="T14" s="499">
        <v>61.360018194223329</v>
      </c>
      <c r="U14" s="498">
        <v>3398</v>
      </c>
      <c r="V14" s="893">
        <v>38.639981805776671</v>
      </c>
      <c r="W14" s="127"/>
      <c r="X14" s="901">
        <v>22428</v>
      </c>
      <c r="Y14" s="500">
        <v>55.0596553247901</v>
      </c>
      <c r="Z14" s="498">
        <v>17037</v>
      </c>
      <c r="AA14" s="499">
        <v>75.963081861958273</v>
      </c>
      <c r="AB14" s="498">
        <v>5391</v>
      </c>
      <c r="AC14" s="893">
        <f t="shared" si="0"/>
        <v>24.036918138041731</v>
      </c>
      <c r="AD14" s="369"/>
      <c r="AE14" s="196"/>
      <c r="AF14" s="196"/>
      <c r="AG14" s="196"/>
      <c r="AH14" s="197"/>
      <c r="AI14" s="259"/>
      <c r="AJ14" s="132"/>
      <c r="AK14" s="196"/>
      <c r="AL14" s="196"/>
      <c r="AM14" s="196"/>
      <c r="AN14" s="197"/>
      <c r="AO14" s="258"/>
      <c r="AQ14" s="196"/>
      <c r="AR14" s="196"/>
      <c r="AS14" s="196"/>
      <c r="AT14" s="197"/>
      <c r="AU14" s="258"/>
      <c r="AW14" s="196"/>
      <c r="AX14" s="196"/>
      <c r="AY14" s="196"/>
      <c r="AZ14" s="197"/>
      <c r="BA14" s="258"/>
    </row>
    <row r="15" spans="1:53" s="133" customFormat="1" ht="18" customHeight="1" x14ac:dyDescent="0.2">
      <c r="A15" s="125"/>
      <c r="B15" s="908" t="s">
        <v>38</v>
      </c>
      <c r="C15" s="127"/>
      <c r="D15" s="927">
        <f t="shared" si="1"/>
        <v>40919</v>
      </c>
      <c r="E15" s="495">
        <f t="shared" si="2"/>
        <v>25131</v>
      </c>
      <c r="F15" s="370">
        <f t="shared" si="3"/>
        <v>61.416456902661352</v>
      </c>
      <c r="G15" s="495">
        <f t="shared" si="4"/>
        <v>15788</v>
      </c>
      <c r="H15" s="928">
        <f t="shared" si="3"/>
        <v>38.583543097338648</v>
      </c>
      <c r="I15" s="127"/>
      <c r="J15" s="901">
        <v>11628</v>
      </c>
      <c r="K15" s="500">
        <v>28.417116742833404</v>
      </c>
      <c r="L15" s="498">
        <v>5051</v>
      </c>
      <c r="M15" s="499">
        <v>43.438252493980052</v>
      </c>
      <c r="N15" s="498">
        <v>6577</v>
      </c>
      <c r="O15" s="893">
        <v>56.561747506019955</v>
      </c>
      <c r="P15" s="127"/>
      <c r="Q15" s="901">
        <v>9493</v>
      </c>
      <c r="R15" s="500">
        <v>23.199491678682275</v>
      </c>
      <c r="S15" s="498">
        <v>5720</v>
      </c>
      <c r="T15" s="499">
        <v>60.25492468134415</v>
      </c>
      <c r="U15" s="498">
        <v>3773</v>
      </c>
      <c r="V15" s="893">
        <v>39.74507531865585</v>
      </c>
      <c r="W15" s="127"/>
      <c r="X15" s="901">
        <v>19798</v>
      </c>
      <c r="Y15" s="500">
        <v>48.383391578484321</v>
      </c>
      <c r="Z15" s="498">
        <v>14360</v>
      </c>
      <c r="AA15" s="499">
        <v>72.532579048388726</v>
      </c>
      <c r="AB15" s="498">
        <v>5438</v>
      </c>
      <c r="AC15" s="893">
        <f t="shared" si="0"/>
        <v>27.467420951611278</v>
      </c>
      <c r="AD15" s="369"/>
      <c r="AE15" s="196"/>
      <c r="AF15" s="196"/>
      <c r="AG15" s="196"/>
      <c r="AH15" s="197"/>
      <c r="AI15" s="258"/>
      <c r="AJ15" s="132"/>
      <c r="AK15" s="196"/>
      <c r="AL15" s="196"/>
      <c r="AM15" s="196"/>
      <c r="AN15" s="197"/>
      <c r="AO15" s="258"/>
      <c r="AQ15" s="196"/>
      <c r="AR15" s="196"/>
      <c r="AS15" s="196"/>
      <c r="AT15" s="197"/>
      <c r="AU15" s="258"/>
      <c r="AW15" s="196"/>
      <c r="AX15" s="196"/>
      <c r="AY15" s="196"/>
      <c r="AZ15" s="197"/>
      <c r="BA15" s="258"/>
    </row>
    <row r="16" spans="1:53" s="133" customFormat="1" ht="18" customHeight="1" x14ac:dyDescent="0.2">
      <c r="A16" s="125"/>
      <c r="B16" s="908" t="s">
        <v>6</v>
      </c>
      <c r="C16" s="127"/>
      <c r="D16" s="927">
        <f t="shared" si="1"/>
        <v>52710</v>
      </c>
      <c r="E16" s="495">
        <f t="shared" si="2"/>
        <v>30997</v>
      </c>
      <c r="F16" s="370">
        <f t="shared" si="3"/>
        <v>58.806678049705937</v>
      </c>
      <c r="G16" s="495">
        <f t="shared" si="4"/>
        <v>21713</v>
      </c>
      <c r="H16" s="928">
        <f t="shared" si="3"/>
        <v>41.193321950294063</v>
      </c>
      <c r="I16" s="127"/>
      <c r="J16" s="901">
        <v>19813</v>
      </c>
      <c r="K16" s="500">
        <v>37.588692847656993</v>
      </c>
      <c r="L16" s="498">
        <v>8169</v>
      </c>
      <c r="M16" s="499">
        <v>41.230505223842933</v>
      </c>
      <c r="N16" s="498">
        <v>11644</v>
      </c>
      <c r="O16" s="893">
        <v>58.769494776157075</v>
      </c>
      <c r="P16" s="127"/>
      <c r="Q16" s="901">
        <v>11269</v>
      </c>
      <c r="R16" s="500">
        <v>21.379244925061659</v>
      </c>
      <c r="S16" s="498">
        <v>6829</v>
      </c>
      <c r="T16" s="499">
        <v>60.599875765374037</v>
      </c>
      <c r="U16" s="498">
        <v>4440</v>
      </c>
      <c r="V16" s="893">
        <v>39.400124234625963</v>
      </c>
      <c r="W16" s="127"/>
      <c r="X16" s="901">
        <v>21628</v>
      </c>
      <c r="Y16" s="500">
        <v>41.032062227281351</v>
      </c>
      <c r="Z16" s="498">
        <v>15999</v>
      </c>
      <c r="AA16" s="499">
        <v>73.973552801923432</v>
      </c>
      <c r="AB16" s="498">
        <v>5629</v>
      </c>
      <c r="AC16" s="893">
        <f t="shared" si="0"/>
        <v>26.026447198076568</v>
      </c>
      <c r="AD16" s="369"/>
      <c r="AE16" s="196"/>
      <c r="AF16" s="196"/>
      <c r="AG16" s="196"/>
      <c r="AH16" s="197"/>
      <c r="AI16" s="258"/>
      <c r="AJ16" s="132"/>
      <c r="AK16" s="196"/>
      <c r="AL16" s="196"/>
      <c r="AM16" s="196"/>
      <c r="AN16" s="197"/>
      <c r="AO16" s="258"/>
      <c r="AQ16" s="196"/>
      <c r="AR16" s="196"/>
      <c r="AS16" s="196"/>
      <c r="AT16" s="197"/>
      <c r="AU16" s="258"/>
      <c r="AW16" s="196"/>
      <c r="AX16" s="196"/>
      <c r="AY16" s="196"/>
      <c r="AZ16" s="197"/>
      <c r="BA16" s="258"/>
    </row>
    <row r="17" spans="1:53" s="133" customFormat="1" ht="18" customHeight="1" x14ac:dyDescent="0.2">
      <c r="A17" s="125"/>
      <c r="B17" s="908" t="s">
        <v>5</v>
      </c>
      <c r="C17" s="127"/>
      <c r="D17" s="929">
        <f t="shared" si="1"/>
        <v>22898</v>
      </c>
      <c r="E17" s="496">
        <f t="shared" si="2"/>
        <v>14148</v>
      </c>
      <c r="F17" s="371">
        <f t="shared" si="3"/>
        <v>61.787055638046994</v>
      </c>
      <c r="G17" s="496">
        <f t="shared" si="4"/>
        <v>8750</v>
      </c>
      <c r="H17" s="928">
        <f t="shared" si="3"/>
        <v>38.212944361953014</v>
      </c>
      <c r="I17" s="127"/>
      <c r="J17" s="902">
        <v>6271</v>
      </c>
      <c r="K17" s="501">
        <v>27.386671325006549</v>
      </c>
      <c r="L17" s="496">
        <v>2659</v>
      </c>
      <c r="M17" s="371">
        <v>42.401530856322758</v>
      </c>
      <c r="N17" s="496">
        <v>3612</v>
      </c>
      <c r="O17" s="893">
        <v>57.598469143677242</v>
      </c>
      <c r="P17" s="127"/>
      <c r="Q17" s="902">
        <v>4863</v>
      </c>
      <c r="R17" s="501">
        <v>21.23766267796314</v>
      </c>
      <c r="S17" s="496">
        <v>2764</v>
      </c>
      <c r="T17" s="371">
        <v>56.837343203783675</v>
      </c>
      <c r="U17" s="496">
        <v>2099</v>
      </c>
      <c r="V17" s="893">
        <v>43.162656796216325</v>
      </c>
      <c r="W17" s="127"/>
      <c r="X17" s="902">
        <v>11764</v>
      </c>
      <c r="Y17" s="501">
        <v>51.375665997030303</v>
      </c>
      <c r="Z17" s="496">
        <v>8725</v>
      </c>
      <c r="AA17" s="371">
        <v>74.166950017001028</v>
      </c>
      <c r="AB17" s="496">
        <v>3039</v>
      </c>
      <c r="AC17" s="893">
        <f t="shared" si="0"/>
        <v>25.833049982998979</v>
      </c>
      <c r="AD17" s="369"/>
      <c r="AE17" s="196"/>
      <c r="AF17" s="196"/>
      <c r="AG17" s="196"/>
      <c r="AH17" s="197"/>
      <c r="AI17" s="258"/>
      <c r="AJ17" s="132"/>
      <c r="AK17" s="196"/>
      <c r="AL17" s="196"/>
      <c r="AM17" s="196"/>
      <c r="AN17" s="197"/>
      <c r="AO17" s="258"/>
      <c r="AQ17" s="196"/>
      <c r="AR17" s="196"/>
      <c r="AS17" s="196"/>
      <c r="AT17" s="197"/>
      <c r="AU17" s="258"/>
      <c r="AW17" s="196"/>
      <c r="AX17" s="196"/>
      <c r="AY17" s="196"/>
      <c r="AZ17" s="197"/>
      <c r="BA17" s="258"/>
    </row>
    <row r="18" spans="1:53" s="133" customFormat="1" ht="18" customHeight="1" x14ac:dyDescent="0.2">
      <c r="A18" s="125"/>
      <c r="B18" s="908" t="s">
        <v>4</v>
      </c>
      <c r="C18" s="127"/>
      <c r="D18" s="927">
        <f t="shared" si="1"/>
        <v>150463</v>
      </c>
      <c r="E18" s="495">
        <f t="shared" si="2"/>
        <v>93958</v>
      </c>
      <c r="F18" s="370">
        <f t="shared" si="3"/>
        <v>62.445916936389679</v>
      </c>
      <c r="G18" s="495">
        <f t="shared" si="4"/>
        <v>56505</v>
      </c>
      <c r="H18" s="928">
        <f t="shared" si="3"/>
        <v>37.554083063610321</v>
      </c>
      <c r="I18" s="127"/>
      <c r="J18" s="901">
        <v>30656</v>
      </c>
      <c r="K18" s="500">
        <v>20.374444215521422</v>
      </c>
      <c r="L18" s="498">
        <v>12923</v>
      </c>
      <c r="M18" s="499">
        <v>42.154879958246347</v>
      </c>
      <c r="N18" s="498">
        <v>17733</v>
      </c>
      <c r="O18" s="893">
        <v>57.845120041753653</v>
      </c>
      <c r="P18" s="127"/>
      <c r="Q18" s="901">
        <v>27131</v>
      </c>
      <c r="R18" s="500">
        <v>18.031675561433708</v>
      </c>
      <c r="S18" s="498">
        <v>15724</v>
      </c>
      <c r="T18" s="499">
        <v>57.955843868637345</v>
      </c>
      <c r="U18" s="498">
        <v>11407</v>
      </c>
      <c r="V18" s="893">
        <v>42.044156131362648</v>
      </c>
      <c r="W18" s="127"/>
      <c r="X18" s="901">
        <v>92676</v>
      </c>
      <c r="Y18" s="500">
        <v>61.59388022304487</v>
      </c>
      <c r="Z18" s="498">
        <v>65311</v>
      </c>
      <c r="AA18" s="499">
        <v>70.472398463464117</v>
      </c>
      <c r="AB18" s="498">
        <v>27365</v>
      </c>
      <c r="AC18" s="893">
        <f t="shared" si="0"/>
        <v>29.527601536535887</v>
      </c>
      <c r="AD18" s="369"/>
      <c r="AE18" s="196"/>
      <c r="AF18" s="196"/>
      <c r="AG18" s="196"/>
      <c r="AH18" s="197"/>
      <c r="AI18" s="258"/>
      <c r="AJ18" s="132"/>
      <c r="AK18" s="196"/>
      <c r="AL18" s="196"/>
      <c r="AM18" s="196"/>
      <c r="AN18" s="197"/>
      <c r="AO18" s="258"/>
      <c r="AQ18" s="196"/>
      <c r="AR18" s="196"/>
      <c r="AS18" s="196"/>
      <c r="AT18" s="197"/>
      <c r="AU18" s="258"/>
      <c r="AW18" s="196"/>
      <c r="AX18" s="196"/>
      <c r="AY18" s="196"/>
      <c r="AZ18" s="197"/>
      <c r="BA18" s="258"/>
    </row>
    <row r="19" spans="1:53" s="133" customFormat="1" ht="18" customHeight="1" x14ac:dyDescent="0.2">
      <c r="A19" s="125"/>
      <c r="B19" s="908" t="s">
        <v>40</v>
      </c>
      <c r="C19" s="127"/>
      <c r="D19" s="927">
        <f t="shared" si="1"/>
        <v>92224</v>
      </c>
      <c r="E19" s="495">
        <f t="shared" si="2"/>
        <v>58013</v>
      </c>
      <c r="F19" s="370">
        <f t="shared" si="3"/>
        <v>62.904450034698122</v>
      </c>
      <c r="G19" s="495">
        <f t="shared" si="4"/>
        <v>34211</v>
      </c>
      <c r="H19" s="928">
        <f t="shared" si="3"/>
        <v>37.095549965301871</v>
      </c>
      <c r="I19" s="127"/>
      <c r="J19" s="901">
        <v>21523</v>
      </c>
      <c r="K19" s="500">
        <v>23.337742886884108</v>
      </c>
      <c r="L19" s="498">
        <v>9141</v>
      </c>
      <c r="M19" s="499">
        <v>42.4708451424058</v>
      </c>
      <c r="N19" s="498">
        <v>12382</v>
      </c>
      <c r="O19" s="893">
        <v>57.5291548575942</v>
      </c>
      <c r="P19" s="127"/>
      <c r="Q19" s="901">
        <v>17888</v>
      </c>
      <c r="R19" s="500">
        <v>19.396252602359475</v>
      </c>
      <c r="S19" s="498">
        <v>11234</v>
      </c>
      <c r="T19" s="499">
        <v>62.801878354203936</v>
      </c>
      <c r="U19" s="498">
        <v>6654</v>
      </c>
      <c r="V19" s="893">
        <v>37.198121645796064</v>
      </c>
      <c r="W19" s="127"/>
      <c r="X19" s="901">
        <v>52813</v>
      </c>
      <c r="Y19" s="500">
        <v>57.266004510756417</v>
      </c>
      <c r="Z19" s="498">
        <v>37638</v>
      </c>
      <c r="AA19" s="499">
        <v>71.266544222066543</v>
      </c>
      <c r="AB19" s="498">
        <v>15175</v>
      </c>
      <c r="AC19" s="893">
        <f t="shared" si="0"/>
        <v>28.733455777933465</v>
      </c>
      <c r="AD19" s="369"/>
      <c r="AE19" s="196"/>
      <c r="AF19" s="196"/>
      <c r="AG19" s="196"/>
      <c r="AH19" s="197"/>
      <c r="AI19" s="258"/>
      <c r="AJ19" s="132"/>
      <c r="AK19" s="196"/>
      <c r="AL19" s="196"/>
      <c r="AM19" s="196"/>
      <c r="AN19" s="197"/>
      <c r="AO19" s="258"/>
      <c r="AQ19" s="196"/>
      <c r="AR19" s="196"/>
      <c r="AS19" s="196"/>
      <c r="AT19" s="197"/>
      <c r="AU19" s="258"/>
      <c r="AW19" s="196"/>
      <c r="AX19" s="196"/>
      <c r="AY19" s="196"/>
      <c r="AZ19" s="197"/>
      <c r="BA19" s="258"/>
    </row>
    <row r="20" spans="1:53" s="133" customFormat="1" ht="18" customHeight="1" x14ac:dyDescent="0.2">
      <c r="A20" s="125"/>
      <c r="B20" s="908" t="s">
        <v>41</v>
      </c>
      <c r="C20" s="127"/>
      <c r="D20" s="927">
        <f t="shared" si="1"/>
        <v>328658</v>
      </c>
      <c r="E20" s="495">
        <f t="shared" si="2"/>
        <v>207688</v>
      </c>
      <c r="F20" s="370">
        <f t="shared" si="3"/>
        <v>63.192741390746612</v>
      </c>
      <c r="G20" s="495">
        <f t="shared" si="4"/>
        <v>120970</v>
      </c>
      <c r="H20" s="928">
        <f t="shared" si="3"/>
        <v>36.807258609253388</v>
      </c>
      <c r="I20" s="127"/>
      <c r="J20" s="901">
        <v>82701</v>
      </c>
      <c r="K20" s="500">
        <v>25.163239598610105</v>
      </c>
      <c r="L20" s="498">
        <v>36438</v>
      </c>
      <c r="M20" s="499">
        <v>44.059926723981576</v>
      </c>
      <c r="N20" s="498">
        <v>46263</v>
      </c>
      <c r="O20" s="893">
        <v>55.940073276018431</v>
      </c>
      <c r="P20" s="127"/>
      <c r="Q20" s="901">
        <v>73475</v>
      </c>
      <c r="R20" s="500">
        <v>22.356066184301007</v>
      </c>
      <c r="S20" s="498">
        <v>46357</v>
      </c>
      <c r="T20" s="499">
        <v>63.092208234093228</v>
      </c>
      <c r="U20" s="498">
        <v>27118</v>
      </c>
      <c r="V20" s="893">
        <v>36.907791765906772</v>
      </c>
      <c r="W20" s="127"/>
      <c r="X20" s="901">
        <v>172482</v>
      </c>
      <c r="Y20" s="500">
        <v>52.480694217088889</v>
      </c>
      <c r="Z20" s="498">
        <v>124893</v>
      </c>
      <c r="AA20" s="499">
        <v>72.409294882944309</v>
      </c>
      <c r="AB20" s="498">
        <v>47589</v>
      </c>
      <c r="AC20" s="893">
        <f t="shared" si="0"/>
        <v>27.590705117055691</v>
      </c>
      <c r="AD20" s="369"/>
      <c r="AE20" s="196"/>
      <c r="AF20" s="196"/>
      <c r="AG20" s="196"/>
      <c r="AH20" s="197"/>
      <c r="AI20" s="258"/>
      <c r="AJ20" s="132"/>
      <c r="AK20" s="196"/>
      <c r="AL20" s="196"/>
      <c r="AM20" s="196"/>
      <c r="AN20" s="197"/>
      <c r="AO20" s="258"/>
      <c r="AQ20" s="196"/>
      <c r="AR20" s="196"/>
      <c r="AS20" s="196"/>
      <c r="AT20" s="197"/>
      <c r="AU20" s="258"/>
      <c r="AW20" s="196"/>
      <c r="AX20" s="196"/>
      <c r="AY20" s="196"/>
      <c r="AZ20" s="197"/>
      <c r="BA20" s="258"/>
    </row>
    <row r="21" spans="1:53" s="133" customFormat="1" ht="18" customHeight="1" x14ac:dyDescent="0.2">
      <c r="A21" s="125"/>
      <c r="B21" s="908" t="s">
        <v>3</v>
      </c>
      <c r="C21" s="127"/>
      <c r="D21" s="927">
        <f t="shared" si="1"/>
        <v>189689</v>
      </c>
      <c r="E21" s="495">
        <f t="shared" si="2"/>
        <v>117398</v>
      </c>
      <c r="F21" s="370">
        <f t="shared" si="3"/>
        <v>61.889724760001897</v>
      </c>
      <c r="G21" s="495">
        <f t="shared" si="4"/>
        <v>72291</v>
      </c>
      <c r="H21" s="928">
        <f t="shared" si="3"/>
        <v>38.110275239998103</v>
      </c>
      <c r="I21" s="127"/>
      <c r="J21" s="901">
        <v>51610</v>
      </c>
      <c r="K21" s="500">
        <v>27.207692591557759</v>
      </c>
      <c r="L21" s="498">
        <v>21087</v>
      </c>
      <c r="M21" s="499">
        <v>40.858360782794037</v>
      </c>
      <c r="N21" s="498">
        <v>30523</v>
      </c>
      <c r="O21" s="893">
        <v>59.141639217205963</v>
      </c>
      <c r="P21" s="127"/>
      <c r="Q21" s="901">
        <v>40798</v>
      </c>
      <c r="R21" s="500">
        <v>21.507836511342248</v>
      </c>
      <c r="S21" s="498">
        <v>25229</v>
      </c>
      <c r="T21" s="499">
        <v>61.83881562821707</v>
      </c>
      <c r="U21" s="498">
        <v>15569</v>
      </c>
      <c r="V21" s="893">
        <v>38.16118437178293</v>
      </c>
      <c r="W21" s="127"/>
      <c r="X21" s="901">
        <v>97281</v>
      </c>
      <c r="Y21" s="500">
        <v>51.284470897099986</v>
      </c>
      <c r="Z21" s="498">
        <v>71082</v>
      </c>
      <c r="AA21" s="499">
        <v>73.068739013784807</v>
      </c>
      <c r="AB21" s="498">
        <v>26199</v>
      </c>
      <c r="AC21" s="893">
        <f t="shared" si="0"/>
        <v>26.931260986215189</v>
      </c>
      <c r="AD21" s="369"/>
      <c r="AE21" s="196"/>
      <c r="AF21" s="196"/>
      <c r="AG21" s="196"/>
      <c r="AH21" s="197"/>
      <c r="AI21" s="259"/>
      <c r="AJ21" s="132"/>
      <c r="AK21" s="196"/>
      <c r="AL21" s="196"/>
      <c r="AM21" s="196"/>
      <c r="AN21" s="197"/>
      <c r="AO21" s="258"/>
      <c r="AQ21" s="196"/>
      <c r="AR21" s="196"/>
      <c r="AS21" s="196"/>
      <c r="AT21" s="197"/>
      <c r="AU21" s="258"/>
      <c r="AW21" s="196"/>
      <c r="AX21" s="196"/>
      <c r="AY21" s="196"/>
      <c r="AZ21" s="197"/>
      <c r="BA21" s="258"/>
    </row>
    <row r="22" spans="1:53" s="133" customFormat="1" ht="18" customHeight="1" x14ac:dyDescent="0.2">
      <c r="A22" s="125"/>
      <c r="B22" s="908" t="s">
        <v>2</v>
      </c>
      <c r="C22" s="127"/>
      <c r="D22" s="927">
        <f t="shared" si="1"/>
        <v>56066</v>
      </c>
      <c r="E22" s="495">
        <f t="shared" si="2"/>
        <v>35751</v>
      </c>
      <c r="F22" s="370">
        <f t="shared" si="3"/>
        <v>63.765918738629466</v>
      </c>
      <c r="G22" s="495">
        <f t="shared" si="4"/>
        <v>20315</v>
      </c>
      <c r="H22" s="928">
        <f t="shared" si="3"/>
        <v>36.234081261370527</v>
      </c>
      <c r="I22" s="127"/>
      <c r="J22" s="901">
        <v>13066</v>
      </c>
      <c r="K22" s="500">
        <v>23.304676631113331</v>
      </c>
      <c r="L22" s="498">
        <v>5775</v>
      </c>
      <c r="M22" s="499">
        <v>44.198683606306446</v>
      </c>
      <c r="N22" s="498">
        <v>7291</v>
      </c>
      <c r="O22" s="893">
        <v>55.801316393693554</v>
      </c>
      <c r="P22" s="127"/>
      <c r="Q22" s="901">
        <v>12163</v>
      </c>
      <c r="R22" s="500">
        <v>21.69407484036671</v>
      </c>
      <c r="S22" s="498">
        <v>7800</v>
      </c>
      <c r="T22" s="499">
        <v>64.128915563594518</v>
      </c>
      <c r="U22" s="498">
        <v>4363</v>
      </c>
      <c r="V22" s="893">
        <v>35.871084436405489</v>
      </c>
      <c r="W22" s="127"/>
      <c r="X22" s="901">
        <v>30837</v>
      </c>
      <c r="Y22" s="500">
        <v>55.001248528519966</v>
      </c>
      <c r="Z22" s="498">
        <v>22176</v>
      </c>
      <c r="AA22" s="499">
        <v>71.913610273372896</v>
      </c>
      <c r="AB22" s="498">
        <v>8661</v>
      </c>
      <c r="AC22" s="893">
        <f t="shared" si="0"/>
        <v>28.086389726627104</v>
      </c>
      <c r="AD22" s="369"/>
      <c r="AE22" s="196"/>
      <c r="AF22" s="196"/>
      <c r="AG22" s="196"/>
      <c r="AH22" s="197"/>
      <c r="AI22" s="258"/>
      <c r="AJ22" s="132"/>
      <c r="AK22" s="196"/>
      <c r="AL22" s="196"/>
      <c r="AM22" s="196"/>
      <c r="AN22" s="197"/>
      <c r="AO22" s="258"/>
      <c r="AQ22" s="196"/>
      <c r="AR22" s="196"/>
      <c r="AS22" s="196"/>
      <c r="AT22" s="197"/>
      <c r="AU22" s="258"/>
      <c r="AW22" s="196"/>
      <c r="AX22" s="196"/>
      <c r="AY22" s="196"/>
      <c r="AZ22" s="197"/>
      <c r="BA22" s="258"/>
    </row>
    <row r="23" spans="1:53" s="133" customFormat="1" ht="18" customHeight="1" x14ac:dyDescent="0.2">
      <c r="A23" s="125"/>
      <c r="B23" s="908" t="s">
        <v>35</v>
      </c>
      <c r="C23" s="127"/>
      <c r="D23" s="927">
        <f t="shared" si="1"/>
        <v>82521</v>
      </c>
      <c r="E23" s="495">
        <f t="shared" si="2"/>
        <v>51601</v>
      </c>
      <c r="F23" s="370">
        <f t="shared" si="3"/>
        <v>62.53074974854885</v>
      </c>
      <c r="G23" s="495">
        <f t="shared" si="4"/>
        <v>30920</v>
      </c>
      <c r="H23" s="928">
        <f t="shared" si="3"/>
        <v>37.46925025145115</v>
      </c>
      <c r="I23" s="127"/>
      <c r="J23" s="901">
        <v>23694</v>
      </c>
      <c r="K23" s="500">
        <v>28.712691314938017</v>
      </c>
      <c r="L23" s="498">
        <v>9374</v>
      </c>
      <c r="M23" s="499">
        <v>39.562758504262682</v>
      </c>
      <c r="N23" s="498">
        <v>14320</v>
      </c>
      <c r="O23" s="893">
        <v>60.437241495737318</v>
      </c>
      <c r="P23" s="127"/>
      <c r="Q23" s="901">
        <v>14791</v>
      </c>
      <c r="R23" s="500">
        <v>17.923922395511447</v>
      </c>
      <c r="S23" s="498">
        <v>8682</v>
      </c>
      <c r="T23" s="499">
        <v>58.697856804813739</v>
      </c>
      <c r="U23" s="498">
        <v>6109</v>
      </c>
      <c r="V23" s="893">
        <v>41.302143195186261</v>
      </c>
      <c r="W23" s="127"/>
      <c r="X23" s="901">
        <v>44036</v>
      </c>
      <c r="Y23" s="500">
        <v>53.36338628955054</v>
      </c>
      <c r="Z23" s="498">
        <v>33545</v>
      </c>
      <c r="AA23" s="499">
        <v>76.176310291579625</v>
      </c>
      <c r="AB23" s="498">
        <v>10491</v>
      </c>
      <c r="AC23" s="893">
        <f t="shared" si="0"/>
        <v>23.823689708420385</v>
      </c>
      <c r="AD23" s="369"/>
      <c r="AE23" s="196"/>
      <c r="AF23" s="196"/>
      <c r="AG23" s="196"/>
      <c r="AH23" s="197"/>
      <c r="AI23" s="258"/>
      <c r="AJ23" s="132"/>
      <c r="AK23" s="196"/>
      <c r="AL23" s="196"/>
      <c r="AM23" s="196"/>
      <c r="AN23" s="197"/>
      <c r="AO23" s="258"/>
      <c r="AQ23" s="196"/>
      <c r="AR23" s="196"/>
      <c r="AS23" s="196"/>
      <c r="AT23" s="197"/>
      <c r="AU23" s="258"/>
      <c r="AW23" s="196"/>
      <c r="AX23" s="196"/>
      <c r="AY23" s="196"/>
      <c r="AZ23" s="197"/>
      <c r="BA23" s="258"/>
    </row>
    <row r="24" spans="1:53" s="133" customFormat="1" ht="18" customHeight="1" x14ac:dyDescent="0.2">
      <c r="A24" s="125"/>
      <c r="B24" s="908" t="s">
        <v>42</v>
      </c>
      <c r="C24" s="127"/>
      <c r="D24" s="927">
        <f t="shared" si="1"/>
        <v>244285</v>
      </c>
      <c r="E24" s="495">
        <f t="shared" si="2"/>
        <v>161614</v>
      </c>
      <c r="F24" s="370">
        <f t="shared" si="3"/>
        <v>66.157971222138073</v>
      </c>
      <c r="G24" s="495">
        <f t="shared" si="4"/>
        <v>82671</v>
      </c>
      <c r="H24" s="928">
        <f t="shared" si="3"/>
        <v>33.84202877786192</v>
      </c>
      <c r="I24" s="127"/>
      <c r="J24" s="901">
        <v>57865</v>
      </c>
      <c r="K24" s="500">
        <v>23.687496162269479</v>
      </c>
      <c r="L24" s="498">
        <v>27349</v>
      </c>
      <c r="M24" s="499">
        <v>47.263458048906934</v>
      </c>
      <c r="N24" s="498">
        <v>30516</v>
      </c>
      <c r="O24" s="893">
        <v>52.736541951093066</v>
      </c>
      <c r="P24" s="127"/>
      <c r="Q24" s="901">
        <v>47486</v>
      </c>
      <c r="R24" s="500">
        <v>19.438770288802015</v>
      </c>
      <c r="S24" s="498">
        <v>31343</v>
      </c>
      <c r="T24" s="499">
        <v>66.004717179800366</v>
      </c>
      <c r="U24" s="498">
        <v>16143</v>
      </c>
      <c r="V24" s="893">
        <v>33.995282820199641</v>
      </c>
      <c r="W24" s="127"/>
      <c r="X24" s="901">
        <v>138934</v>
      </c>
      <c r="Y24" s="500">
        <v>56.873733548928506</v>
      </c>
      <c r="Z24" s="498">
        <v>102922</v>
      </c>
      <c r="AA24" s="499">
        <v>74.079778887817241</v>
      </c>
      <c r="AB24" s="498">
        <v>36012</v>
      </c>
      <c r="AC24" s="893">
        <f t="shared" si="0"/>
        <v>25.920221112182762</v>
      </c>
      <c r="AD24" s="369"/>
      <c r="AE24" s="196"/>
      <c r="AF24" s="196"/>
      <c r="AG24" s="196"/>
      <c r="AH24" s="197"/>
      <c r="AI24" s="258"/>
      <c r="AJ24" s="132"/>
      <c r="AK24" s="196"/>
      <c r="AL24" s="196"/>
      <c r="AM24" s="196"/>
      <c r="AN24" s="197"/>
      <c r="AO24" s="258"/>
      <c r="AQ24" s="196"/>
      <c r="AR24" s="196"/>
      <c r="AS24" s="196"/>
      <c r="AT24" s="197"/>
      <c r="AU24" s="258"/>
      <c r="AW24" s="196"/>
      <c r="AX24" s="196"/>
      <c r="AY24" s="196"/>
      <c r="AZ24" s="197"/>
      <c r="BA24" s="258"/>
    </row>
    <row r="25" spans="1:53" s="141" customFormat="1" ht="18" customHeight="1" x14ac:dyDescent="0.2">
      <c r="A25" s="140"/>
      <c r="B25" s="908" t="s">
        <v>43</v>
      </c>
      <c r="C25" s="127"/>
      <c r="D25" s="927">
        <f t="shared" si="1"/>
        <v>53958</v>
      </c>
      <c r="E25" s="495">
        <f t="shared" si="2"/>
        <v>31408</v>
      </c>
      <c r="F25" s="370">
        <f t="shared" si="3"/>
        <v>58.208236035434965</v>
      </c>
      <c r="G25" s="495">
        <f t="shared" si="4"/>
        <v>22550</v>
      </c>
      <c r="H25" s="928">
        <f t="shared" si="3"/>
        <v>41.791763964565035</v>
      </c>
      <c r="I25" s="127"/>
      <c r="J25" s="901">
        <v>19399</v>
      </c>
      <c r="K25" s="500">
        <v>35.952036769339117</v>
      </c>
      <c r="L25" s="498">
        <v>7442</v>
      </c>
      <c r="M25" s="499">
        <v>38.362802206299293</v>
      </c>
      <c r="N25" s="498">
        <v>11957</v>
      </c>
      <c r="O25" s="893">
        <v>61.637197793700707</v>
      </c>
      <c r="P25" s="127"/>
      <c r="Q25" s="901">
        <v>11703</v>
      </c>
      <c r="R25" s="500">
        <v>21.689091515623264</v>
      </c>
      <c r="S25" s="498">
        <v>7373</v>
      </c>
      <c r="T25" s="499">
        <v>63.0009399299325</v>
      </c>
      <c r="U25" s="498">
        <v>4330</v>
      </c>
      <c r="V25" s="893">
        <v>36.9990600700675</v>
      </c>
      <c r="W25" s="127"/>
      <c r="X25" s="901">
        <v>22856</v>
      </c>
      <c r="Y25" s="500">
        <v>42.358871715037623</v>
      </c>
      <c r="Z25" s="498">
        <v>16593</v>
      </c>
      <c r="AA25" s="499">
        <v>72.598004900245016</v>
      </c>
      <c r="AB25" s="498">
        <v>6263</v>
      </c>
      <c r="AC25" s="893">
        <f t="shared" si="0"/>
        <v>27.401995099754988</v>
      </c>
      <c r="AD25" s="369"/>
      <c r="AE25" s="196"/>
      <c r="AF25" s="196"/>
      <c r="AG25" s="196"/>
      <c r="AH25" s="197"/>
      <c r="AI25" s="258"/>
      <c r="AJ25" s="132"/>
      <c r="AK25" s="196"/>
      <c r="AL25" s="196"/>
      <c r="AM25" s="196"/>
      <c r="AN25" s="197"/>
      <c r="AO25" s="258"/>
      <c r="AQ25" s="196"/>
      <c r="AR25" s="196"/>
      <c r="AS25" s="196"/>
      <c r="AT25" s="197"/>
      <c r="AU25" s="258"/>
      <c r="AW25" s="196"/>
      <c r="AX25" s="196"/>
      <c r="AY25" s="196"/>
      <c r="AZ25" s="197"/>
      <c r="BA25" s="258"/>
    </row>
    <row r="26" spans="1:53" s="133" customFormat="1" ht="18" customHeight="1" x14ac:dyDescent="0.2">
      <c r="B26" s="908" t="s">
        <v>44</v>
      </c>
      <c r="C26" s="127"/>
      <c r="D26" s="930">
        <f t="shared" si="1"/>
        <v>21931</v>
      </c>
      <c r="E26" s="497">
        <f t="shared" si="2"/>
        <v>13731</v>
      </c>
      <c r="F26" s="372">
        <f t="shared" si="3"/>
        <v>62.610004103780035</v>
      </c>
      <c r="G26" s="497">
        <f t="shared" si="4"/>
        <v>8200</v>
      </c>
      <c r="H26" s="928">
        <f t="shared" si="3"/>
        <v>37.389995896219965</v>
      </c>
      <c r="I26" s="127"/>
      <c r="J26" s="902">
        <v>5185</v>
      </c>
      <c r="K26" s="501">
        <v>23.642332770963474</v>
      </c>
      <c r="L26" s="496">
        <v>2267</v>
      </c>
      <c r="M26" s="371">
        <v>43.722275795564123</v>
      </c>
      <c r="N26" s="496">
        <v>2918</v>
      </c>
      <c r="O26" s="893">
        <v>56.277724204435877</v>
      </c>
      <c r="P26" s="127"/>
      <c r="Q26" s="902">
        <v>4102</v>
      </c>
      <c r="R26" s="501">
        <v>18.704117459304182</v>
      </c>
      <c r="S26" s="496">
        <v>2273</v>
      </c>
      <c r="T26" s="371">
        <v>55.411994149195507</v>
      </c>
      <c r="U26" s="496">
        <v>1829</v>
      </c>
      <c r="V26" s="893">
        <v>44.588005850804485</v>
      </c>
      <c r="W26" s="127"/>
      <c r="X26" s="902">
        <v>12644</v>
      </c>
      <c r="Y26" s="501">
        <v>57.653549769732336</v>
      </c>
      <c r="Z26" s="496">
        <v>9191</v>
      </c>
      <c r="AA26" s="371">
        <v>72.690604239164827</v>
      </c>
      <c r="AB26" s="496">
        <v>3453</v>
      </c>
      <c r="AC26" s="893">
        <f t="shared" si="0"/>
        <v>27.30939576083518</v>
      </c>
      <c r="AD26" s="369"/>
      <c r="AE26" s="196"/>
      <c r="AF26" s="196"/>
      <c r="AG26" s="196"/>
      <c r="AH26" s="197"/>
      <c r="AI26" s="258"/>
      <c r="AJ26" s="132"/>
      <c r="AK26" s="196"/>
      <c r="AL26" s="196"/>
      <c r="AM26" s="196"/>
      <c r="AN26" s="197"/>
      <c r="AO26" s="258"/>
      <c r="AQ26" s="196"/>
      <c r="AR26" s="196"/>
      <c r="AS26" s="196"/>
      <c r="AT26" s="197"/>
      <c r="AU26" s="258"/>
      <c r="AW26" s="196"/>
      <c r="AX26" s="196"/>
      <c r="AY26" s="196"/>
      <c r="AZ26" s="197"/>
      <c r="BA26" s="258"/>
    </row>
    <row r="27" spans="1:53" s="133" customFormat="1" ht="18" customHeight="1" x14ac:dyDescent="0.2">
      <c r="B27" s="908" t="s">
        <v>45</v>
      </c>
      <c r="C27" s="127"/>
      <c r="D27" s="930">
        <f t="shared" si="1"/>
        <v>113889</v>
      </c>
      <c r="E27" s="497">
        <f t="shared" si="2"/>
        <v>69280</v>
      </c>
      <c r="F27" s="372">
        <f t="shared" si="3"/>
        <v>60.831160164721787</v>
      </c>
      <c r="G27" s="497">
        <f t="shared" si="4"/>
        <v>44609</v>
      </c>
      <c r="H27" s="928">
        <f t="shared" si="3"/>
        <v>39.168839835278206</v>
      </c>
      <c r="I27" s="127"/>
      <c r="J27" s="902">
        <v>30140</v>
      </c>
      <c r="K27" s="501">
        <v>26.464364425010316</v>
      </c>
      <c r="L27" s="496">
        <v>12342</v>
      </c>
      <c r="M27" s="371">
        <v>40.948905109489054</v>
      </c>
      <c r="N27" s="496">
        <v>17798</v>
      </c>
      <c r="O27" s="893">
        <v>59.051094890510946</v>
      </c>
      <c r="P27" s="127"/>
      <c r="Q27" s="902">
        <v>22855</v>
      </c>
      <c r="R27" s="501">
        <v>20.067785299721656</v>
      </c>
      <c r="S27" s="496">
        <v>13066</v>
      </c>
      <c r="T27" s="371">
        <v>57.16910960402538</v>
      </c>
      <c r="U27" s="496">
        <v>9789</v>
      </c>
      <c r="V27" s="893">
        <v>42.830890395974627</v>
      </c>
      <c r="W27" s="127"/>
      <c r="X27" s="902">
        <v>60894</v>
      </c>
      <c r="Y27" s="501">
        <v>53.467850275268027</v>
      </c>
      <c r="Z27" s="496">
        <v>43872</v>
      </c>
      <c r="AA27" s="371">
        <v>72.04650704502906</v>
      </c>
      <c r="AB27" s="496">
        <v>17022</v>
      </c>
      <c r="AC27" s="893">
        <f t="shared" si="0"/>
        <v>27.953492954970933</v>
      </c>
      <c r="AD27" s="369"/>
      <c r="AE27" s="196"/>
      <c r="AF27" s="196"/>
      <c r="AG27" s="196"/>
      <c r="AH27" s="197"/>
      <c r="AI27" s="259"/>
      <c r="AJ27" s="132"/>
      <c r="AK27" s="196"/>
      <c r="AL27" s="196"/>
      <c r="AM27" s="196"/>
      <c r="AN27" s="197"/>
      <c r="AO27" s="258"/>
      <c r="AQ27" s="196"/>
      <c r="AR27" s="196"/>
      <c r="AS27" s="196"/>
      <c r="AT27" s="197"/>
      <c r="AU27" s="258"/>
      <c r="AW27" s="196"/>
      <c r="AX27" s="196"/>
      <c r="AY27" s="196"/>
      <c r="AZ27" s="197"/>
      <c r="BA27" s="258"/>
    </row>
    <row r="28" spans="1:53" s="133" customFormat="1" ht="18" customHeight="1" x14ac:dyDescent="0.2">
      <c r="B28" s="908" t="s">
        <v>46</v>
      </c>
      <c r="C28" s="127"/>
      <c r="D28" s="930">
        <f t="shared" si="1"/>
        <v>14755</v>
      </c>
      <c r="E28" s="497">
        <f t="shared" si="2"/>
        <v>9137</v>
      </c>
      <c r="F28" s="372">
        <f t="shared" si="3"/>
        <v>61.924771263978315</v>
      </c>
      <c r="G28" s="497">
        <f t="shared" si="4"/>
        <v>5618</v>
      </c>
      <c r="H28" s="931">
        <f t="shared" si="3"/>
        <v>38.075228736021685</v>
      </c>
      <c r="I28" s="127"/>
      <c r="J28" s="902">
        <v>3444</v>
      </c>
      <c r="K28" s="501">
        <v>23.341240257539816</v>
      </c>
      <c r="L28" s="496">
        <v>1417</v>
      </c>
      <c r="M28" s="371">
        <v>41.144018583042971</v>
      </c>
      <c r="N28" s="496">
        <v>2027</v>
      </c>
      <c r="O28" s="896">
        <v>58.855981416957029</v>
      </c>
      <c r="P28" s="127"/>
      <c r="Q28" s="902">
        <v>2796</v>
      </c>
      <c r="R28" s="501">
        <v>18.949508641138596</v>
      </c>
      <c r="S28" s="496">
        <v>1671</v>
      </c>
      <c r="T28" s="371">
        <v>59.763948497854081</v>
      </c>
      <c r="U28" s="496">
        <v>1125</v>
      </c>
      <c r="V28" s="896">
        <v>40.236051502145926</v>
      </c>
      <c r="W28" s="127"/>
      <c r="X28" s="902">
        <v>8515</v>
      </c>
      <c r="Y28" s="501">
        <v>57.709251101321591</v>
      </c>
      <c r="Z28" s="496">
        <v>6049</v>
      </c>
      <c r="AA28" s="371">
        <v>71.039342337052261</v>
      </c>
      <c r="AB28" s="496">
        <v>2466</v>
      </c>
      <c r="AC28" s="896">
        <f t="shared" si="0"/>
        <v>28.960657662947742</v>
      </c>
      <c r="AD28" s="369"/>
      <c r="AE28" s="196"/>
      <c r="AF28" s="196"/>
      <c r="AG28" s="196"/>
      <c r="AH28" s="197"/>
      <c r="AI28" s="258"/>
      <c r="AJ28" s="132"/>
      <c r="AK28" s="196"/>
      <c r="AL28" s="196"/>
      <c r="AM28" s="196"/>
      <c r="AN28" s="197"/>
      <c r="AO28" s="258"/>
      <c r="AQ28" s="196"/>
      <c r="AR28" s="196"/>
      <c r="AS28" s="196"/>
      <c r="AT28" s="197"/>
      <c r="AU28" s="258"/>
      <c r="AW28" s="196"/>
      <c r="AX28" s="196"/>
      <c r="AY28" s="196"/>
      <c r="AZ28" s="197"/>
      <c r="BA28" s="258"/>
    </row>
    <row r="29" spans="1:53" s="133" customFormat="1" ht="18" customHeight="1" x14ac:dyDescent="0.2">
      <c r="B29" s="922" t="s">
        <v>1</v>
      </c>
      <c r="C29" s="127"/>
      <c r="D29" s="932">
        <f t="shared" si="1"/>
        <v>5140</v>
      </c>
      <c r="E29" s="933">
        <f t="shared" si="2"/>
        <v>2849</v>
      </c>
      <c r="F29" s="934">
        <f t="shared" si="3"/>
        <v>55.42801556420234</v>
      </c>
      <c r="G29" s="933">
        <f t="shared" si="4"/>
        <v>2291</v>
      </c>
      <c r="H29" s="935">
        <f t="shared" si="3"/>
        <v>44.571984435797667</v>
      </c>
      <c r="I29" s="127"/>
      <c r="J29" s="938">
        <v>2747</v>
      </c>
      <c r="K29" s="939">
        <v>53.443579766536963</v>
      </c>
      <c r="L29" s="940">
        <v>1077</v>
      </c>
      <c r="M29" s="941">
        <v>39.206406989443025</v>
      </c>
      <c r="N29" s="940">
        <v>1670</v>
      </c>
      <c r="O29" s="942">
        <v>60.793593010556968</v>
      </c>
      <c r="P29" s="127"/>
      <c r="Q29" s="938">
        <v>937</v>
      </c>
      <c r="R29" s="939">
        <v>18.229571984435797</v>
      </c>
      <c r="S29" s="940">
        <v>650</v>
      </c>
      <c r="T29" s="941">
        <v>69.370330843116321</v>
      </c>
      <c r="U29" s="940">
        <v>287</v>
      </c>
      <c r="V29" s="942">
        <v>30.629669156883672</v>
      </c>
      <c r="W29" s="127"/>
      <c r="X29" s="938">
        <v>1456</v>
      </c>
      <c r="Y29" s="939">
        <v>28.326848249027236</v>
      </c>
      <c r="Z29" s="940">
        <v>1122</v>
      </c>
      <c r="AA29" s="941">
        <v>77.060439560439562</v>
      </c>
      <c r="AB29" s="940">
        <v>334</v>
      </c>
      <c r="AC29" s="942">
        <f t="shared" si="0"/>
        <v>22.939560439560438</v>
      </c>
      <c r="AD29" s="369"/>
      <c r="AE29" s="196"/>
      <c r="AF29" s="196"/>
      <c r="AG29" s="196"/>
      <c r="AH29" s="197"/>
      <c r="AI29" s="258"/>
      <c r="AJ29" s="132"/>
      <c r="AK29" s="196"/>
      <c r="AL29" s="196"/>
      <c r="AM29" s="196"/>
      <c r="AN29" s="197"/>
      <c r="AO29" s="258"/>
      <c r="AQ29" s="196"/>
      <c r="AR29" s="196"/>
      <c r="AS29" s="196"/>
      <c r="AT29" s="197"/>
      <c r="AU29" s="258"/>
      <c r="AW29" s="196"/>
      <c r="AX29" s="196"/>
      <c r="AY29" s="196"/>
      <c r="AZ29" s="197"/>
      <c r="BA29" s="258"/>
    </row>
    <row r="30" spans="1:53" s="124" customFormat="1" ht="3.75" customHeight="1" x14ac:dyDescent="0.2">
      <c r="A30" s="121"/>
      <c r="B30" s="122"/>
      <c r="C30" s="123"/>
      <c r="D30" s="122"/>
      <c r="E30" s="122"/>
      <c r="F30" s="122"/>
      <c r="G30" s="122"/>
      <c r="H30" s="151"/>
      <c r="I30" s="123"/>
      <c r="J30" s="122"/>
      <c r="K30" s="122"/>
      <c r="L30" s="122"/>
      <c r="M30" s="122"/>
      <c r="N30" s="122"/>
      <c r="O30" s="368"/>
      <c r="P30" s="123"/>
      <c r="Q30" s="122"/>
      <c r="R30" s="122"/>
      <c r="S30" s="122"/>
      <c r="T30" s="122"/>
      <c r="U30" s="122"/>
      <c r="V30" s="368"/>
      <c r="W30" s="123"/>
      <c r="X30" s="122"/>
      <c r="Y30" s="122"/>
      <c r="Z30" s="122"/>
      <c r="AA30" s="122"/>
      <c r="AB30" s="122"/>
      <c r="AC30" s="368"/>
      <c r="AD30" s="369"/>
      <c r="AE30" s="200"/>
      <c r="AF30" s="200"/>
      <c r="AG30" s="196"/>
      <c r="AH30" s="197"/>
      <c r="AI30" s="258"/>
      <c r="AJ30" s="132"/>
      <c r="AK30" s="200"/>
      <c r="AL30" s="200"/>
      <c r="AM30" s="196"/>
      <c r="AN30" s="197"/>
      <c r="AO30" s="258"/>
      <c r="AQ30" s="200"/>
      <c r="AR30" s="200"/>
      <c r="AS30" s="196"/>
      <c r="AT30" s="197"/>
      <c r="AU30" s="258"/>
      <c r="AW30" s="200"/>
      <c r="AX30" s="200"/>
      <c r="AY30" s="196"/>
      <c r="AZ30" s="197"/>
      <c r="BA30" s="258"/>
    </row>
    <row r="31" spans="1:53" s="797" customFormat="1" ht="18" customHeight="1" x14ac:dyDescent="0.2">
      <c r="B31" s="947" t="s">
        <v>0</v>
      </c>
      <c r="C31" s="742"/>
      <c r="D31" s="945">
        <f>J31+Q31+X31</f>
        <v>1944770</v>
      </c>
      <c r="E31" s="944">
        <f>L31+S31+Z31</f>
        <v>1220583</v>
      </c>
      <c r="F31" s="914">
        <f>E31/$D31*100</f>
        <v>62.762331792448464</v>
      </c>
      <c r="G31" s="944">
        <f>N31+U31+AB31</f>
        <v>724187</v>
      </c>
      <c r="H31" s="946">
        <f>G31/$D31*100</f>
        <v>37.237668207551536</v>
      </c>
      <c r="I31" s="742"/>
      <c r="J31" s="912">
        <f>SUM(J12:J29)</f>
        <v>512288</v>
      </c>
      <c r="K31" s="943">
        <f>J31/$D31*100</f>
        <v>26.341829625097056</v>
      </c>
      <c r="L31" s="944">
        <f>SUM(L12:L29)</f>
        <v>218299</v>
      </c>
      <c r="M31" s="914">
        <f>L31/$J31*100</f>
        <v>42.612553875944783</v>
      </c>
      <c r="N31" s="944">
        <f>SUM(N12:N29)</f>
        <v>293989</v>
      </c>
      <c r="O31" s="913">
        <f>N31/$J31*100</f>
        <v>57.387446124055217</v>
      </c>
      <c r="P31" s="742"/>
      <c r="Q31" s="912">
        <f>SUM(Q12:Q29)</f>
        <v>410398</v>
      </c>
      <c r="R31" s="943">
        <f>Q31/$D31*100</f>
        <v>21.10264967065514</v>
      </c>
      <c r="S31" s="944">
        <f>SUM(S12:S29)</f>
        <v>258108</v>
      </c>
      <c r="T31" s="914">
        <f>S31/$Q31*100</f>
        <v>62.892119357306811</v>
      </c>
      <c r="U31" s="944">
        <f>SUM(U12:U29)</f>
        <v>152290</v>
      </c>
      <c r="V31" s="913">
        <f>U31/$Q31*100</f>
        <v>37.107880642693189</v>
      </c>
      <c r="W31" s="742"/>
      <c r="X31" s="912">
        <f>SUM(X12:X29)</f>
        <v>1022084</v>
      </c>
      <c r="Y31" s="943">
        <f>X31/$D31*100</f>
        <v>52.555520704247805</v>
      </c>
      <c r="Z31" s="944">
        <f>SUM(Z12:Z29)</f>
        <v>744176</v>
      </c>
      <c r="AA31" s="914">
        <f>Z31/$X31*100</f>
        <v>72.80967122076072</v>
      </c>
      <c r="AB31" s="944">
        <f>SUM(AB12:AB29)</f>
        <v>277908</v>
      </c>
      <c r="AC31" s="913">
        <f>AB31/$X31*100</f>
        <v>27.19032877923928</v>
      </c>
      <c r="AD31" s="798"/>
      <c r="AE31" s="799"/>
      <c r="AF31" s="799"/>
      <c r="AG31" s="778"/>
      <c r="AH31" s="778"/>
      <c r="AI31" s="800"/>
      <c r="AK31" s="799"/>
      <c r="AL31" s="799"/>
      <c r="AM31" s="778"/>
      <c r="AN31" s="778"/>
      <c r="AO31" s="800"/>
      <c r="AQ31" s="799"/>
      <c r="AR31" s="799"/>
      <c r="AS31" s="778"/>
      <c r="AT31" s="778"/>
      <c r="AU31" s="800"/>
      <c r="AW31" s="799"/>
      <c r="AX31" s="799"/>
      <c r="AY31" s="778"/>
      <c r="AZ31" s="778"/>
      <c r="BA31" s="800"/>
    </row>
    <row r="32" spans="1:53" s="157" customFormat="1" ht="5.25" customHeight="1" x14ac:dyDescent="0.25">
      <c r="B32" s="158" t="s">
        <v>39</v>
      </c>
      <c r="C32" s="159"/>
      <c r="I32" s="159"/>
    </row>
    <row r="33" spans="2:14" s="152" customFormat="1" ht="5.25" customHeight="1" x14ac:dyDescent="0.25">
      <c r="B33" s="158" t="s">
        <v>47</v>
      </c>
      <c r="C33" s="161"/>
      <c r="I33" s="161"/>
    </row>
    <row r="34" spans="2:14" s="189" customFormat="1" ht="13.5" customHeight="1" x14ac:dyDescent="0.25">
      <c r="B34" s="1341"/>
      <c r="C34" s="1341"/>
      <c r="D34" s="1341"/>
      <c r="E34" s="1341"/>
      <c r="F34" s="1341"/>
      <c r="G34" s="1341"/>
      <c r="H34" s="1341"/>
    </row>
    <row r="35" spans="2:14" s="189" customFormat="1" ht="29.25" customHeight="1" x14ac:dyDescent="0.25">
      <c r="B35" s="1339"/>
      <c r="C35" s="1339"/>
      <c r="D35" s="1339"/>
      <c r="E35" s="583"/>
      <c r="F35" s="583"/>
      <c r="G35" s="583"/>
      <c r="H35" s="406"/>
      <c r="I35" s="406"/>
      <c r="J35" s="406"/>
      <c r="K35" s="406"/>
      <c r="L35" s="406"/>
      <c r="M35" s="406"/>
      <c r="N35" s="406"/>
    </row>
    <row r="36" spans="2:14" s="189" customFormat="1" ht="4.5" customHeight="1" x14ac:dyDescent="0.25">
      <c r="B36" s="1340"/>
      <c r="C36" s="1340"/>
      <c r="D36" s="1340"/>
      <c r="E36" s="582"/>
      <c r="F36" s="582"/>
      <c r="G36" s="582"/>
      <c r="H36" s="406"/>
      <c r="I36" s="406"/>
      <c r="J36" s="406"/>
      <c r="K36" s="406"/>
      <c r="L36" s="406"/>
      <c r="M36" s="406"/>
      <c r="N36" s="406"/>
    </row>
    <row r="37" spans="2:14" s="189" customFormat="1" x14ac:dyDescent="0.25"/>
    <row r="38" spans="2:14" s="189" customFormat="1" x14ac:dyDescent="0.25"/>
    <row r="39" spans="2:14" s="189" customFormat="1" x14ac:dyDescent="0.25"/>
    <row r="40" spans="2:14" s="189" customFormat="1" x14ac:dyDescent="0.25"/>
    <row r="41" spans="2:14" s="189" customFormat="1" x14ac:dyDescent="0.25"/>
  </sheetData>
  <mergeCells count="30">
    <mergeCell ref="B34:H34"/>
    <mergeCell ref="B35:D35"/>
    <mergeCell ref="B36:D36"/>
    <mergeCell ref="R9:R10"/>
    <mergeCell ref="S9:T9"/>
    <mergeCell ref="K9:K10"/>
    <mergeCell ref="L9:M9"/>
    <mergeCell ref="N9:O9"/>
    <mergeCell ref="Q9:Q10"/>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71" orientation="landscape" r:id="rId1"/>
  <headerFooter alignWithMargins="0"/>
  <rowBreaks count="2" manualBreakCount="2">
    <brk id="34" max="25" man="1"/>
    <brk id="35"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91">
    <tabColor theme="0"/>
    <pageSetUpPr fitToPage="1"/>
  </sheetPr>
  <dimension ref="A1:BA36"/>
  <sheetViews>
    <sheetView showGridLines="0" zoomScaleNormal="100" workbookViewId="0">
      <selection activeCell="B6" sqref="B6"/>
    </sheetView>
  </sheetViews>
  <sheetFormatPr baseColWidth="10" defaultColWidth="11.453125" defaultRowHeight="15" x14ac:dyDescent="0.25"/>
  <cols>
    <col min="1" max="1" width="1.1796875" style="162" customWidth="1"/>
    <col min="2" max="2" width="28.7265625" style="162" customWidth="1"/>
    <col min="3" max="3" width="0.54296875" style="162" customWidth="1"/>
    <col min="4" max="4" width="10.1796875" style="162" bestFit="1" customWidth="1"/>
    <col min="5" max="5" width="10.26953125" style="162" customWidth="1"/>
    <col min="6" max="6" width="7" style="162" customWidth="1"/>
    <col min="7" max="7" width="8.81640625" style="162" customWidth="1"/>
    <col min="8" max="8" width="7" style="162" customWidth="1"/>
    <col min="9" max="9" width="0.453125" style="162" customWidth="1"/>
    <col min="10" max="10" width="8.453125" style="162" bestFit="1" customWidth="1"/>
    <col min="11" max="11" width="6.7265625" style="162" customWidth="1"/>
    <col min="12" max="12" width="8.453125" style="162" customWidth="1"/>
    <col min="13" max="13" width="6.7265625" style="162" bestFit="1" customWidth="1"/>
    <col min="14" max="14" width="8.453125" style="162" customWidth="1"/>
    <col min="15" max="15" width="6.7265625" style="162" bestFit="1" customWidth="1"/>
    <col min="16" max="16" width="0.453125" style="162" customWidth="1"/>
    <col min="17" max="17" width="8.453125" style="162" bestFit="1" customWidth="1"/>
    <col min="18" max="18" width="6.81640625" style="162" customWidth="1"/>
    <col min="19" max="19" width="8.453125" style="162" customWidth="1"/>
    <col min="20" max="20" width="6.7265625" style="162" bestFit="1" customWidth="1"/>
    <col min="21" max="21" width="8.453125" style="162" customWidth="1"/>
    <col min="22" max="22" width="6.7265625" style="162" bestFit="1" customWidth="1"/>
    <col min="23" max="23" width="0.453125" style="162" customWidth="1"/>
    <col min="24" max="24" width="8.453125" style="162" bestFit="1" customWidth="1"/>
    <col min="25" max="25" width="7" style="162" customWidth="1"/>
    <col min="26" max="26" width="8.453125" style="162" customWidth="1"/>
    <col min="27" max="27" width="6.7265625" style="162" bestFit="1" customWidth="1"/>
    <col min="28" max="28" width="8.453125" style="162" customWidth="1"/>
    <col min="29" max="29" width="6.7265625" style="162" bestFit="1" customWidth="1"/>
    <col min="30" max="30" width="11.453125" style="162"/>
    <col min="31" max="33" width="2.453125" style="162" bestFit="1" customWidth="1"/>
    <col min="34" max="34" width="13" style="162" bestFit="1" customWidth="1"/>
    <col min="35" max="35" width="3.453125" style="162" bestFit="1" customWidth="1"/>
    <col min="36" max="36" width="3.81640625" style="162" customWidth="1"/>
    <col min="37" max="39" width="2.453125" style="162" bestFit="1" customWidth="1"/>
    <col min="40" max="40" width="8.453125" style="162" bestFit="1" customWidth="1"/>
    <col min="41" max="41" width="3.453125" style="162" bestFit="1" customWidth="1"/>
    <col min="42" max="42" width="3.54296875" style="162" customWidth="1"/>
    <col min="43" max="45" width="2.453125" style="162" bestFit="1" customWidth="1"/>
    <col min="46" max="46" width="8.453125" style="162" bestFit="1" customWidth="1"/>
    <col min="47" max="47" width="4.1796875" style="162" bestFit="1" customWidth="1"/>
    <col min="48" max="48" width="3.26953125" style="162" customWidth="1"/>
    <col min="49" max="49" width="4.26953125" style="162" bestFit="1" customWidth="1"/>
    <col min="50" max="50" width="2.453125" style="162" bestFit="1" customWidth="1"/>
    <col min="51" max="51" width="4.26953125" style="162" bestFit="1" customWidth="1"/>
    <col min="52" max="52" width="8.453125" style="162" bestFit="1" customWidth="1"/>
    <col min="53" max="53" width="4.26953125" style="162" bestFit="1" customWidth="1"/>
    <col min="54" max="16384" width="11.453125" style="162"/>
  </cols>
  <sheetData>
    <row r="1" spans="1:53" s="104" customFormat="1" ht="15" customHeight="1" x14ac:dyDescent="0.25">
      <c r="A1" s="471" t="s">
        <v>31</v>
      </c>
      <c r="B1" s="105"/>
      <c r="C1" s="106"/>
      <c r="I1" s="106"/>
      <c r="J1" s="471" t="s">
        <v>135</v>
      </c>
      <c r="K1" s="471"/>
      <c r="L1" s="471" t="s">
        <v>135</v>
      </c>
      <c r="M1" s="471"/>
      <c r="N1" s="471" t="s">
        <v>135</v>
      </c>
      <c r="O1" s="471"/>
      <c r="P1" s="471"/>
      <c r="Q1" s="471" t="s">
        <v>16</v>
      </c>
      <c r="R1" s="471"/>
      <c r="S1" s="471" t="s">
        <v>16</v>
      </c>
      <c r="T1" s="471"/>
      <c r="U1" s="471" t="s">
        <v>16</v>
      </c>
      <c r="V1" s="471"/>
      <c r="W1" s="471"/>
      <c r="X1" s="471" t="s">
        <v>15</v>
      </c>
      <c r="Y1" s="471"/>
      <c r="Z1" s="471" t="s">
        <v>15</v>
      </c>
      <c r="AA1" s="471"/>
      <c r="AB1" s="471" t="s">
        <v>15</v>
      </c>
    </row>
    <row r="2" spans="1:53" s="108" customFormat="1" ht="52.5" customHeight="1" x14ac:dyDescent="0.3">
      <c r="B2" s="1300"/>
      <c r="C2" s="1300"/>
    </row>
    <row r="3" spans="1:53" s="111" customFormat="1" ht="4.5" customHeight="1" x14ac:dyDescent="0.25">
      <c r="B3" s="1301"/>
      <c r="C3" s="1301"/>
    </row>
    <row r="4" spans="1:53" s="111" customFormat="1" ht="17.25" customHeight="1" x14ac:dyDescent="0.25">
      <c r="A4" s="1325" t="s">
        <v>406</v>
      </c>
      <c r="B4" s="1325"/>
      <c r="C4" s="1325"/>
      <c r="D4" s="1325"/>
      <c r="E4" s="1325"/>
      <c r="F4" s="1325"/>
      <c r="G4" s="1325"/>
      <c r="H4" s="1325"/>
      <c r="I4" s="1325"/>
      <c r="J4" s="1325"/>
      <c r="K4" s="1325"/>
      <c r="L4" s="1325"/>
      <c r="M4" s="1325"/>
      <c r="N4" s="1325"/>
      <c r="O4" s="1325"/>
      <c r="P4" s="1325"/>
      <c r="Q4" s="1325"/>
      <c r="R4" s="1325"/>
      <c r="S4" s="1325"/>
      <c r="T4" s="1325"/>
      <c r="U4" s="1325"/>
      <c r="V4" s="1325"/>
      <c r="W4" s="1325"/>
      <c r="X4" s="1325"/>
      <c r="Y4" s="1325"/>
      <c r="Z4" s="1325"/>
      <c r="AA4" s="1325"/>
      <c r="AB4" s="1325"/>
      <c r="AC4" s="1325"/>
    </row>
    <row r="5" spans="1:53" s="111" customFormat="1" ht="17.25" customHeight="1" x14ac:dyDescent="0.25">
      <c r="A5" s="770"/>
      <c r="B5" s="1326" t="s">
        <v>486</v>
      </c>
      <c r="C5" s="1326"/>
      <c r="D5" s="1326"/>
      <c r="E5" s="1326"/>
      <c r="F5" s="1326"/>
      <c r="G5" s="1326"/>
      <c r="H5" s="1326"/>
      <c r="I5" s="1326"/>
      <c r="J5" s="1326"/>
      <c r="K5" s="1326"/>
      <c r="L5" s="1326"/>
      <c r="M5" s="1326"/>
      <c r="N5" s="1326"/>
      <c r="O5" s="1326"/>
      <c r="P5" s="1326"/>
      <c r="Q5" s="1326"/>
      <c r="R5" s="1326"/>
      <c r="S5" s="1326"/>
      <c r="T5" s="1326"/>
      <c r="U5" s="1326"/>
      <c r="V5" s="1326"/>
      <c r="W5" s="1326"/>
      <c r="X5" s="1326"/>
      <c r="Y5" s="1326"/>
      <c r="Z5" s="1326"/>
      <c r="AA5" s="1326"/>
      <c r="AB5" s="1326"/>
      <c r="AC5" s="1326"/>
    </row>
    <row r="6" spans="1:53" s="111" customFormat="1" ht="6" customHeight="1" x14ac:dyDescent="0.25"/>
    <row r="7" spans="1:53" s="115" customFormat="1" ht="12.75" customHeight="1" x14ac:dyDescent="0.25">
      <c r="A7" s="771"/>
      <c r="B7" s="1406" t="s">
        <v>12</v>
      </c>
      <c r="C7" s="742"/>
      <c r="D7" s="1414" t="s">
        <v>226</v>
      </c>
      <c r="E7" s="1415"/>
      <c r="F7" s="1415"/>
      <c r="G7" s="1415"/>
      <c r="H7" s="1415"/>
      <c r="I7" s="920"/>
      <c r="J7" s="1411"/>
      <c r="K7" s="1411"/>
      <c r="L7" s="1411"/>
      <c r="M7" s="1411"/>
      <c r="N7" s="1411"/>
      <c r="O7" s="1411"/>
      <c r="P7" s="920"/>
      <c r="Q7" s="1411"/>
      <c r="R7" s="1411"/>
      <c r="S7" s="1411"/>
      <c r="T7" s="1411"/>
      <c r="U7" s="1411"/>
      <c r="V7" s="1411"/>
      <c r="W7" s="920"/>
      <c r="X7" s="1411"/>
      <c r="Y7" s="1411"/>
      <c r="Z7" s="1411"/>
      <c r="AA7" s="1411"/>
      <c r="AB7" s="1411"/>
      <c r="AC7" s="1410"/>
      <c r="AD7" s="252"/>
      <c r="AE7" s="252"/>
      <c r="AF7" s="253"/>
      <c r="AG7" s="253"/>
      <c r="AH7" s="253"/>
      <c r="AI7" s="253"/>
      <c r="AJ7" s="253"/>
      <c r="AK7" s="253"/>
      <c r="AL7" s="254"/>
    </row>
    <row r="8" spans="1:53" s="115" customFormat="1" ht="25.5" customHeight="1" x14ac:dyDescent="0.25">
      <c r="A8" s="771"/>
      <c r="B8" s="1412"/>
      <c r="C8" s="742"/>
      <c r="D8" s="1416"/>
      <c r="E8" s="1348"/>
      <c r="F8" s="1348"/>
      <c r="G8" s="1348"/>
      <c r="H8" s="1348"/>
      <c r="I8" s="1042"/>
      <c r="J8" s="1409" t="s">
        <v>227</v>
      </c>
      <c r="K8" s="1411"/>
      <c r="L8" s="1411"/>
      <c r="M8" s="1411"/>
      <c r="N8" s="1411"/>
      <c r="O8" s="1410"/>
      <c r="P8" s="742"/>
      <c r="Q8" s="1409" t="s">
        <v>228</v>
      </c>
      <c r="R8" s="1411"/>
      <c r="S8" s="1411"/>
      <c r="T8" s="1411"/>
      <c r="U8" s="1411"/>
      <c r="V8" s="1410"/>
      <c r="W8" s="742"/>
      <c r="X8" s="1409" t="s">
        <v>229</v>
      </c>
      <c r="Y8" s="1411"/>
      <c r="Z8" s="1411"/>
      <c r="AA8" s="1411"/>
      <c r="AB8" s="1411"/>
      <c r="AC8" s="1410"/>
      <c r="AD8" s="252"/>
      <c r="AE8" s="252"/>
      <c r="AF8" s="253"/>
      <c r="AG8" s="253"/>
      <c r="AH8" s="253"/>
      <c r="AI8" s="253"/>
      <c r="AJ8" s="253"/>
      <c r="AK8" s="253"/>
      <c r="AL8" s="254"/>
    </row>
    <row r="9" spans="1:53" s="115" customFormat="1" ht="21.75" customHeight="1" x14ac:dyDescent="0.25">
      <c r="A9" s="771"/>
      <c r="B9" s="1412"/>
      <c r="C9" s="742"/>
      <c r="D9" s="1417" t="s">
        <v>9</v>
      </c>
      <c r="E9" s="1338" t="s">
        <v>24</v>
      </c>
      <c r="F9" s="1332"/>
      <c r="G9" s="1332" t="s">
        <v>23</v>
      </c>
      <c r="H9" s="1421"/>
      <c r="I9" s="742"/>
      <c r="J9" s="1419" t="s">
        <v>9</v>
      </c>
      <c r="K9" s="1336" t="s">
        <v>221</v>
      </c>
      <c r="L9" s="1338" t="s">
        <v>24</v>
      </c>
      <c r="M9" s="1332"/>
      <c r="N9" s="1332" t="s">
        <v>23</v>
      </c>
      <c r="O9" s="1421"/>
      <c r="P9" s="742"/>
      <c r="Q9" s="1419" t="s">
        <v>9</v>
      </c>
      <c r="R9" s="1336" t="s">
        <v>221</v>
      </c>
      <c r="S9" s="1338" t="s">
        <v>24</v>
      </c>
      <c r="T9" s="1332"/>
      <c r="U9" s="1332" t="s">
        <v>23</v>
      </c>
      <c r="V9" s="1421"/>
      <c r="W9" s="742"/>
      <c r="X9" s="1419" t="s">
        <v>9</v>
      </c>
      <c r="Y9" s="1336" t="s">
        <v>221</v>
      </c>
      <c r="Z9" s="1338" t="s">
        <v>24</v>
      </c>
      <c r="AA9" s="1332"/>
      <c r="AB9" s="1332" t="s">
        <v>23</v>
      </c>
      <c r="AC9" s="1421"/>
      <c r="AD9" s="252"/>
      <c r="AE9" s="252"/>
      <c r="AF9" s="253"/>
      <c r="AG9" s="253"/>
      <c r="AH9" s="253"/>
      <c r="AI9" s="253"/>
      <c r="AJ9" s="253"/>
      <c r="AK9" s="253"/>
      <c r="AL9" s="254"/>
    </row>
    <row r="10" spans="1:53" s="120" customFormat="1" ht="44.25" customHeight="1" x14ac:dyDescent="0.25">
      <c r="A10" s="772"/>
      <c r="B10" s="1413"/>
      <c r="C10" s="743"/>
      <c r="D10" s="1418"/>
      <c r="E10" s="888" t="s">
        <v>9</v>
      </c>
      <c r="F10" s="888" t="s">
        <v>221</v>
      </c>
      <c r="G10" s="888" t="s">
        <v>9</v>
      </c>
      <c r="H10" s="888" t="s">
        <v>221</v>
      </c>
      <c r="I10" s="1041"/>
      <c r="J10" s="1420"/>
      <c r="K10" s="1422"/>
      <c r="L10" s="888" t="s">
        <v>9</v>
      </c>
      <c r="M10" s="888" t="s">
        <v>222</v>
      </c>
      <c r="N10" s="888" t="s">
        <v>9</v>
      </c>
      <c r="O10" s="885" t="s">
        <v>222</v>
      </c>
      <c r="P10" s="921"/>
      <c r="Q10" s="1420"/>
      <c r="R10" s="1422"/>
      <c r="S10" s="888" t="s">
        <v>9</v>
      </c>
      <c r="T10" s="888" t="s">
        <v>222</v>
      </c>
      <c r="U10" s="888" t="s">
        <v>9</v>
      </c>
      <c r="V10" s="885" t="s">
        <v>222</v>
      </c>
      <c r="W10" s="921"/>
      <c r="X10" s="1420"/>
      <c r="Y10" s="1422"/>
      <c r="Z10" s="888" t="s">
        <v>9</v>
      </c>
      <c r="AA10" s="888" t="s">
        <v>222</v>
      </c>
      <c r="AB10" s="888" t="s">
        <v>9</v>
      </c>
      <c r="AC10" s="885" t="s">
        <v>222</v>
      </c>
      <c r="AD10" s="255"/>
      <c r="AE10" s="256"/>
      <c r="AF10" s="200"/>
      <c r="AG10" s="200"/>
      <c r="AH10" s="200"/>
      <c r="AI10" s="200"/>
      <c r="AJ10" s="257"/>
      <c r="AK10" s="257"/>
      <c r="AL10" s="257"/>
    </row>
    <row r="11" spans="1:53" s="124" customFormat="1" ht="4.5" customHeight="1" x14ac:dyDescent="0.25">
      <c r="A11" s="121"/>
      <c r="B11" s="122"/>
      <c r="C11" s="123"/>
      <c r="D11" s="122"/>
      <c r="E11" s="122"/>
      <c r="F11" s="122"/>
      <c r="G11" s="122"/>
      <c r="H11" s="122"/>
      <c r="I11" s="123"/>
      <c r="J11" s="122"/>
      <c r="K11" s="122"/>
      <c r="L11" s="122"/>
      <c r="M11" s="122"/>
      <c r="N11" s="122"/>
      <c r="O11" s="122"/>
      <c r="P11" s="123"/>
      <c r="Q11" s="122"/>
      <c r="R11" s="122"/>
      <c r="S11" s="122"/>
      <c r="T11" s="122"/>
      <c r="U11" s="122"/>
      <c r="V11" s="122"/>
      <c r="W11" s="123"/>
      <c r="X11" s="122"/>
      <c r="Y11" s="122"/>
      <c r="Z11" s="122"/>
      <c r="AA11" s="122"/>
      <c r="AB11" s="122"/>
      <c r="AC11" s="122"/>
      <c r="AD11" s="252"/>
      <c r="AE11" s="256"/>
      <c r="AF11" s="200"/>
      <c r="AG11" s="200"/>
      <c r="AH11" s="200"/>
      <c r="AI11" s="200"/>
      <c r="AJ11" s="132"/>
      <c r="AK11" s="132"/>
      <c r="AL11" s="132"/>
    </row>
    <row r="12" spans="1:53" s="133" customFormat="1" ht="18" customHeight="1" x14ac:dyDescent="0.2">
      <c r="A12" s="125"/>
      <c r="B12" s="907" t="s">
        <v>8</v>
      </c>
      <c r="C12" s="127"/>
      <c r="D12" s="923">
        <f>J12+Q12+X12</f>
        <v>82526</v>
      </c>
      <c r="E12" s="924">
        <f>L12+S12+Z12</f>
        <v>49169</v>
      </c>
      <c r="F12" s="925">
        <f>E12/$D12*100</f>
        <v>59.580011148001844</v>
      </c>
      <c r="G12" s="924">
        <f>N12+U12+AB12</f>
        <v>33357</v>
      </c>
      <c r="H12" s="926">
        <f>G12/$D12*100</f>
        <v>40.419988851998156</v>
      </c>
      <c r="I12" s="127"/>
      <c r="J12" s="900">
        <f>L12+N12</f>
        <v>29274</v>
      </c>
      <c r="K12" s="936">
        <f>J12/$D12*100</f>
        <v>35.472457165014667</v>
      </c>
      <c r="L12" s="937">
        <v>11471</v>
      </c>
      <c r="M12" s="925">
        <v>39.184942269590763</v>
      </c>
      <c r="N12" s="937">
        <v>17803</v>
      </c>
      <c r="O12" s="891">
        <v>60.815057730409237</v>
      </c>
      <c r="P12" s="127"/>
      <c r="Q12" s="900">
        <v>14390</v>
      </c>
      <c r="R12" s="936">
        <v>17.436928967840437</v>
      </c>
      <c r="S12" s="937">
        <v>8271</v>
      </c>
      <c r="T12" s="925">
        <v>57.477414871438505</v>
      </c>
      <c r="U12" s="937">
        <v>6119</v>
      </c>
      <c r="V12" s="891">
        <v>42.522585128561502</v>
      </c>
      <c r="W12" s="127"/>
      <c r="X12" s="900">
        <v>38862</v>
      </c>
      <c r="Y12" s="936">
        <v>47.090613867144896</v>
      </c>
      <c r="Z12" s="937">
        <v>29427</v>
      </c>
      <c r="AA12" s="925">
        <v>75.721784776902894</v>
      </c>
      <c r="AB12" s="937">
        <v>9435</v>
      </c>
      <c r="AC12" s="891">
        <f t="shared" ref="AC12:AC29" si="0">AB12/$X12*100</f>
        <v>24.278215223097114</v>
      </c>
      <c r="AD12" s="369"/>
      <c r="AE12" s="196"/>
      <c r="AF12" s="196"/>
      <c r="AG12" s="196"/>
      <c r="AH12" s="197"/>
      <c r="AI12" s="258"/>
      <c r="AJ12" s="132"/>
      <c r="AK12" s="196"/>
      <c r="AL12" s="196"/>
      <c r="AM12" s="196"/>
      <c r="AN12" s="197"/>
      <c r="AO12" s="258"/>
      <c r="AQ12" s="196"/>
      <c r="AR12" s="196"/>
      <c r="AS12" s="196"/>
      <c r="AT12" s="197"/>
      <c r="AU12" s="258"/>
      <c r="AW12" s="196"/>
      <c r="AX12" s="196"/>
      <c r="AY12" s="196"/>
      <c r="AZ12" s="197"/>
      <c r="BA12" s="258"/>
    </row>
    <row r="13" spans="1:53" s="133" customFormat="1" ht="18" customHeight="1" x14ac:dyDescent="0.2">
      <c r="A13" s="125"/>
      <c r="B13" s="908" t="s">
        <v>7</v>
      </c>
      <c r="C13" s="127"/>
      <c r="D13" s="927">
        <f t="shared" ref="D13:D29" si="1">J13+Q13+X13</f>
        <v>11831</v>
      </c>
      <c r="E13" s="495">
        <f t="shared" ref="E13:E29" si="2">L13+S13+Z13</f>
        <v>7862</v>
      </c>
      <c r="F13" s="370">
        <f t="shared" ref="F13:H29" si="3">E13/$D13*100</f>
        <v>66.452539937452457</v>
      </c>
      <c r="G13" s="495">
        <f t="shared" ref="G13:G29" si="4">N13+U13+AB13</f>
        <v>3969</v>
      </c>
      <c r="H13" s="928">
        <f t="shared" si="3"/>
        <v>33.547460062547543</v>
      </c>
      <c r="I13" s="127"/>
      <c r="J13" s="901">
        <f t="shared" ref="J13:J29" si="5">L13+N13</f>
        <v>2296</v>
      </c>
      <c r="K13" s="500">
        <f t="shared" ref="K13:K29" si="6">J13/$D13*100</f>
        <v>19.40664356351957</v>
      </c>
      <c r="L13" s="498">
        <v>947</v>
      </c>
      <c r="M13" s="499">
        <v>41.245644599303141</v>
      </c>
      <c r="N13" s="498">
        <v>1349</v>
      </c>
      <c r="O13" s="893">
        <v>58.754355400696866</v>
      </c>
      <c r="P13" s="127"/>
      <c r="Q13" s="901">
        <v>1771</v>
      </c>
      <c r="R13" s="500">
        <v>14.969148846251374</v>
      </c>
      <c r="S13" s="498">
        <v>1019</v>
      </c>
      <c r="T13" s="499">
        <v>57.538114059853186</v>
      </c>
      <c r="U13" s="498">
        <v>752</v>
      </c>
      <c r="V13" s="893">
        <v>42.461885940146807</v>
      </c>
      <c r="W13" s="127"/>
      <c r="X13" s="901">
        <v>7764</v>
      </c>
      <c r="Y13" s="500">
        <v>65.624207590229062</v>
      </c>
      <c r="Z13" s="498">
        <v>5896</v>
      </c>
      <c r="AA13" s="499">
        <v>75.940236991241633</v>
      </c>
      <c r="AB13" s="498">
        <v>1868</v>
      </c>
      <c r="AC13" s="893">
        <f t="shared" si="0"/>
        <v>24.059763008758374</v>
      </c>
      <c r="AD13" s="369"/>
      <c r="AE13" s="196"/>
      <c r="AF13" s="196"/>
      <c r="AG13" s="196"/>
      <c r="AH13" s="197"/>
      <c r="AI13" s="258"/>
      <c r="AJ13" s="132"/>
      <c r="AK13" s="196"/>
      <c r="AL13" s="196"/>
      <c r="AM13" s="196"/>
      <c r="AN13" s="197"/>
      <c r="AO13" s="258"/>
      <c r="AQ13" s="196"/>
      <c r="AR13" s="196"/>
      <c r="AS13" s="196"/>
      <c r="AT13" s="197"/>
      <c r="AU13" s="258"/>
      <c r="AW13" s="196"/>
      <c r="AX13" s="196"/>
      <c r="AY13" s="196"/>
      <c r="AZ13" s="197"/>
      <c r="BA13" s="258"/>
    </row>
    <row r="14" spans="1:53" s="133" customFormat="1" ht="18" customHeight="1" x14ac:dyDescent="0.2">
      <c r="A14" s="125"/>
      <c r="B14" s="908" t="s">
        <v>37</v>
      </c>
      <c r="C14" s="127"/>
      <c r="D14" s="927">
        <f t="shared" si="1"/>
        <v>7878</v>
      </c>
      <c r="E14" s="495">
        <f t="shared" si="2"/>
        <v>5267</v>
      </c>
      <c r="F14" s="370">
        <f t="shared" si="3"/>
        <v>66.85707032241686</v>
      </c>
      <c r="G14" s="495">
        <f t="shared" si="4"/>
        <v>2611</v>
      </c>
      <c r="H14" s="928">
        <f t="shared" si="3"/>
        <v>33.14292967758314</v>
      </c>
      <c r="I14" s="127"/>
      <c r="J14" s="901">
        <f t="shared" si="5"/>
        <v>1832</v>
      </c>
      <c r="K14" s="500">
        <f t="shared" si="6"/>
        <v>23.254633155623257</v>
      </c>
      <c r="L14" s="498">
        <v>751</v>
      </c>
      <c r="M14" s="499">
        <v>40.993449781659393</v>
      </c>
      <c r="N14" s="498">
        <v>1081</v>
      </c>
      <c r="O14" s="893">
        <v>59.006550218340614</v>
      </c>
      <c r="P14" s="127"/>
      <c r="Q14" s="901">
        <v>1418</v>
      </c>
      <c r="R14" s="500">
        <v>17.999492256918</v>
      </c>
      <c r="S14" s="498">
        <v>837</v>
      </c>
      <c r="T14" s="499">
        <v>59.026798307475318</v>
      </c>
      <c r="U14" s="498">
        <v>581</v>
      </c>
      <c r="V14" s="893">
        <v>40.973201692524682</v>
      </c>
      <c r="W14" s="127"/>
      <c r="X14" s="901">
        <v>4628</v>
      </c>
      <c r="Y14" s="500">
        <v>58.745874587458744</v>
      </c>
      <c r="Z14" s="498">
        <v>3679</v>
      </c>
      <c r="AA14" s="499">
        <v>79.49438202247191</v>
      </c>
      <c r="AB14" s="498">
        <v>949</v>
      </c>
      <c r="AC14" s="893">
        <f t="shared" si="0"/>
        <v>20.50561797752809</v>
      </c>
      <c r="AD14" s="369"/>
      <c r="AE14" s="196"/>
      <c r="AF14" s="196"/>
      <c r="AG14" s="196"/>
      <c r="AH14" s="197"/>
      <c r="AI14" s="259"/>
      <c r="AJ14" s="132"/>
      <c r="AK14" s="196"/>
      <c r="AL14" s="196"/>
      <c r="AM14" s="196"/>
      <c r="AN14" s="197"/>
      <c r="AO14" s="258"/>
      <c r="AQ14" s="196"/>
      <c r="AR14" s="196"/>
      <c r="AS14" s="196"/>
      <c r="AT14" s="197"/>
      <c r="AU14" s="258"/>
      <c r="AW14" s="196"/>
      <c r="AX14" s="196"/>
      <c r="AY14" s="196"/>
      <c r="AZ14" s="197"/>
      <c r="BA14" s="258"/>
    </row>
    <row r="15" spans="1:53" s="133" customFormat="1" ht="18" customHeight="1" x14ac:dyDescent="0.2">
      <c r="A15" s="125"/>
      <c r="B15" s="908" t="s">
        <v>38</v>
      </c>
      <c r="C15" s="127"/>
      <c r="D15" s="927">
        <f t="shared" si="1"/>
        <v>8284</v>
      </c>
      <c r="E15" s="495">
        <f t="shared" si="2"/>
        <v>5283</v>
      </c>
      <c r="F15" s="370">
        <f t="shared" si="3"/>
        <v>63.773539352969578</v>
      </c>
      <c r="G15" s="495">
        <f t="shared" si="4"/>
        <v>3001</v>
      </c>
      <c r="H15" s="928">
        <f t="shared" si="3"/>
        <v>36.226460647030414</v>
      </c>
      <c r="I15" s="127"/>
      <c r="J15" s="901">
        <f t="shared" si="5"/>
        <v>1954</v>
      </c>
      <c r="K15" s="500">
        <f t="shared" si="6"/>
        <v>23.587638821825205</v>
      </c>
      <c r="L15" s="498">
        <v>764</v>
      </c>
      <c r="M15" s="499">
        <v>39.099283520982596</v>
      </c>
      <c r="N15" s="498">
        <v>1190</v>
      </c>
      <c r="O15" s="893">
        <v>60.900716479017404</v>
      </c>
      <c r="P15" s="127"/>
      <c r="Q15" s="901">
        <v>1481</v>
      </c>
      <c r="R15" s="500">
        <v>17.877836793819409</v>
      </c>
      <c r="S15" s="498">
        <v>856</v>
      </c>
      <c r="T15" s="499">
        <v>57.798784604996619</v>
      </c>
      <c r="U15" s="498">
        <v>625</v>
      </c>
      <c r="V15" s="893">
        <v>42.201215395003381</v>
      </c>
      <c r="W15" s="127"/>
      <c r="X15" s="901">
        <v>4849</v>
      </c>
      <c r="Y15" s="500">
        <v>58.534524384355379</v>
      </c>
      <c r="Z15" s="498">
        <v>3663</v>
      </c>
      <c r="AA15" s="499">
        <v>75.541348731697255</v>
      </c>
      <c r="AB15" s="498">
        <v>1186</v>
      </c>
      <c r="AC15" s="893">
        <f t="shared" si="0"/>
        <v>24.458651268302741</v>
      </c>
      <c r="AD15" s="369"/>
      <c r="AE15" s="196"/>
      <c r="AF15" s="196"/>
      <c r="AG15" s="196"/>
      <c r="AH15" s="197"/>
      <c r="AI15" s="258"/>
      <c r="AJ15" s="132"/>
      <c r="AK15" s="196"/>
      <c r="AL15" s="196"/>
      <c r="AM15" s="196"/>
      <c r="AN15" s="197"/>
      <c r="AO15" s="258"/>
      <c r="AQ15" s="196"/>
      <c r="AR15" s="196"/>
      <c r="AS15" s="196"/>
      <c r="AT15" s="197"/>
      <c r="AU15" s="258"/>
      <c r="AW15" s="196"/>
      <c r="AX15" s="196"/>
      <c r="AY15" s="196"/>
      <c r="AZ15" s="197"/>
      <c r="BA15" s="258"/>
    </row>
    <row r="16" spans="1:53" s="133" customFormat="1" ht="18" customHeight="1" x14ac:dyDescent="0.2">
      <c r="A16" s="125"/>
      <c r="B16" s="908" t="s">
        <v>6</v>
      </c>
      <c r="C16" s="127"/>
      <c r="D16" s="927">
        <f t="shared" si="1"/>
        <v>15178</v>
      </c>
      <c r="E16" s="495">
        <f t="shared" si="2"/>
        <v>9240</v>
      </c>
      <c r="F16" s="370">
        <f t="shared" si="3"/>
        <v>60.877585979707469</v>
      </c>
      <c r="G16" s="495">
        <f t="shared" si="4"/>
        <v>5938</v>
      </c>
      <c r="H16" s="928">
        <f t="shared" si="3"/>
        <v>39.122414020292531</v>
      </c>
      <c r="I16" s="127"/>
      <c r="J16" s="901">
        <f t="shared" si="5"/>
        <v>5240</v>
      </c>
      <c r="K16" s="500">
        <f t="shared" si="6"/>
        <v>34.523652655158784</v>
      </c>
      <c r="L16" s="498">
        <v>2151</v>
      </c>
      <c r="M16" s="499">
        <v>41.049618320610683</v>
      </c>
      <c r="N16" s="498">
        <v>3089</v>
      </c>
      <c r="O16" s="893">
        <v>58.950381679389309</v>
      </c>
      <c r="P16" s="127"/>
      <c r="Q16" s="901">
        <v>2755</v>
      </c>
      <c r="R16" s="500">
        <v>18.151271577282909</v>
      </c>
      <c r="S16" s="498">
        <v>1571</v>
      </c>
      <c r="T16" s="499">
        <v>57.023593466424686</v>
      </c>
      <c r="U16" s="498">
        <v>1184</v>
      </c>
      <c r="V16" s="893">
        <v>42.976406533575314</v>
      </c>
      <c r="W16" s="127"/>
      <c r="X16" s="901">
        <v>7183</v>
      </c>
      <c r="Y16" s="500">
        <v>47.325075767558303</v>
      </c>
      <c r="Z16" s="498">
        <v>5518</v>
      </c>
      <c r="AA16" s="499">
        <v>76.820270082138393</v>
      </c>
      <c r="AB16" s="498">
        <v>1665</v>
      </c>
      <c r="AC16" s="893">
        <f t="shared" si="0"/>
        <v>23.179729917861618</v>
      </c>
      <c r="AD16" s="369"/>
      <c r="AE16" s="196"/>
      <c r="AF16" s="196"/>
      <c r="AG16" s="196"/>
      <c r="AH16" s="197"/>
      <c r="AI16" s="258"/>
      <c r="AJ16" s="132"/>
      <c r="AK16" s="196"/>
      <c r="AL16" s="196"/>
      <c r="AM16" s="196"/>
      <c r="AN16" s="197"/>
      <c r="AO16" s="258"/>
      <c r="AQ16" s="196"/>
      <c r="AR16" s="196"/>
      <c r="AS16" s="196"/>
      <c r="AT16" s="197"/>
      <c r="AU16" s="258"/>
      <c r="AW16" s="196"/>
      <c r="AX16" s="196"/>
      <c r="AY16" s="196"/>
      <c r="AZ16" s="197"/>
      <c r="BA16" s="258"/>
    </row>
    <row r="17" spans="1:53" s="133" customFormat="1" ht="18" customHeight="1" x14ac:dyDescent="0.2">
      <c r="A17" s="125"/>
      <c r="B17" s="908" t="s">
        <v>5</v>
      </c>
      <c r="C17" s="127"/>
      <c r="D17" s="929">
        <f t="shared" si="1"/>
        <v>5440</v>
      </c>
      <c r="E17" s="496">
        <f t="shared" si="2"/>
        <v>3492</v>
      </c>
      <c r="F17" s="371">
        <f t="shared" si="3"/>
        <v>64.191176470588246</v>
      </c>
      <c r="G17" s="496">
        <f t="shared" si="4"/>
        <v>1948</v>
      </c>
      <c r="H17" s="928">
        <f t="shared" si="3"/>
        <v>35.808823529411768</v>
      </c>
      <c r="I17" s="127"/>
      <c r="J17" s="902">
        <f t="shared" si="5"/>
        <v>1295</v>
      </c>
      <c r="K17" s="501">
        <f t="shared" si="6"/>
        <v>23.805147058823529</v>
      </c>
      <c r="L17" s="496">
        <v>523</v>
      </c>
      <c r="M17" s="371">
        <v>40.386100386100388</v>
      </c>
      <c r="N17" s="496">
        <v>772</v>
      </c>
      <c r="O17" s="893">
        <v>59.613899613899612</v>
      </c>
      <c r="P17" s="127"/>
      <c r="Q17" s="902">
        <v>1023</v>
      </c>
      <c r="R17" s="501">
        <v>18.805147058823529</v>
      </c>
      <c r="S17" s="496">
        <v>568</v>
      </c>
      <c r="T17" s="371">
        <v>55.522971652003903</v>
      </c>
      <c r="U17" s="496">
        <v>455</v>
      </c>
      <c r="V17" s="893">
        <v>44.47702834799609</v>
      </c>
      <c r="W17" s="127"/>
      <c r="X17" s="902">
        <v>3122</v>
      </c>
      <c r="Y17" s="501">
        <v>57.389705882352935</v>
      </c>
      <c r="Z17" s="496">
        <v>2401</v>
      </c>
      <c r="AA17" s="371">
        <v>76.905829596412559</v>
      </c>
      <c r="AB17" s="496">
        <v>721</v>
      </c>
      <c r="AC17" s="893">
        <f t="shared" si="0"/>
        <v>23.094170403587444</v>
      </c>
      <c r="AD17" s="369"/>
      <c r="AE17" s="196"/>
      <c r="AF17" s="196"/>
      <c r="AG17" s="196"/>
      <c r="AH17" s="197"/>
      <c r="AI17" s="258"/>
      <c r="AJ17" s="132"/>
      <c r="AK17" s="196"/>
      <c r="AL17" s="196"/>
      <c r="AM17" s="196"/>
      <c r="AN17" s="197"/>
      <c r="AO17" s="258"/>
      <c r="AQ17" s="196"/>
      <c r="AR17" s="196"/>
      <c r="AS17" s="196"/>
      <c r="AT17" s="197"/>
      <c r="AU17" s="258"/>
      <c r="AW17" s="196"/>
      <c r="AX17" s="196"/>
      <c r="AY17" s="196"/>
      <c r="AZ17" s="197"/>
      <c r="BA17" s="258"/>
    </row>
    <row r="18" spans="1:53" s="133" customFormat="1" ht="18" customHeight="1" x14ac:dyDescent="0.2">
      <c r="A18" s="125"/>
      <c r="B18" s="908" t="s">
        <v>4</v>
      </c>
      <c r="C18" s="127"/>
      <c r="D18" s="927">
        <f t="shared" si="1"/>
        <v>34663</v>
      </c>
      <c r="E18" s="495">
        <f t="shared" si="2"/>
        <v>22717</v>
      </c>
      <c r="F18" s="370">
        <f t="shared" si="3"/>
        <v>65.536739462827796</v>
      </c>
      <c r="G18" s="495">
        <f t="shared" si="4"/>
        <v>11946</v>
      </c>
      <c r="H18" s="928">
        <f t="shared" si="3"/>
        <v>34.463260537172204</v>
      </c>
      <c r="I18" s="127"/>
      <c r="J18" s="901">
        <f t="shared" si="5"/>
        <v>6812</v>
      </c>
      <c r="K18" s="500">
        <f t="shared" si="6"/>
        <v>19.652078585234978</v>
      </c>
      <c r="L18" s="498">
        <v>2815</v>
      </c>
      <c r="M18" s="499">
        <v>41.324133881385791</v>
      </c>
      <c r="N18" s="498">
        <v>3997</v>
      </c>
      <c r="O18" s="893">
        <v>58.675866118614209</v>
      </c>
      <c r="P18" s="127"/>
      <c r="Q18" s="901">
        <v>5096</v>
      </c>
      <c r="R18" s="500">
        <v>14.701554972160515</v>
      </c>
      <c r="S18" s="498">
        <v>2873</v>
      </c>
      <c r="T18" s="499">
        <v>56.37755102040817</v>
      </c>
      <c r="U18" s="498">
        <v>2223</v>
      </c>
      <c r="V18" s="893">
        <v>43.622448979591837</v>
      </c>
      <c r="W18" s="127"/>
      <c r="X18" s="901">
        <v>22755</v>
      </c>
      <c r="Y18" s="500">
        <v>65.646366442604503</v>
      </c>
      <c r="Z18" s="498">
        <v>17029</v>
      </c>
      <c r="AA18" s="499">
        <v>74.836299714348499</v>
      </c>
      <c r="AB18" s="498">
        <v>5726</v>
      </c>
      <c r="AC18" s="893">
        <f t="shared" si="0"/>
        <v>25.163700285651501</v>
      </c>
      <c r="AD18" s="369"/>
      <c r="AE18" s="196"/>
      <c r="AF18" s="196"/>
      <c r="AG18" s="196"/>
      <c r="AH18" s="197"/>
      <c r="AI18" s="258"/>
      <c r="AJ18" s="132"/>
      <c r="AK18" s="196"/>
      <c r="AL18" s="196"/>
      <c r="AM18" s="196"/>
      <c r="AN18" s="197"/>
      <c r="AO18" s="258"/>
      <c r="AQ18" s="196"/>
      <c r="AR18" s="196"/>
      <c r="AS18" s="196"/>
      <c r="AT18" s="197"/>
      <c r="AU18" s="258"/>
      <c r="AW18" s="196"/>
      <c r="AX18" s="196"/>
      <c r="AY18" s="196"/>
      <c r="AZ18" s="197"/>
      <c r="BA18" s="258"/>
    </row>
    <row r="19" spans="1:53" s="133" customFormat="1" ht="18" customHeight="1" x14ac:dyDescent="0.2">
      <c r="A19" s="125"/>
      <c r="B19" s="908" t="s">
        <v>40</v>
      </c>
      <c r="C19" s="127"/>
      <c r="D19" s="927">
        <f t="shared" si="1"/>
        <v>22549</v>
      </c>
      <c r="E19" s="495">
        <f t="shared" si="2"/>
        <v>14445</v>
      </c>
      <c r="F19" s="370">
        <f t="shared" si="3"/>
        <v>64.060490487383035</v>
      </c>
      <c r="G19" s="495">
        <f t="shared" si="4"/>
        <v>8104</v>
      </c>
      <c r="H19" s="928">
        <f t="shared" si="3"/>
        <v>35.939509512616965</v>
      </c>
      <c r="I19" s="127"/>
      <c r="J19" s="901">
        <f t="shared" si="5"/>
        <v>5356</v>
      </c>
      <c r="K19" s="500">
        <f t="shared" si="6"/>
        <v>23.752716306709832</v>
      </c>
      <c r="L19" s="498">
        <v>2110</v>
      </c>
      <c r="M19" s="499">
        <v>39.395070948469005</v>
      </c>
      <c r="N19" s="498">
        <v>3246</v>
      </c>
      <c r="O19" s="893">
        <v>60.604929051530995</v>
      </c>
      <c r="P19" s="127"/>
      <c r="Q19" s="901">
        <v>3215</v>
      </c>
      <c r="R19" s="500">
        <v>14.257838485076944</v>
      </c>
      <c r="S19" s="498">
        <v>1895</v>
      </c>
      <c r="T19" s="499">
        <v>58.942457231726287</v>
      </c>
      <c r="U19" s="498">
        <v>1320</v>
      </c>
      <c r="V19" s="893">
        <v>41.05754276827372</v>
      </c>
      <c r="W19" s="127"/>
      <c r="X19" s="901">
        <v>13978</v>
      </c>
      <c r="Y19" s="500">
        <v>61.989445208213226</v>
      </c>
      <c r="Z19" s="498">
        <v>10440</v>
      </c>
      <c r="AA19" s="499">
        <v>74.68879668049793</v>
      </c>
      <c r="AB19" s="498">
        <v>3538</v>
      </c>
      <c r="AC19" s="893">
        <f t="shared" si="0"/>
        <v>25.311203319502074</v>
      </c>
      <c r="AD19" s="369"/>
      <c r="AE19" s="196"/>
      <c r="AF19" s="196"/>
      <c r="AG19" s="196"/>
      <c r="AH19" s="197"/>
      <c r="AI19" s="258"/>
      <c r="AJ19" s="132"/>
      <c r="AK19" s="196"/>
      <c r="AL19" s="196"/>
      <c r="AM19" s="196"/>
      <c r="AN19" s="197"/>
      <c r="AO19" s="258"/>
      <c r="AQ19" s="196"/>
      <c r="AR19" s="196"/>
      <c r="AS19" s="196"/>
      <c r="AT19" s="197"/>
      <c r="AU19" s="258"/>
      <c r="AW19" s="196"/>
      <c r="AX19" s="196"/>
      <c r="AY19" s="196"/>
      <c r="AZ19" s="197"/>
      <c r="BA19" s="258"/>
    </row>
    <row r="20" spans="1:53" s="133" customFormat="1" ht="18" customHeight="1" x14ac:dyDescent="0.2">
      <c r="A20" s="125"/>
      <c r="B20" s="908" t="s">
        <v>41</v>
      </c>
      <c r="C20" s="127"/>
      <c r="D20" s="927">
        <f t="shared" si="1"/>
        <v>48739</v>
      </c>
      <c r="E20" s="495">
        <f t="shared" si="2"/>
        <v>30927</v>
      </c>
      <c r="F20" s="370">
        <f t="shared" si="3"/>
        <v>63.454317897371716</v>
      </c>
      <c r="G20" s="495">
        <f t="shared" si="4"/>
        <v>17812</v>
      </c>
      <c r="H20" s="928">
        <f t="shared" si="3"/>
        <v>36.545682102628284</v>
      </c>
      <c r="I20" s="127"/>
      <c r="J20" s="901">
        <f t="shared" si="5"/>
        <v>13285</v>
      </c>
      <c r="K20" s="500">
        <f t="shared" si="6"/>
        <v>27.257432446295578</v>
      </c>
      <c r="L20" s="498">
        <v>5505</v>
      </c>
      <c r="M20" s="499">
        <v>41.437711704930372</v>
      </c>
      <c r="N20" s="498">
        <v>7780</v>
      </c>
      <c r="O20" s="893">
        <v>58.562288295069628</v>
      </c>
      <c r="P20" s="127"/>
      <c r="Q20" s="901">
        <v>7825</v>
      </c>
      <c r="R20" s="500">
        <v>16.054904696444325</v>
      </c>
      <c r="S20" s="498">
        <v>4482</v>
      </c>
      <c r="T20" s="499">
        <v>57.277955271565496</v>
      </c>
      <c r="U20" s="498">
        <v>3343</v>
      </c>
      <c r="V20" s="893">
        <v>42.722044728434504</v>
      </c>
      <c r="W20" s="127"/>
      <c r="X20" s="901">
        <v>27629</v>
      </c>
      <c r="Y20" s="500">
        <v>56.687662857260101</v>
      </c>
      <c r="Z20" s="498">
        <v>20940</v>
      </c>
      <c r="AA20" s="499">
        <v>75.789930869738313</v>
      </c>
      <c r="AB20" s="498">
        <v>6689</v>
      </c>
      <c r="AC20" s="893">
        <f t="shared" si="0"/>
        <v>24.210069130261683</v>
      </c>
      <c r="AD20" s="369"/>
      <c r="AE20" s="196"/>
      <c r="AF20" s="196"/>
      <c r="AG20" s="196"/>
      <c r="AH20" s="197"/>
      <c r="AI20" s="258"/>
      <c r="AJ20" s="132"/>
      <c r="AK20" s="196"/>
      <c r="AL20" s="196"/>
      <c r="AM20" s="196"/>
      <c r="AN20" s="197"/>
      <c r="AO20" s="258"/>
      <c r="AQ20" s="196"/>
      <c r="AR20" s="196"/>
      <c r="AS20" s="196"/>
      <c r="AT20" s="197"/>
      <c r="AU20" s="258"/>
      <c r="AW20" s="196"/>
      <c r="AX20" s="196"/>
      <c r="AY20" s="196"/>
      <c r="AZ20" s="197"/>
      <c r="BA20" s="258"/>
    </row>
    <row r="21" spans="1:53" s="133" customFormat="1" ht="18" customHeight="1" x14ac:dyDescent="0.2">
      <c r="A21" s="125"/>
      <c r="B21" s="908" t="s">
        <v>3</v>
      </c>
      <c r="C21" s="127"/>
      <c r="D21" s="927">
        <f t="shared" si="1"/>
        <v>46618</v>
      </c>
      <c r="E21" s="495">
        <f t="shared" si="2"/>
        <v>30291</v>
      </c>
      <c r="F21" s="370">
        <f t="shared" si="3"/>
        <v>64.977047492384926</v>
      </c>
      <c r="G21" s="495">
        <f t="shared" si="4"/>
        <v>16327</v>
      </c>
      <c r="H21" s="928">
        <f t="shared" si="3"/>
        <v>35.022952507615088</v>
      </c>
      <c r="I21" s="127"/>
      <c r="J21" s="901">
        <f t="shared" si="5"/>
        <v>10084</v>
      </c>
      <c r="K21" s="500">
        <f t="shared" si="6"/>
        <v>21.631129606589731</v>
      </c>
      <c r="L21" s="498">
        <v>4112</v>
      </c>
      <c r="M21" s="499">
        <v>40.777469258230859</v>
      </c>
      <c r="N21" s="498">
        <v>5972</v>
      </c>
      <c r="O21" s="893">
        <v>59.222530741769141</v>
      </c>
      <c r="P21" s="127"/>
      <c r="Q21" s="901">
        <v>8287</v>
      </c>
      <c r="R21" s="500">
        <v>17.776395383757347</v>
      </c>
      <c r="S21" s="498">
        <v>4747</v>
      </c>
      <c r="T21" s="499">
        <v>57.282490648002891</v>
      </c>
      <c r="U21" s="498">
        <v>3540</v>
      </c>
      <c r="V21" s="893">
        <v>42.717509351997101</v>
      </c>
      <c r="W21" s="127"/>
      <c r="X21" s="901">
        <v>28247</v>
      </c>
      <c r="Y21" s="500">
        <v>60.592475009652922</v>
      </c>
      <c r="Z21" s="498">
        <v>21432</v>
      </c>
      <c r="AA21" s="499">
        <v>75.87354409317804</v>
      </c>
      <c r="AB21" s="498">
        <v>6815</v>
      </c>
      <c r="AC21" s="893">
        <f t="shared" si="0"/>
        <v>24.126455906821963</v>
      </c>
      <c r="AD21" s="369"/>
      <c r="AE21" s="196"/>
      <c r="AF21" s="196"/>
      <c r="AG21" s="196"/>
      <c r="AH21" s="197"/>
      <c r="AI21" s="259"/>
      <c r="AJ21" s="132"/>
      <c r="AK21" s="196"/>
      <c r="AL21" s="196"/>
      <c r="AM21" s="196"/>
      <c r="AN21" s="197"/>
      <c r="AO21" s="258"/>
      <c r="AQ21" s="196"/>
      <c r="AR21" s="196"/>
      <c r="AS21" s="196"/>
      <c r="AT21" s="197"/>
      <c r="AU21" s="258"/>
      <c r="AW21" s="196"/>
      <c r="AX21" s="196"/>
      <c r="AY21" s="196"/>
      <c r="AZ21" s="197"/>
      <c r="BA21" s="258"/>
    </row>
    <row r="22" spans="1:53" s="133" customFormat="1" ht="18" customHeight="1" x14ac:dyDescent="0.2">
      <c r="A22" s="125"/>
      <c r="B22" s="908" t="s">
        <v>2</v>
      </c>
      <c r="C22" s="127"/>
      <c r="D22" s="927">
        <f t="shared" si="1"/>
        <v>12998</v>
      </c>
      <c r="E22" s="495">
        <f t="shared" si="2"/>
        <v>8514</v>
      </c>
      <c r="F22" s="370">
        <f t="shared" si="3"/>
        <v>65.502384982304974</v>
      </c>
      <c r="G22" s="495">
        <f t="shared" si="4"/>
        <v>4484</v>
      </c>
      <c r="H22" s="928">
        <f t="shared" si="3"/>
        <v>34.497615017695033</v>
      </c>
      <c r="I22" s="127"/>
      <c r="J22" s="901">
        <f t="shared" si="5"/>
        <v>2789</v>
      </c>
      <c r="K22" s="500">
        <f t="shared" si="6"/>
        <v>21.457147253423603</v>
      </c>
      <c r="L22" s="498">
        <v>1150</v>
      </c>
      <c r="M22" s="499">
        <v>41.233416995338828</v>
      </c>
      <c r="N22" s="498">
        <v>1639</v>
      </c>
      <c r="O22" s="893">
        <v>58.766583004661165</v>
      </c>
      <c r="P22" s="127"/>
      <c r="Q22" s="901">
        <v>2082</v>
      </c>
      <c r="R22" s="500">
        <v>16.017848899830746</v>
      </c>
      <c r="S22" s="498">
        <v>1203</v>
      </c>
      <c r="T22" s="499">
        <v>57.78097982708934</v>
      </c>
      <c r="U22" s="498">
        <v>879</v>
      </c>
      <c r="V22" s="893">
        <v>42.219020172910668</v>
      </c>
      <c r="W22" s="127"/>
      <c r="X22" s="901">
        <v>8127</v>
      </c>
      <c r="Y22" s="500">
        <v>62.525003846745655</v>
      </c>
      <c r="Z22" s="498">
        <v>6161</v>
      </c>
      <c r="AA22" s="499">
        <v>75.809031622985117</v>
      </c>
      <c r="AB22" s="498">
        <v>1966</v>
      </c>
      <c r="AC22" s="893">
        <f t="shared" si="0"/>
        <v>24.190968377014887</v>
      </c>
      <c r="AD22" s="369"/>
      <c r="AE22" s="196"/>
      <c r="AF22" s="196"/>
      <c r="AG22" s="196"/>
      <c r="AH22" s="197"/>
      <c r="AI22" s="258"/>
      <c r="AJ22" s="132"/>
      <c r="AK22" s="196"/>
      <c r="AL22" s="196"/>
      <c r="AM22" s="196"/>
      <c r="AN22" s="197"/>
      <c r="AO22" s="258"/>
      <c r="AQ22" s="196"/>
      <c r="AR22" s="196"/>
      <c r="AS22" s="196"/>
      <c r="AT22" s="197"/>
      <c r="AU22" s="258"/>
      <c r="AW22" s="196"/>
      <c r="AX22" s="196"/>
      <c r="AY22" s="196"/>
      <c r="AZ22" s="197"/>
      <c r="BA22" s="258"/>
    </row>
    <row r="23" spans="1:53" s="133" customFormat="1" ht="18" customHeight="1" x14ac:dyDescent="0.2">
      <c r="A23" s="125"/>
      <c r="B23" s="908" t="s">
        <v>35</v>
      </c>
      <c r="C23" s="127"/>
      <c r="D23" s="927">
        <f t="shared" si="1"/>
        <v>25979</v>
      </c>
      <c r="E23" s="495">
        <f t="shared" si="2"/>
        <v>17437</v>
      </c>
      <c r="F23" s="370">
        <f t="shared" si="3"/>
        <v>67.119596597251629</v>
      </c>
      <c r="G23" s="495">
        <f t="shared" si="4"/>
        <v>8542</v>
      </c>
      <c r="H23" s="928">
        <f t="shared" si="3"/>
        <v>32.880403402748378</v>
      </c>
      <c r="I23" s="127"/>
      <c r="J23" s="901">
        <f t="shared" si="5"/>
        <v>5252</v>
      </c>
      <c r="K23" s="500">
        <f t="shared" si="6"/>
        <v>20.216328573078254</v>
      </c>
      <c r="L23" s="498">
        <v>2235</v>
      </c>
      <c r="M23" s="499">
        <v>42.555217060167557</v>
      </c>
      <c r="N23" s="498">
        <v>3017</v>
      </c>
      <c r="O23" s="893">
        <v>57.444782939832436</v>
      </c>
      <c r="P23" s="127"/>
      <c r="Q23" s="901">
        <v>4283</v>
      </c>
      <c r="R23" s="500">
        <v>16.48639285576812</v>
      </c>
      <c r="S23" s="498">
        <v>2424</v>
      </c>
      <c r="T23" s="499">
        <v>56.595844034555221</v>
      </c>
      <c r="U23" s="498">
        <v>1859</v>
      </c>
      <c r="V23" s="893">
        <v>43.404155965444779</v>
      </c>
      <c r="W23" s="127"/>
      <c r="X23" s="901">
        <v>16444</v>
      </c>
      <c r="Y23" s="500">
        <v>63.297278571153626</v>
      </c>
      <c r="Z23" s="498">
        <v>12778</v>
      </c>
      <c r="AA23" s="499">
        <v>77.706154220384335</v>
      </c>
      <c r="AB23" s="498">
        <v>3666</v>
      </c>
      <c r="AC23" s="893">
        <f t="shared" si="0"/>
        <v>22.293845779615665</v>
      </c>
      <c r="AD23" s="369"/>
      <c r="AE23" s="196"/>
      <c r="AF23" s="196"/>
      <c r="AG23" s="196"/>
      <c r="AH23" s="197"/>
      <c r="AI23" s="258"/>
      <c r="AJ23" s="132"/>
      <c r="AK23" s="196"/>
      <c r="AL23" s="196"/>
      <c r="AM23" s="196"/>
      <c r="AN23" s="197"/>
      <c r="AO23" s="258"/>
      <c r="AQ23" s="196"/>
      <c r="AR23" s="196"/>
      <c r="AS23" s="196"/>
      <c r="AT23" s="197"/>
      <c r="AU23" s="258"/>
      <c r="AW23" s="196"/>
      <c r="AX23" s="196"/>
      <c r="AY23" s="196"/>
      <c r="AZ23" s="197"/>
      <c r="BA23" s="258"/>
    </row>
    <row r="24" spans="1:53" s="133" customFormat="1" ht="18" customHeight="1" x14ac:dyDescent="0.2">
      <c r="A24" s="125"/>
      <c r="B24" s="908" t="s">
        <v>42</v>
      </c>
      <c r="C24" s="127"/>
      <c r="D24" s="927">
        <f t="shared" si="1"/>
        <v>62127</v>
      </c>
      <c r="E24" s="495">
        <f t="shared" si="2"/>
        <v>41646</v>
      </c>
      <c r="F24" s="370">
        <f t="shared" si="3"/>
        <v>67.033656864165337</v>
      </c>
      <c r="G24" s="495">
        <f t="shared" si="4"/>
        <v>20481</v>
      </c>
      <c r="H24" s="928">
        <f t="shared" si="3"/>
        <v>32.966343135834663</v>
      </c>
      <c r="I24" s="127"/>
      <c r="J24" s="901">
        <f t="shared" si="5"/>
        <v>15497</v>
      </c>
      <c r="K24" s="500">
        <f t="shared" si="6"/>
        <v>24.94406618700404</v>
      </c>
      <c r="L24" s="498">
        <v>7583</v>
      </c>
      <c r="M24" s="499">
        <v>48.932051364780285</v>
      </c>
      <c r="N24" s="498">
        <v>7914</v>
      </c>
      <c r="O24" s="893">
        <v>51.067948635219715</v>
      </c>
      <c r="P24" s="127"/>
      <c r="Q24" s="901">
        <v>9511</v>
      </c>
      <c r="R24" s="500">
        <v>15.30896389653452</v>
      </c>
      <c r="S24" s="498">
        <v>5643</v>
      </c>
      <c r="T24" s="499">
        <v>59.331300599306068</v>
      </c>
      <c r="U24" s="498">
        <v>3868</v>
      </c>
      <c r="V24" s="893">
        <v>40.668699400693932</v>
      </c>
      <c r="W24" s="127"/>
      <c r="X24" s="901">
        <v>37119</v>
      </c>
      <c r="Y24" s="500">
        <v>59.746969916461445</v>
      </c>
      <c r="Z24" s="498">
        <v>28420</v>
      </c>
      <c r="AA24" s="499">
        <v>76.564562622915489</v>
      </c>
      <c r="AB24" s="498">
        <v>8699</v>
      </c>
      <c r="AC24" s="893">
        <f t="shared" si="0"/>
        <v>23.435437377084511</v>
      </c>
      <c r="AD24" s="369"/>
      <c r="AE24" s="196"/>
      <c r="AF24" s="196"/>
      <c r="AG24" s="196"/>
      <c r="AH24" s="197"/>
      <c r="AI24" s="258"/>
      <c r="AJ24" s="132"/>
      <c r="AK24" s="196"/>
      <c r="AL24" s="196"/>
      <c r="AM24" s="196"/>
      <c r="AN24" s="197"/>
      <c r="AO24" s="258"/>
      <c r="AQ24" s="196"/>
      <c r="AR24" s="196"/>
      <c r="AS24" s="196"/>
      <c r="AT24" s="197"/>
      <c r="AU24" s="258"/>
      <c r="AW24" s="196"/>
      <c r="AX24" s="196"/>
      <c r="AY24" s="196"/>
      <c r="AZ24" s="197"/>
      <c r="BA24" s="258"/>
    </row>
    <row r="25" spans="1:53" s="141" customFormat="1" ht="18" customHeight="1" x14ac:dyDescent="0.2">
      <c r="A25" s="140"/>
      <c r="B25" s="908" t="s">
        <v>43</v>
      </c>
      <c r="C25" s="127"/>
      <c r="D25" s="927">
        <f t="shared" si="1"/>
        <v>14611</v>
      </c>
      <c r="E25" s="495">
        <f t="shared" si="2"/>
        <v>8282</v>
      </c>
      <c r="F25" s="370">
        <f t="shared" si="3"/>
        <v>56.683320785709398</v>
      </c>
      <c r="G25" s="495">
        <f t="shared" si="4"/>
        <v>6329</v>
      </c>
      <c r="H25" s="928">
        <f t="shared" si="3"/>
        <v>43.316679214290602</v>
      </c>
      <c r="I25" s="127"/>
      <c r="J25" s="901">
        <f t="shared" si="5"/>
        <v>5367</v>
      </c>
      <c r="K25" s="500">
        <f t="shared" si="6"/>
        <v>36.732598726986517</v>
      </c>
      <c r="L25" s="498">
        <v>1905</v>
      </c>
      <c r="M25" s="499">
        <v>35.494689770821687</v>
      </c>
      <c r="N25" s="498">
        <v>3462</v>
      </c>
      <c r="O25" s="893">
        <v>64.50531022917832</v>
      </c>
      <c r="P25" s="127"/>
      <c r="Q25" s="901">
        <v>2209</v>
      </c>
      <c r="R25" s="500">
        <v>15.118746150160838</v>
      </c>
      <c r="S25" s="498">
        <v>1197</v>
      </c>
      <c r="T25" s="499">
        <v>54.187415119963788</v>
      </c>
      <c r="U25" s="498">
        <v>1012</v>
      </c>
      <c r="V25" s="893">
        <v>45.812584880036219</v>
      </c>
      <c r="W25" s="127"/>
      <c r="X25" s="901">
        <v>7035</v>
      </c>
      <c r="Y25" s="500">
        <v>48.148655122852645</v>
      </c>
      <c r="Z25" s="498">
        <v>5180</v>
      </c>
      <c r="AA25" s="499">
        <v>73.631840796019901</v>
      </c>
      <c r="AB25" s="498">
        <v>1855</v>
      </c>
      <c r="AC25" s="893">
        <f t="shared" si="0"/>
        <v>26.368159203980102</v>
      </c>
      <c r="AD25" s="369"/>
      <c r="AE25" s="196"/>
      <c r="AF25" s="196"/>
      <c r="AG25" s="196"/>
      <c r="AH25" s="197"/>
      <c r="AI25" s="258"/>
      <c r="AJ25" s="132"/>
      <c r="AK25" s="196"/>
      <c r="AL25" s="196"/>
      <c r="AM25" s="196"/>
      <c r="AN25" s="197"/>
      <c r="AO25" s="258"/>
      <c r="AQ25" s="196"/>
      <c r="AR25" s="196"/>
      <c r="AS25" s="196"/>
      <c r="AT25" s="197"/>
      <c r="AU25" s="258"/>
      <c r="AW25" s="196"/>
      <c r="AX25" s="196"/>
      <c r="AY25" s="196"/>
      <c r="AZ25" s="197"/>
      <c r="BA25" s="258"/>
    </row>
    <row r="26" spans="1:53" s="133" customFormat="1" ht="18" customHeight="1" x14ac:dyDescent="0.2">
      <c r="B26" s="908" t="s">
        <v>44</v>
      </c>
      <c r="C26" s="127"/>
      <c r="D26" s="930">
        <f t="shared" si="1"/>
        <v>3476</v>
      </c>
      <c r="E26" s="497">
        <f t="shared" si="2"/>
        <v>2371</v>
      </c>
      <c r="F26" s="372">
        <f t="shared" si="3"/>
        <v>68.210586881472963</v>
      </c>
      <c r="G26" s="497">
        <f t="shared" si="4"/>
        <v>1105</v>
      </c>
      <c r="H26" s="928">
        <f t="shared" si="3"/>
        <v>31.789413118527044</v>
      </c>
      <c r="I26" s="127"/>
      <c r="J26" s="902">
        <f t="shared" si="5"/>
        <v>669</v>
      </c>
      <c r="K26" s="501">
        <f t="shared" si="6"/>
        <v>19.24626006904488</v>
      </c>
      <c r="L26" s="496">
        <v>319</v>
      </c>
      <c r="M26" s="371">
        <v>47.683109118086698</v>
      </c>
      <c r="N26" s="496">
        <v>350</v>
      </c>
      <c r="O26" s="893">
        <v>52.316890881913302</v>
      </c>
      <c r="P26" s="127"/>
      <c r="Q26" s="902">
        <v>527</v>
      </c>
      <c r="R26" s="501">
        <v>15.161104718066742</v>
      </c>
      <c r="S26" s="496">
        <v>305</v>
      </c>
      <c r="T26" s="371">
        <v>57.874762808349146</v>
      </c>
      <c r="U26" s="496">
        <v>222</v>
      </c>
      <c r="V26" s="893">
        <v>42.125237191650854</v>
      </c>
      <c r="W26" s="127"/>
      <c r="X26" s="902">
        <v>2280</v>
      </c>
      <c r="Y26" s="501">
        <v>65.592635212888368</v>
      </c>
      <c r="Z26" s="496">
        <v>1747</v>
      </c>
      <c r="AA26" s="371">
        <v>76.622807017543863</v>
      </c>
      <c r="AB26" s="496">
        <v>533</v>
      </c>
      <c r="AC26" s="893">
        <f t="shared" si="0"/>
        <v>23.37719298245614</v>
      </c>
      <c r="AD26" s="369"/>
      <c r="AE26" s="196"/>
      <c r="AF26" s="196"/>
      <c r="AG26" s="196"/>
      <c r="AH26" s="197"/>
      <c r="AI26" s="258"/>
      <c r="AJ26" s="132"/>
      <c r="AK26" s="196"/>
      <c r="AL26" s="196"/>
      <c r="AM26" s="196"/>
      <c r="AN26" s="197"/>
      <c r="AO26" s="258"/>
      <c r="AQ26" s="196"/>
      <c r="AR26" s="196"/>
      <c r="AS26" s="196"/>
      <c r="AT26" s="197"/>
      <c r="AU26" s="258"/>
      <c r="AW26" s="196"/>
      <c r="AX26" s="196"/>
      <c r="AY26" s="196"/>
      <c r="AZ26" s="197"/>
      <c r="BA26" s="258"/>
    </row>
    <row r="27" spans="1:53" s="133" customFormat="1" ht="18" customHeight="1" x14ac:dyDescent="0.2">
      <c r="B27" s="908" t="s">
        <v>45</v>
      </c>
      <c r="C27" s="127"/>
      <c r="D27" s="930">
        <f t="shared" si="1"/>
        <v>19453</v>
      </c>
      <c r="E27" s="497">
        <f t="shared" si="2"/>
        <v>13140</v>
      </c>
      <c r="F27" s="372">
        <f t="shared" si="3"/>
        <v>67.547421991466621</v>
      </c>
      <c r="G27" s="497">
        <f t="shared" si="4"/>
        <v>6313</v>
      </c>
      <c r="H27" s="928">
        <f t="shared" si="3"/>
        <v>32.452578008533386</v>
      </c>
      <c r="I27" s="127"/>
      <c r="J27" s="902">
        <f t="shared" si="5"/>
        <v>3598</v>
      </c>
      <c r="K27" s="501">
        <f t="shared" si="6"/>
        <v>18.495861820798847</v>
      </c>
      <c r="L27" s="496">
        <v>1518</v>
      </c>
      <c r="M27" s="371">
        <v>42.190105614230127</v>
      </c>
      <c r="N27" s="496">
        <v>2080</v>
      </c>
      <c r="O27" s="893">
        <v>57.809894385769866</v>
      </c>
      <c r="P27" s="127"/>
      <c r="Q27" s="902">
        <v>3001</v>
      </c>
      <c r="R27" s="501">
        <v>15.426926438081528</v>
      </c>
      <c r="S27" s="496">
        <v>1699</v>
      </c>
      <c r="T27" s="371">
        <v>56.614461846051313</v>
      </c>
      <c r="U27" s="496">
        <v>1302</v>
      </c>
      <c r="V27" s="893">
        <v>43.38553815394868</v>
      </c>
      <c r="W27" s="127"/>
      <c r="X27" s="902">
        <v>12854</v>
      </c>
      <c r="Y27" s="501">
        <v>66.077211741119626</v>
      </c>
      <c r="Z27" s="496">
        <v>9923</v>
      </c>
      <c r="AA27" s="371">
        <v>77.197759452310564</v>
      </c>
      <c r="AB27" s="496">
        <v>2931</v>
      </c>
      <c r="AC27" s="893">
        <f t="shared" si="0"/>
        <v>22.802240547689433</v>
      </c>
      <c r="AD27" s="369"/>
      <c r="AE27" s="196"/>
      <c r="AF27" s="196"/>
      <c r="AG27" s="196"/>
      <c r="AH27" s="197"/>
      <c r="AI27" s="259"/>
      <c r="AJ27" s="132"/>
      <c r="AK27" s="196"/>
      <c r="AL27" s="196"/>
      <c r="AM27" s="196"/>
      <c r="AN27" s="197"/>
      <c r="AO27" s="258"/>
      <c r="AQ27" s="196"/>
      <c r="AR27" s="196"/>
      <c r="AS27" s="196"/>
      <c r="AT27" s="197"/>
      <c r="AU27" s="258"/>
      <c r="AW27" s="196"/>
      <c r="AX27" s="196"/>
      <c r="AY27" s="196"/>
      <c r="AZ27" s="197"/>
      <c r="BA27" s="258"/>
    </row>
    <row r="28" spans="1:53" s="133" customFormat="1" ht="18" customHeight="1" x14ac:dyDescent="0.2">
      <c r="B28" s="908" t="s">
        <v>46</v>
      </c>
      <c r="C28" s="127"/>
      <c r="D28" s="930">
        <f t="shared" si="1"/>
        <v>2586</v>
      </c>
      <c r="E28" s="497">
        <f t="shared" si="2"/>
        <v>1660</v>
      </c>
      <c r="F28" s="372">
        <f t="shared" si="3"/>
        <v>64.19180201082753</v>
      </c>
      <c r="G28" s="497">
        <f t="shared" si="4"/>
        <v>926</v>
      </c>
      <c r="H28" s="931">
        <f t="shared" si="3"/>
        <v>35.80819798917247</v>
      </c>
      <c r="I28" s="127"/>
      <c r="J28" s="902">
        <f t="shared" si="5"/>
        <v>554</v>
      </c>
      <c r="K28" s="501">
        <f t="shared" si="6"/>
        <v>21.423047177107502</v>
      </c>
      <c r="L28" s="496">
        <v>236</v>
      </c>
      <c r="M28" s="371">
        <v>42.599277978339352</v>
      </c>
      <c r="N28" s="496">
        <v>318</v>
      </c>
      <c r="O28" s="896">
        <v>57.400722021660656</v>
      </c>
      <c r="P28" s="127"/>
      <c r="Q28" s="902">
        <v>396</v>
      </c>
      <c r="R28" s="501">
        <v>15.31322505800464</v>
      </c>
      <c r="S28" s="496">
        <v>214</v>
      </c>
      <c r="T28" s="371">
        <v>54.040404040404042</v>
      </c>
      <c r="U28" s="496">
        <v>182</v>
      </c>
      <c r="V28" s="896">
        <v>45.959595959595958</v>
      </c>
      <c r="W28" s="127"/>
      <c r="X28" s="902">
        <v>1636</v>
      </c>
      <c r="Y28" s="501">
        <v>63.263727764887854</v>
      </c>
      <c r="Z28" s="496">
        <v>1210</v>
      </c>
      <c r="AA28" s="371">
        <v>73.960880195599017</v>
      </c>
      <c r="AB28" s="496">
        <v>426</v>
      </c>
      <c r="AC28" s="896">
        <f t="shared" si="0"/>
        <v>26.039119804400979</v>
      </c>
      <c r="AD28" s="369"/>
      <c r="AE28" s="196"/>
      <c r="AF28" s="196"/>
      <c r="AG28" s="196"/>
      <c r="AH28" s="197"/>
      <c r="AI28" s="258"/>
      <c r="AJ28" s="132"/>
      <c r="AK28" s="196"/>
      <c r="AL28" s="196"/>
      <c r="AM28" s="196"/>
      <c r="AN28" s="197"/>
      <c r="AO28" s="258"/>
      <c r="AQ28" s="196"/>
      <c r="AR28" s="196"/>
      <c r="AS28" s="196"/>
      <c r="AT28" s="197"/>
      <c r="AU28" s="258"/>
      <c r="AW28" s="196"/>
      <c r="AX28" s="196"/>
      <c r="AY28" s="196"/>
      <c r="AZ28" s="197"/>
      <c r="BA28" s="258"/>
    </row>
    <row r="29" spans="1:53" s="133" customFormat="1" ht="18" customHeight="1" x14ac:dyDescent="0.2">
      <c r="B29" s="922" t="s">
        <v>1</v>
      </c>
      <c r="C29" s="127"/>
      <c r="D29" s="932">
        <f t="shared" si="1"/>
        <v>1245</v>
      </c>
      <c r="E29" s="933">
        <f t="shared" si="2"/>
        <v>672</v>
      </c>
      <c r="F29" s="934">
        <f t="shared" si="3"/>
        <v>53.975903614457835</v>
      </c>
      <c r="G29" s="933">
        <f t="shared" si="4"/>
        <v>573</v>
      </c>
      <c r="H29" s="935">
        <f t="shared" si="3"/>
        <v>46.024096385542165</v>
      </c>
      <c r="I29" s="127"/>
      <c r="J29" s="938">
        <f t="shared" si="5"/>
        <v>671</v>
      </c>
      <c r="K29" s="939">
        <f t="shared" si="6"/>
        <v>53.895582329317271</v>
      </c>
      <c r="L29" s="940">
        <v>256</v>
      </c>
      <c r="M29" s="941">
        <v>38.152011922503725</v>
      </c>
      <c r="N29" s="940">
        <v>415</v>
      </c>
      <c r="O29" s="942">
        <v>61.847988077496275</v>
      </c>
      <c r="P29" s="127"/>
      <c r="Q29" s="938">
        <v>185</v>
      </c>
      <c r="R29" s="939">
        <v>14.859437751004014</v>
      </c>
      <c r="S29" s="940">
        <v>120</v>
      </c>
      <c r="T29" s="941">
        <v>64.86486486486487</v>
      </c>
      <c r="U29" s="940">
        <v>65</v>
      </c>
      <c r="V29" s="942">
        <v>35.135135135135137</v>
      </c>
      <c r="W29" s="127"/>
      <c r="X29" s="938">
        <v>389</v>
      </c>
      <c r="Y29" s="939">
        <v>31.244979919678716</v>
      </c>
      <c r="Z29" s="940">
        <v>296</v>
      </c>
      <c r="AA29" s="941">
        <v>76.092544987146525</v>
      </c>
      <c r="AB29" s="940">
        <v>93</v>
      </c>
      <c r="AC29" s="942">
        <f t="shared" si="0"/>
        <v>23.907455012853472</v>
      </c>
      <c r="AD29" s="369"/>
      <c r="AE29" s="196"/>
      <c r="AF29" s="196"/>
      <c r="AG29" s="196"/>
      <c r="AH29" s="197"/>
      <c r="AI29" s="258"/>
      <c r="AJ29" s="132"/>
      <c r="AK29" s="196"/>
      <c r="AL29" s="196"/>
      <c r="AM29" s="196"/>
      <c r="AN29" s="197"/>
      <c r="AO29" s="258"/>
      <c r="AQ29" s="196"/>
      <c r="AR29" s="196"/>
      <c r="AS29" s="196"/>
      <c r="AT29" s="197"/>
      <c r="AU29" s="258"/>
      <c r="AW29" s="196"/>
      <c r="AX29" s="196"/>
      <c r="AY29" s="196"/>
      <c r="AZ29" s="197"/>
      <c r="BA29" s="258"/>
    </row>
    <row r="30" spans="1:53" s="124" customFormat="1" ht="3.75" customHeight="1" x14ac:dyDescent="0.2">
      <c r="A30" s="121"/>
      <c r="B30" s="122"/>
      <c r="C30" s="123"/>
      <c r="D30" s="122"/>
      <c r="E30" s="122"/>
      <c r="F30" s="122"/>
      <c r="G30" s="122"/>
      <c r="H30" s="151"/>
      <c r="I30" s="123"/>
      <c r="J30" s="122"/>
      <c r="K30" s="122"/>
      <c r="L30" s="122"/>
      <c r="M30" s="122"/>
      <c r="N30" s="122"/>
      <c r="O30" s="368"/>
      <c r="P30" s="123"/>
      <c r="Q30" s="122"/>
      <c r="R30" s="122"/>
      <c r="S30" s="122"/>
      <c r="T30" s="122"/>
      <c r="U30" s="122"/>
      <c r="V30" s="368"/>
      <c r="W30" s="123"/>
      <c r="X30" s="122"/>
      <c r="Y30" s="122"/>
      <c r="Z30" s="122"/>
      <c r="AA30" s="122"/>
      <c r="AB30" s="122"/>
      <c r="AC30" s="368"/>
      <c r="AD30" s="369"/>
      <c r="AE30" s="200"/>
      <c r="AF30" s="200"/>
      <c r="AG30" s="196"/>
      <c r="AH30" s="197"/>
      <c r="AI30" s="258"/>
      <c r="AJ30" s="132"/>
      <c r="AK30" s="200"/>
      <c r="AL30" s="200"/>
      <c r="AM30" s="196"/>
      <c r="AN30" s="197"/>
      <c r="AO30" s="258"/>
      <c r="AQ30" s="200"/>
      <c r="AR30" s="200"/>
      <c r="AS30" s="196"/>
      <c r="AT30" s="197"/>
      <c r="AU30" s="258"/>
      <c r="AW30" s="200"/>
      <c r="AX30" s="200"/>
      <c r="AY30" s="196"/>
      <c r="AZ30" s="197"/>
      <c r="BA30" s="258"/>
    </row>
    <row r="31" spans="1:53" s="152" customFormat="1" ht="18" customHeight="1" x14ac:dyDescent="0.2">
      <c r="A31" s="797"/>
      <c r="B31" s="947" t="s">
        <v>0</v>
      </c>
      <c r="C31" s="742"/>
      <c r="D31" s="945">
        <f>J31+Q31+X31</f>
        <v>426181</v>
      </c>
      <c r="E31" s="944">
        <f>L31+S31+Z31</f>
        <v>272415</v>
      </c>
      <c r="F31" s="914">
        <f>E31/$D31*100</f>
        <v>63.920024590490897</v>
      </c>
      <c r="G31" s="944">
        <f>N31+U31+AB31</f>
        <v>153766</v>
      </c>
      <c r="H31" s="946">
        <f>G31/$D31*100</f>
        <v>36.07997540950911</v>
      </c>
      <c r="I31" s="742"/>
      <c r="J31" s="912">
        <f>SUM(J12:J29)</f>
        <v>111825</v>
      </c>
      <c r="K31" s="943">
        <f>J31/$D31*100</f>
        <v>26.238851567761117</v>
      </c>
      <c r="L31" s="944">
        <f>SUM(L12:L29)</f>
        <v>46351</v>
      </c>
      <c r="M31" s="914">
        <f>L31/$J31*100</f>
        <v>41.44958640733288</v>
      </c>
      <c r="N31" s="944">
        <f>SUM(N12:N29)</f>
        <v>65474</v>
      </c>
      <c r="O31" s="913">
        <f>N31/$J31*100</f>
        <v>58.55041359266712</v>
      </c>
      <c r="P31" s="742"/>
      <c r="Q31" s="912">
        <f>SUM(Q12:Q29)</f>
        <v>69455</v>
      </c>
      <c r="R31" s="943">
        <f>Q31/$D31*100</f>
        <v>16.297066269965107</v>
      </c>
      <c r="S31" s="944">
        <f>SUM(S12:S29)</f>
        <v>39924</v>
      </c>
      <c r="T31" s="914">
        <f>S31/$Q31*100</f>
        <v>57.481822762940041</v>
      </c>
      <c r="U31" s="944">
        <f>SUM(U12:U29)</f>
        <v>29531</v>
      </c>
      <c r="V31" s="913">
        <f>U31/$Q31*100</f>
        <v>42.518177237059966</v>
      </c>
      <c r="W31" s="742"/>
      <c r="X31" s="912">
        <f>SUM(X12:X29)</f>
        <v>244901</v>
      </c>
      <c r="Y31" s="943">
        <f>X31/$D31*100</f>
        <v>57.464082162273776</v>
      </c>
      <c r="Z31" s="944">
        <f>SUM(Z12:Z29)</f>
        <v>186140</v>
      </c>
      <c r="AA31" s="914">
        <f>Z31/$X31*100</f>
        <v>76.00622292273205</v>
      </c>
      <c r="AB31" s="944">
        <f>SUM(AB12:AB29)</f>
        <v>58761</v>
      </c>
      <c r="AC31" s="913">
        <f>AB31/$X31*100</f>
        <v>23.993777077267957</v>
      </c>
      <c r="AD31" s="369"/>
      <c r="AE31" s="196"/>
      <c r="AF31" s="196"/>
      <c r="AG31" s="200"/>
      <c r="AH31" s="200"/>
      <c r="AI31" s="260"/>
      <c r="AJ31" s="261"/>
      <c r="AK31" s="196"/>
      <c r="AL31" s="196"/>
      <c r="AM31" s="200"/>
      <c r="AN31" s="200"/>
      <c r="AO31" s="260"/>
      <c r="AQ31" s="196"/>
      <c r="AR31" s="196"/>
      <c r="AS31" s="200"/>
      <c r="AT31" s="200"/>
      <c r="AU31" s="260"/>
      <c r="AW31" s="196"/>
      <c r="AX31" s="196"/>
      <c r="AY31" s="200"/>
      <c r="AZ31" s="200"/>
      <c r="BA31" s="260"/>
    </row>
    <row r="32" spans="1:53" s="157" customFormat="1" ht="5.25" customHeight="1" x14ac:dyDescent="0.25">
      <c r="B32" s="158" t="s">
        <v>39</v>
      </c>
      <c r="C32" s="159"/>
      <c r="I32" s="159"/>
    </row>
    <row r="33" spans="2:14" s="152" customFormat="1" ht="5.25" customHeight="1" x14ac:dyDescent="0.25">
      <c r="B33" s="158" t="s">
        <v>47</v>
      </c>
      <c r="C33" s="161"/>
      <c r="I33" s="161"/>
    </row>
    <row r="34" spans="2:14" s="152" customFormat="1" ht="13.5" customHeight="1" x14ac:dyDescent="0.25">
      <c r="B34" s="1299"/>
      <c r="C34" s="1299"/>
      <c r="D34" s="1299"/>
      <c r="E34" s="1299"/>
      <c r="F34" s="1299"/>
      <c r="G34" s="1299"/>
      <c r="H34" s="1299"/>
    </row>
    <row r="35" spans="2:14" ht="29.25" customHeight="1" x14ac:dyDescent="0.25">
      <c r="B35" s="1351"/>
      <c r="C35" s="1351"/>
      <c r="D35" s="1351"/>
      <c r="E35" s="493"/>
      <c r="F35" s="493"/>
      <c r="G35" s="493"/>
      <c r="H35" s="163"/>
      <c r="I35" s="163"/>
      <c r="J35" s="163"/>
      <c r="K35" s="163"/>
      <c r="L35" s="163"/>
      <c r="M35" s="163"/>
      <c r="N35" s="163"/>
    </row>
    <row r="36" spans="2:14" ht="4.5" customHeight="1" x14ac:dyDescent="0.25">
      <c r="B36" s="1324"/>
      <c r="C36" s="1324"/>
      <c r="D36" s="1324"/>
      <c r="E36" s="494"/>
      <c r="F36" s="494"/>
      <c r="G36" s="494"/>
      <c r="H36" s="163"/>
      <c r="I36" s="163"/>
      <c r="J36" s="163"/>
      <c r="K36" s="163"/>
      <c r="L36" s="163"/>
      <c r="M36" s="163"/>
      <c r="N36" s="163"/>
    </row>
  </sheetData>
  <mergeCells count="30">
    <mergeCell ref="B34:H34"/>
    <mergeCell ref="B35:D35"/>
    <mergeCell ref="B36:D36"/>
    <mergeCell ref="R9:R10"/>
    <mergeCell ref="S9:T9"/>
    <mergeCell ref="K9:K10"/>
    <mergeCell ref="L9:M9"/>
    <mergeCell ref="N9:O9"/>
    <mergeCell ref="Q9:Q10"/>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71" orientation="landscape" r:id="rId1"/>
  <headerFooter alignWithMargins="0"/>
  <rowBreaks count="2" manualBreakCount="2">
    <brk id="34" max="25" man="1"/>
    <brk id="35"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92">
    <tabColor theme="0"/>
    <pageSetUpPr fitToPage="1"/>
  </sheetPr>
  <dimension ref="A1:BA36"/>
  <sheetViews>
    <sheetView showGridLines="0" zoomScaleNormal="100" workbookViewId="0">
      <selection activeCell="B6" sqref="B6"/>
    </sheetView>
  </sheetViews>
  <sheetFormatPr baseColWidth="10" defaultColWidth="11.453125" defaultRowHeight="15" x14ac:dyDescent="0.25"/>
  <cols>
    <col min="1" max="1" width="1.1796875" style="162" customWidth="1"/>
    <col min="2" max="2" width="28.7265625" style="162" customWidth="1"/>
    <col min="3" max="3" width="0.54296875" style="162" customWidth="1"/>
    <col min="4" max="4" width="10.1796875" style="162" bestFit="1" customWidth="1"/>
    <col min="5" max="5" width="10.26953125" style="162" customWidth="1"/>
    <col min="6" max="6" width="7" style="162" customWidth="1"/>
    <col min="7" max="7" width="8.81640625" style="162" customWidth="1"/>
    <col min="8" max="8" width="7" style="162" customWidth="1"/>
    <col min="9" max="9" width="0.453125" style="162" customWidth="1"/>
    <col min="10" max="10" width="8.453125" style="162" bestFit="1" customWidth="1"/>
    <col min="11" max="11" width="6.7265625" style="162" customWidth="1"/>
    <col min="12" max="12" width="8.453125" style="162" customWidth="1"/>
    <col min="13" max="13" width="6.7265625" style="162" bestFit="1" customWidth="1"/>
    <col min="14" max="14" width="8.453125" style="162" customWidth="1"/>
    <col min="15" max="15" width="6.7265625" style="162" bestFit="1" customWidth="1"/>
    <col min="16" max="16" width="0.453125" style="162" customWidth="1"/>
    <col min="17" max="17" width="8.453125" style="162" bestFit="1" customWidth="1"/>
    <col min="18" max="18" width="6.81640625" style="162" customWidth="1"/>
    <col min="19" max="19" width="8.453125" style="162" customWidth="1"/>
    <col min="20" max="20" width="6.7265625" style="162" bestFit="1" customWidth="1"/>
    <col min="21" max="21" width="8.453125" style="162" customWidth="1"/>
    <col min="22" max="22" width="6.7265625" style="162" bestFit="1" customWidth="1"/>
    <col min="23" max="23" width="0.453125" style="162" customWidth="1"/>
    <col min="24" max="24" width="8.453125" style="162" bestFit="1" customWidth="1"/>
    <col min="25" max="25" width="7" style="162" customWidth="1"/>
    <col min="26" max="26" width="8.453125" style="162" customWidth="1"/>
    <col min="27" max="27" width="6.7265625" style="162" bestFit="1" customWidth="1"/>
    <col min="28" max="28" width="8.453125" style="162" customWidth="1"/>
    <col min="29" max="29" width="6.7265625" style="162" bestFit="1" customWidth="1"/>
    <col min="30" max="30" width="11.453125" style="162"/>
    <col min="31" max="33" width="2.453125" style="162" bestFit="1" customWidth="1"/>
    <col min="34" max="34" width="13" style="162" bestFit="1" customWidth="1"/>
    <col min="35" max="35" width="3.453125" style="162" bestFit="1" customWidth="1"/>
    <col min="36" max="36" width="3.81640625" style="162" customWidth="1"/>
    <col min="37" max="39" width="2.453125" style="162" bestFit="1" customWidth="1"/>
    <col min="40" max="40" width="8.453125" style="162" bestFit="1" customWidth="1"/>
    <col min="41" max="41" width="3.453125" style="162" bestFit="1" customWidth="1"/>
    <col min="42" max="42" width="3.54296875" style="162" customWidth="1"/>
    <col min="43" max="45" width="2.453125" style="162" bestFit="1" customWidth="1"/>
    <col min="46" max="46" width="8.453125" style="162" bestFit="1" customWidth="1"/>
    <col min="47" max="47" width="4.1796875" style="162" bestFit="1" customWidth="1"/>
    <col min="48" max="48" width="3.26953125" style="162" customWidth="1"/>
    <col min="49" max="49" width="4.26953125" style="162" bestFit="1" customWidth="1"/>
    <col min="50" max="50" width="2.453125" style="162" bestFit="1" customWidth="1"/>
    <col min="51" max="51" width="4.26953125" style="162" bestFit="1" customWidth="1"/>
    <col min="52" max="52" width="8.453125" style="162" bestFit="1" customWidth="1"/>
    <col min="53" max="53" width="4.26953125" style="162" bestFit="1" customWidth="1"/>
    <col min="54" max="16384" width="11.453125" style="162"/>
  </cols>
  <sheetData>
    <row r="1" spans="1:53" s="104" customFormat="1" ht="15" customHeight="1" x14ac:dyDescent="0.25">
      <c r="A1" s="471" t="s">
        <v>49</v>
      </c>
      <c r="B1" s="105"/>
      <c r="C1" s="106"/>
      <c r="I1" s="106"/>
      <c r="J1" s="471" t="s">
        <v>135</v>
      </c>
      <c r="K1" s="471"/>
      <c r="L1" s="471" t="s">
        <v>135</v>
      </c>
      <c r="M1" s="471"/>
      <c r="N1" s="471" t="s">
        <v>135</v>
      </c>
      <c r="O1" s="471"/>
      <c r="P1" s="471"/>
      <c r="Q1" s="471" t="s">
        <v>16</v>
      </c>
      <c r="R1" s="471"/>
      <c r="S1" s="471" t="s">
        <v>16</v>
      </c>
      <c r="T1" s="471"/>
      <c r="U1" s="471" t="s">
        <v>16</v>
      </c>
      <c r="V1" s="471"/>
      <c r="W1" s="471"/>
      <c r="X1" s="471" t="s">
        <v>15</v>
      </c>
      <c r="Y1" s="471"/>
      <c r="Z1" s="471" t="s">
        <v>15</v>
      </c>
      <c r="AA1" s="471"/>
      <c r="AB1" s="471" t="s">
        <v>15</v>
      </c>
    </row>
    <row r="2" spans="1:53" s="108" customFormat="1" ht="52.5" customHeight="1" x14ac:dyDescent="0.3">
      <c r="B2" s="1300"/>
      <c r="C2" s="1300"/>
    </row>
    <row r="3" spans="1:53" s="111" customFormat="1" ht="4.5" customHeight="1" x14ac:dyDescent="0.25">
      <c r="B3" s="1301"/>
      <c r="C3" s="1301"/>
    </row>
    <row r="4" spans="1:53" s="111" customFormat="1" ht="17.25" customHeight="1" x14ac:dyDescent="0.25">
      <c r="A4" s="1325" t="s">
        <v>407</v>
      </c>
      <c r="B4" s="1325"/>
      <c r="C4" s="1325"/>
      <c r="D4" s="1325"/>
      <c r="E4" s="1325"/>
      <c r="F4" s="1325"/>
      <c r="G4" s="1325"/>
      <c r="H4" s="1325"/>
      <c r="I4" s="1325"/>
      <c r="J4" s="1325"/>
      <c r="K4" s="1325"/>
      <c r="L4" s="1325"/>
      <c r="M4" s="1325"/>
      <c r="N4" s="1325"/>
      <c r="O4" s="1325"/>
      <c r="P4" s="1325"/>
      <c r="Q4" s="1325"/>
      <c r="R4" s="1325"/>
      <c r="S4" s="1325"/>
      <c r="T4" s="1325"/>
      <c r="U4" s="1325"/>
      <c r="V4" s="1325"/>
      <c r="W4" s="1325"/>
      <c r="X4" s="1325"/>
      <c r="Y4" s="1325"/>
      <c r="Z4" s="1325"/>
      <c r="AA4" s="1325"/>
      <c r="AB4" s="1325"/>
      <c r="AC4" s="1325"/>
    </row>
    <row r="5" spans="1:53" s="111" customFormat="1" ht="17.25" customHeight="1" x14ac:dyDescent="0.25">
      <c r="A5" s="770"/>
      <c r="B5" s="1326" t="s">
        <v>486</v>
      </c>
      <c r="C5" s="1326"/>
      <c r="D5" s="1326"/>
      <c r="E5" s="1326"/>
      <c r="F5" s="1326"/>
      <c r="G5" s="1326"/>
      <c r="H5" s="1326"/>
      <c r="I5" s="1326"/>
      <c r="J5" s="1326"/>
      <c r="K5" s="1326"/>
      <c r="L5" s="1326"/>
      <c r="M5" s="1326"/>
      <c r="N5" s="1326"/>
      <c r="O5" s="1326"/>
      <c r="P5" s="1326"/>
      <c r="Q5" s="1326"/>
      <c r="R5" s="1326"/>
      <c r="S5" s="1326"/>
      <c r="T5" s="1326"/>
      <c r="U5" s="1326"/>
      <c r="V5" s="1326"/>
      <c r="W5" s="1326"/>
      <c r="X5" s="1326"/>
      <c r="Y5" s="1326"/>
      <c r="Z5" s="1326"/>
      <c r="AA5" s="1326"/>
      <c r="AB5" s="1326"/>
      <c r="AC5" s="1326"/>
    </row>
    <row r="6" spans="1:53" s="111" customFormat="1" ht="6" customHeight="1" x14ac:dyDescent="0.25"/>
    <row r="7" spans="1:53" s="115" customFormat="1" ht="12.75" customHeight="1" x14ac:dyDescent="0.25">
      <c r="A7" s="771"/>
      <c r="B7" s="1406" t="s">
        <v>12</v>
      </c>
      <c r="C7" s="742"/>
      <c r="D7" s="1414" t="s">
        <v>230</v>
      </c>
      <c r="E7" s="1415"/>
      <c r="F7" s="1415"/>
      <c r="G7" s="1415"/>
      <c r="H7" s="1415"/>
      <c r="I7" s="920"/>
      <c r="J7" s="1411"/>
      <c r="K7" s="1411"/>
      <c r="L7" s="1411"/>
      <c r="M7" s="1411"/>
      <c r="N7" s="1411"/>
      <c r="O7" s="1411"/>
      <c r="P7" s="920"/>
      <c r="Q7" s="1411"/>
      <c r="R7" s="1411"/>
      <c r="S7" s="1411"/>
      <c r="T7" s="1411"/>
      <c r="U7" s="1411"/>
      <c r="V7" s="1411"/>
      <c r="W7" s="920"/>
      <c r="X7" s="1411"/>
      <c r="Y7" s="1411"/>
      <c r="Z7" s="1411"/>
      <c r="AA7" s="1411"/>
      <c r="AB7" s="1411"/>
      <c r="AC7" s="1410"/>
      <c r="AD7" s="252"/>
      <c r="AE7" s="252"/>
      <c r="AF7" s="253"/>
      <c r="AG7" s="253"/>
      <c r="AH7" s="253"/>
      <c r="AI7" s="253"/>
      <c r="AJ7" s="253"/>
      <c r="AK7" s="253"/>
      <c r="AL7" s="254"/>
    </row>
    <row r="8" spans="1:53" s="115" customFormat="1" ht="25.5" customHeight="1" x14ac:dyDescent="0.25">
      <c r="A8" s="771"/>
      <c r="B8" s="1412"/>
      <c r="C8" s="742"/>
      <c r="D8" s="1416"/>
      <c r="E8" s="1348"/>
      <c r="F8" s="1348"/>
      <c r="G8" s="1348"/>
      <c r="H8" s="1348"/>
      <c r="I8" s="1042"/>
      <c r="J8" s="1409" t="s">
        <v>231</v>
      </c>
      <c r="K8" s="1411"/>
      <c r="L8" s="1411"/>
      <c r="M8" s="1411"/>
      <c r="N8" s="1411"/>
      <c r="O8" s="1410"/>
      <c r="P8" s="742"/>
      <c r="Q8" s="1409" t="s">
        <v>232</v>
      </c>
      <c r="R8" s="1411"/>
      <c r="S8" s="1411"/>
      <c r="T8" s="1411"/>
      <c r="U8" s="1411"/>
      <c r="V8" s="1410"/>
      <c r="W8" s="742"/>
      <c r="X8" s="1409" t="s">
        <v>233</v>
      </c>
      <c r="Y8" s="1411"/>
      <c r="Z8" s="1411"/>
      <c r="AA8" s="1411"/>
      <c r="AB8" s="1411"/>
      <c r="AC8" s="1410"/>
      <c r="AD8" s="252"/>
      <c r="AE8" s="252"/>
      <c r="AF8" s="253"/>
      <c r="AG8" s="253"/>
      <c r="AH8" s="253"/>
      <c r="AI8" s="253"/>
      <c r="AJ8" s="253"/>
      <c r="AK8" s="253"/>
      <c r="AL8" s="254"/>
    </row>
    <row r="9" spans="1:53" s="115" customFormat="1" ht="21.75" customHeight="1" x14ac:dyDescent="0.25">
      <c r="A9" s="771"/>
      <c r="B9" s="1412"/>
      <c r="C9" s="742"/>
      <c r="D9" s="1417" t="s">
        <v>9</v>
      </c>
      <c r="E9" s="1338" t="s">
        <v>24</v>
      </c>
      <c r="F9" s="1332"/>
      <c r="G9" s="1332" t="s">
        <v>23</v>
      </c>
      <c r="H9" s="1332"/>
      <c r="I9" s="1042"/>
      <c r="J9" s="1419" t="s">
        <v>9</v>
      </c>
      <c r="K9" s="1336" t="s">
        <v>221</v>
      </c>
      <c r="L9" s="1338" t="s">
        <v>24</v>
      </c>
      <c r="M9" s="1332"/>
      <c r="N9" s="1332" t="s">
        <v>23</v>
      </c>
      <c r="O9" s="1421"/>
      <c r="P9" s="742"/>
      <c r="Q9" s="1419" t="s">
        <v>9</v>
      </c>
      <c r="R9" s="1336" t="s">
        <v>221</v>
      </c>
      <c r="S9" s="1338" t="s">
        <v>24</v>
      </c>
      <c r="T9" s="1332"/>
      <c r="U9" s="1332" t="s">
        <v>23</v>
      </c>
      <c r="V9" s="1421"/>
      <c r="W9" s="742"/>
      <c r="X9" s="1419" t="s">
        <v>9</v>
      </c>
      <c r="Y9" s="1336" t="s">
        <v>221</v>
      </c>
      <c r="Z9" s="1338" t="s">
        <v>24</v>
      </c>
      <c r="AA9" s="1332"/>
      <c r="AB9" s="1332" t="s">
        <v>23</v>
      </c>
      <c r="AC9" s="1421"/>
      <c r="AD9" s="252"/>
      <c r="AE9" s="252"/>
      <c r="AF9" s="253"/>
      <c r="AG9" s="253"/>
      <c r="AH9" s="253"/>
      <c r="AI9" s="253"/>
      <c r="AJ9" s="253"/>
      <c r="AK9" s="253"/>
      <c r="AL9" s="254"/>
    </row>
    <row r="10" spans="1:53" s="120" customFormat="1" ht="44.25" customHeight="1" x14ac:dyDescent="0.25">
      <c r="A10" s="772"/>
      <c r="B10" s="1413"/>
      <c r="C10" s="743"/>
      <c r="D10" s="1418"/>
      <c r="E10" s="888" t="s">
        <v>9</v>
      </c>
      <c r="F10" s="888" t="s">
        <v>221</v>
      </c>
      <c r="G10" s="888" t="s">
        <v>9</v>
      </c>
      <c r="H10" s="888" t="s">
        <v>221</v>
      </c>
      <c r="I10" s="1041"/>
      <c r="J10" s="1420"/>
      <c r="K10" s="1422"/>
      <c r="L10" s="888" t="s">
        <v>9</v>
      </c>
      <c r="M10" s="888" t="s">
        <v>222</v>
      </c>
      <c r="N10" s="888" t="s">
        <v>9</v>
      </c>
      <c r="O10" s="885" t="s">
        <v>222</v>
      </c>
      <c r="P10" s="921"/>
      <c r="Q10" s="1420"/>
      <c r="R10" s="1422"/>
      <c r="S10" s="888" t="s">
        <v>9</v>
      </c>
      <c r="T10" s="888" t="s">
        <v>222</v>
      </c>
      <c r="U10" s="888" t="s">
        <v>9</v>
      </c>
      <c r="V10" s="885" t="s">
        <v>222</v>
      </c>
      <c r="W10" s="921"/>
      <c r="X10" s="1420"/>
      <c r="Y10" s="1422"/>
      <c r="Z10" s="888" t="s">
        <v>9</v>
      </c>
      <c r="AA10" s="888" t="s">
        <v>222</v>
      </c>
      <c r="AB10" s="888" t="s">
        <v>9</v>
      </c>
      <c r="AC10" s="885" t="s">
        <v>222</v>
      </c>
      <c r="AD10" s="255"/>
      <c r="AE10" s="256"/>
      <c r="AF10" s="200"/>
      <c r="AG10" s="200"/>
      <c r="AH10" s="200"/>
      <c r="AI10" s="200"/>
      <c r="AJ10" s="257"/>
      <c r="AK10" s="257"/>
      <c r="AL10" s="257"/>
    </row>
    <row r="11" spans="1:53" s="124" customFormat="1" ht="4.5" customHeight="1" x14ac:dyDescent="0.25">
      <c r="A11" s="121"/>
      <c r="B11" s="122"/>
      <c r="C11" s="123"/>
      <c r="D11" s="122"/>
      <c r="E11" s="122"/>
      <c r="F11" s="122"/>
      <c r="G11" s="122"/>
      <c r="H11" s="122"/>
      <c r="I11" s="123"/>
      <c r="J11" s="122"/>
      <c r="K11" s="122"/>
      <c r="L11" s="122"/>
      <c r="M11" s="122"/>
      <c r="N11" s="122"/>
      <c r="O11" s="122"/>
      <c r="P11" s="123"/>
      <c r="Q11" s="122"/>
      <c r="R11" s="122"/>
      <c r="S11" s="122"/>
      <c r="T11" s="122"/>
      <c r="U11" s="122"/>
      <c r="V11" s="122"/>
      <c r="W11" s="123"/>
      <c r="X11" s="122"/>
      <c r="Y11" s="122"/>
      <c r="Z11" s="122"/>
      <c r="AA11" s="122"/>
      <c r="AB11" s="122"/>
      <c r="AC11" s="122"/>
      <c r="AD11" s="252"/>
      <c r="AE11" s="256"/>
      <c r="AF11" s="200"/>
      <c r="AG11" s="200"/>
      <c r="AH11" s="200"/>
      <c r="AI11" s="200"/>
      <c r="AJ11" s="132"/>
      <c r="AK11" s="132"/>
      <c r="AL11" s="132"/>
    </row>
    <row r="12" spans="1:53" s="133" customFormat="1" ht="18" customHeight="1" x14ac:dyDescent="0.2">
      <c r="A12" s="125"/>
      <c r="B12" s="907" t="s">
        <v>8</v>
      </c>
      <c r="C12" s="127"/>
      <c r="D12" s="923">
        <f>J12+Q12+X12</f>
        <v>141122</v>
      </c>
      <c r="E12" s="924">
        <f>L12+S12+Z12</f>
        <v>88514</v>
      </c>
      <c r="F12" s="925">
        <f>E12/$D12*100</f>
        <v>62.721616757132125</v>
      </c>
      <c r="G12" s="924">
        <f>N12+U12+AB12</f>
        <v>52608</v>
      </c>
      <c r="H12" s="926">
        <f>G12/$D12*100</f>
        <v>37.278383242867875</v>
      </c>
      <c r="I12" s="127"/>
      <c r="J12" s="900">
        <f>L12+N12</f>
        <v>42992</v>
      </c>
      <c r="K12" s="936">
        <f>J12/$D12*100</f>
        <v>30.464420855713499</v>
      </c>
      <c r="L12" s="937">
        <v>17314</v>
      </c>
      <c r="M12" s="925">
        <v>40.272608857461854</v>
      </c>
      <c r="N12" s="937">
        <v>25678</v>
      </c>
      <c r="O12" s="891">
        <v>59.727391142538146</v>
      </c>
      <c r="P12" s="127"/>
      <c r="Q12" s="900">
        <v>28585</v>
      </c>
      <c r="R12" s="936">
        <v>20.25552358951829</v>
      </c>
      <c r="S12" s="937">
        <v>18385</v>
      </c>
      <c r="T12" s="925">
        <v>64.316949449011716</v>
      </c>
      <c r="U12" s="937">
        <v>10200</v>
      </c>
      <c r="V12" s="891">
        <v>35.683050550988284</v>
      </c>
      <c r="W12" s="127"/>
      <c r="X12" s="900">
        <v>69545</v>
      </c>
      <c r="Y12" s="936">
        <v>49.280055554768218</v>
      </c>
      <c r="Z12" s="937">
        <v>52815</v>
      </c>
      <c r="AA12" s="925">
        <v>75.94363361852038</v>
      </c>
      <c r="AB12" s="937">
        <v>16730</v>
      </c>
      <c r="AC12" s="891">
        <f t="shared" ref="AC12:AC29" si="0">AB12/$X12*100</f>
        <v>24.05636638147962</v>
      </c>
      <c r="AD12" s="369"/>
      <c r="AE12" s="196"/>
      <c r="AF12" s="196"/>
      <c r="AG12" s="196"/>
      <c r="AH12" s="197"/>
      <c r="AI12" s="258"/>
      <c r="AJ12" s="132"/>
      <c r="AK12" s="196"/>
      <c r="AL12" s="196"/>
      <c r="AM12" s="196"/>
      <c r="AN12" s="197"/>
      <c r="AO12" s="258"/>
      <c r="AQ12" s="196"/>
      <c r="AR12" s="196"/>
      <c r="AS12" s="196"/>
      <c r="AT12" s="197"/>
      <c r="AU12" s="258"/>
      <c r="AW12" s="196"/>
      <c r="AX12" s="196"/>
      <c r="AY12" s="196"/>
      <c r="AZ12" s="197"/>
      <c r="BA12" s="258"/>
    </row>
    <row r="13" spans="1:53" s="133" customFormat="1" ht="18" customHeight="1" x14ac:dyDescent="0.2">
      <c r="A13" s="125"/>
      <c r="B13" s="908" t="s">
        <v>7</v>
      </c>
      <c r="C13" s="127"/>
      <c r="D13" s="927">
        <f t="shared" ref="D13:D29" si="1">J13+Q13+X13</f>
        <v>14618</v>
      </c>
      <c r="E13" s="495">
        <f t="shared" ref="E13:E29" si="2">L13+S13+Z13</f>
        <v>9216</v>
      </c>
      <c r="F13" s="370">
        <f t="shared" ref="F13:H29" si="3">E13/$D13*100</f>
        <v>63.045560268162539</v>
      </c>
      <c r="G13" s="495">
        <f t="shared" ref="G13:G29" si="4">N13+U13+AB13</f>
        <v>5402</v>
      </c>
      <c r="H13" s="928">
        <f t="shared" si="3"/>
        <v>36.954439731837461</v>
      </c>
      <c r="I13" s="127"/>
      <c r="J13" s="901">
        <f t="shared" ref="J13:J29" si="5">L13+N13</f>
        <v>3226</v>
      </c>
      <c r="K13" s="500">
        <f t="shared" ref="K13:K29" si="6">J13/$D13*100</f>
        <v>22.068682446299086</v>
      </c>
      <c r="L13" s="498">
        <v>1328</v>
      </c>
      <c r="M13" s="499">
        <v>41.165530068195913</v>
      </c>
      <c r="N13" s="498">
        <v>1898</v>
      </c>
      <c r="O13" s="893">
        <v>58.834469931804087</v>
      </c>
      <c r="P13" s="127"/>
      <c r="Q13" s="901">
        <v>2545</v>
      </c>
      <c r="R13" s="500">
        <v>17.410042413462854</v>
      </c>
      <c r="S13" s="498">
        <v>1488</v>
      </c>
      <c r="T13" s="499">
        <v>58.467583497053042</v>
      </c>
      <c r="U13" s="498">
        <v>1057</v>
      </c>
      <c r="V13" s="893">
        <v>41.532416502946958</v>
      </c>
      <c r="W13" s="127"/>
      <c r="X13" s="901">
        <v>8847</v>
      </c>
      <c r="Y13" s="500">
        <v>60.52127514023806</v>
      </c>
      <c r="Z13" s="498">
        <v>6400</v>
      </c>
      <c r="AA13" s="499">
        <v>72.340906521984849</v>
      </c>
      <c r="AB13" s="498">
        <v>2447</v>
      </c>
      <c r="AC13" s="893">
        <f t="shared" si="0"/>
        <v>27.659093478015144</v>
      </c>
      <c r="AD13" s="369"/>
      <c r="AE13" s="196"/>
      <c r="AF13" s="196"/>
      <c r="AG13" s="196"/>
      <c r="AH13" s="197"/>
      <c r="AI13" s="258"/>
      <c r="AJ13" s="132"/>
      <c r="AK13" s="196"/>
      <c r="AL13" s="196"/>
      <c r="AM13" s="196"/>
      <c r="AN13" s="197"/>
      <c r="AO13" s="258"/>
      <c r="AQ13" s="196"/>
      <c r="AR13" s="196"/>
      <c r="AS13" s="196"/>
      <c r="AT13" s="197"/>
      <c r="AU13" s="258"/>
      <c r="AW13" s="196"/>
      <c r="AX13" s="196"/>
      <c r="AY13" s="196"/>
      <c r="AZ13" s="197"/>
      <c r="BA13" s="258"/>
    </row>
    <row r="14" spans="1:53" s="133" customFormat="1" ht="18" customHeight="1" x14ac:dyDescent="0.2">
      <c r="A14" s="125"/>
      <c r="B14" s="908" t="s">
        <v>37</v>
      </c>
      <c r="C14" s="127"/>
      <c r="D14" s="927">
        <f t="shared" si="1"/>
        <v>10809</v>
      </c>
      <c r="E14" s="495">
        <f t="shared" si="2"/>
        <v>6994</v>
      </c>
      <c r="F14" s="370">
        <f t="shared" si="3"/>
        <v>64.705338144139148</v>
      </c>
      <c r="G14" s="495">
        <f t="shared" si="4"/>
        <v>3815</v>
      </c>
      <c r="H14" s="928">
        <f t="shared" si="3"/>
        <v>35.294661855860859</v>
      </c>
      <c r="I14" s="127"/>
      <c r="J14" s="901">
        <f t="shared" si="5"/>
        <v>2668</v>
      </c>
      <c r="K14" s="500">
        <f t="shared" si="6"/>
        <v>24.683134425016188</v>
      </c>
      <c r="L14" s="498">
        <v>1033</v>
      </c>
      <c r="M14" s="499">
        <v>38.718140929535231</v>
      </c>
      <c r="N14" s="498">
        <v>1635</v>
      </c>
      <c r="O14" s="893">
        <v>61.281859070464776</v>
      </c>
      <c r="P14" s="127"/>
      <c r="Q14" s="901">
        <v>2154</v>
      </c>
      <c r="R14" s="500">
        <v>19.927837912850404</v>
      </c>
      <c r="S14" s="498">
        <v>1281</v>
      </c>
      <c r="T14" s="499">
        <v>59.470752089136489</v>
      </c>
      <c r="U14" s="498">
        <v>873</v>
      </c>
      <c r="V14" s="893">
        <v>40.529247910863511</v>
      </c>
      <c r="W14" s="127"/>
      <c r="X14" s="901">
        <v>5987</v>
      </c>
      <c r="Y14" s="500">
        <v>55.389027662133408</v>
      </c>
      <c r="Z14" s="498">
        <v>4680</v>
      </c>
      <c r="AA14" s="499">
        <v>78.16936696175047</v>
      </c>
      <c r="AB14" s="498">
        <v>1307</v>
      </c>
      <c r="AC14" s="893">
        <f t="shared" si="0"/>
        <v>21.830633038249541</v>
      </c>
      <c r="AD14" s="369"/>
      <c r="AE14" s="196"/>
      <c r="AF14" s="196"/>
      <c r="AG14" s="196"/>
      <c r="AH14" s="197"/>
      <c r="AI14" s="259"/>
      <c r="AJ14" s="132"/>
      <c r="AK14" s="196"/>
      <c r="AL14" s="196"/>
      <c r="AM14" s="196"/>
      <c r="AN14" s="197"/>
      <c r="AO14" s="258"/>
      <c r="AQ14" s="196"/>
      <c r="AR14" s="196"/>
      <c r="AS14" s="196"/>
      <c r="AT14" s="197"/>
      <c r="AU14" s="258"/>
      <c r="AW14" s="196"/>
      <c r="AX14" s="196"/>
      <c r="AY14" s="196"/>
      <c r="AZ14" s="197"/>
      <c r="BA14" s="258"/>
    </row>
    <row r="15" spans="1:53" s="133" customFormat="1" ht="18" customHeight="1" x14ac:dyDescent="0.2">
      <c r="A15" s="125"/>
      <c r="B15" s="908" t="s">
        <v>38</v>
      </c>
      <c r="C15" s="127"/>
      <c r="D15" s="927">
        <f t="shared" si="1"/>
        <v>11074</v>
      </c>
      <c r="E15" s="495">
        <f t="shared" si="2"/>
        <v>6637</v>
      </c>
      <c r="F15" s="370">
        <f t="shared" si="3"/>
        <v>59.933176810547231</v>
      </c>
      <c r="G15" s="495">
        <f t="shared" si="4"/>
        <v>4437</v>
      </c>
      <c r="H15" s="928">
        <f t="shared" si="3"/>
        <v>40.066823189452769</v>
      </c>
      <c r="I15" s="127"/>
      <c r="J15" s="901">
        <f t="shared" si="5"/>
        <v>3214</v>
      </c>
      <c r="K15" s="500">
        <f t="shared" si="6"/>
        <v>29.022936608271628</v>
      </c>
      <c r="L15" s="498">
        <v>1274</v>
      </c>
      <c r="M15" s="499">
        <v>39.639079029247043</v>
      </c>
      <c r="N15" s="498">
        <v>1940</v>
      </c>
      <c r="O15" s="893">
        <v>60.36092097075295</v>
      </c>
      <c r="P15" s="127"/>
      <c r="Q15" s="901">
        <v>2317</v>
      </c>
      <c r="R15" s="500">
        <v>20.922882427307208</v>
      </c>
      <c r="S15" s="498">
        <v>1295</v>
      </c>
      <c r="T15" s="499">
        <v>55.891238670694868</v>
      </c>
      <c r="U15" s="498">
        <v>1022</v>
      </c>
      <c r="V15" s="893">
        <v>44.108761329305132</v>
      </c>
      <c r="W15" s="127"/>
      <c r="X15" s="901">
        <v>5543</v>
      </c>
      <c r="Y15" s="500">
        <v>50.054180964421171</v>
      </c>
      <c r="Z15" s="498">
        <v>4068</v>
      </c>
      <c r="AA15" s="499">
        <v>73.389861086054481</v>
      </c>
      <c r="AB15" s="498">
        <v>1475</v>
      </c>
      <c r="AC15" s="893">
        <f t="shared" si="0"/>
        <v>26.610138913945519</v>
      </c>
      <c r="AD15" s="369"/>
      <c r="AE15" s="196"/>
      <c r="AF15" s="196"/>
      <c r="AG15" s="196"/>
      <c r="AH15" s="197"/>
      <c r="AI15" s="258"/>
      <c r="AJ15" s="132"/>
      <c r="AK15" s="196"/>
      <c r="AL15" s="196"/>
      <c r="AM15" s="196"/>
      <c r="AN15" s="197"/>
      <c r="AO15" s="258"/>
      <c r="AQ15" s="196"/>
      <c r="AR15" s="196"/>
      <c r="AS15" s="196"/>
      <c r="AT15" s="197"/>
      <c r="AU15" s="258"/>
      <c r="AW15" s="196"/>
      <c r="AX15" s="196"/>
      <c r="AY15" s="196"/>
      <c r="AZ15" s="197"/>
      <c r="BA15" s="258"/>
    </row>
    <row r="16" spans="1:53" s="133" customFormat="1" ht="18" customHeight="1" x14ac:dyDescent="0.2">
      <c r="A16" s="125"/>
      <c r="B16" s="908" t="s">
        <v>6</v>
      </c>
      <c r="C16" s="127"/>
      <c r="D16" s="927">
        <f t="shared" si="1"/>
        <v>16239</v>
      </c>
      <c r="E16" s="495">
        <f t="shared" si="2"/>
        <v>9481</v>
      </c>
      <c r="F16" s="370">
        <f t="shared" si="3"/>
        <v>58.384136954245946</v>
      </c>
      <c r="G16" s="495">
        <f t="shared" si="4"/>
        <v>6758</v>
      </c>
      <c r="H16" s="928">
        <f t="shared" si="3"/>
        <v>41.615863045754047</v>
      </c>
      <c r="I16" s="127"/>
      <c r="J16" s="901">
        <f t="shared" si="5"/>
        <v>6521</v>
      </c>
      <c r="K16" s="500">
        <f t="shared" si="6"/>
        <v>40.156413572264306</v>
      </c>
      <c r="L16" s="498">
        <v>2651</v>
      </c>
      <c r="M16" s="499">
        <v>40.653274037724273</v>
      </c>
      <c r="N16" s="498">
        <v>3870</v>
      </c>
      <c r="O16" s="893">
        <v>59.346725962275727</v>
      </c>
      <c r="P16" s="127"/>
      <c r="Q16" s="901">
        <v>3262</v>
      </c>
      <c r="R16" s="500">
        <v>20.087443808116262</v>
      </c>
      <c r="S16" s="498">
        <v>1990</v>
      </c>
      <c r="T16" s="499">
        <v>61.005518087063152</v>
      </c>
      <c r="U16" s="498">
        <v>1272</v>
      </c>
      <c r="V16" s="893">
        <v>38.994481912936848</v>
      </c>
      <c r="W16" s="127"/>
      <c r="X16" s="901">
        <v>6456</v>
      </c>
      <c r="Y16" s="500">
        <v>39.756142619619432</v>
      </c>
      <c r="Z16" s="498">
        <v>4840</v>
      </c>
      <c r="AA16" s="499">
        <v>74.969021065675349</v>
      </c>
      <c r="AB16" s="498">
        <v>1616</v>
      </c>
      <c r="AC16" s="893">
        <f t="shared" si="0"/>
        <v>25.030978934324661</v>
      </c>
      <c r="AD16" s="369"/>
      <c r="AE16" s="196"/>
      <c r="AF16" s="196"/>
      <c r="AG16" s="196"/>
      <c r="AH16" s="197"/>
      <c r="AI16" s="258"/>
      <c r="AJ16" s="132"/>
      <c r="AK16" s="196"/>
      <c r="AL16" s="196"/>
      <c r="AM16" s="196"/>
      <c r="AN16" s="197"/>
      <c r="AO16" s="258"/>
      <c r="AQ16" s="196"/>
      <c r="AR16" s="196"/>
      <c r="AS16" s="196"/>
      <c r="AT16" s="197"/>
      <c r="AU16" s="258"/>
      <c r="AW16" s="196"/>
      <c r="AX16" s="196"/>
      <c r="AY16" s="196"/>
      <c r="AZ16" s="197"/>
      <c r="BA16" s="258"/>
    </row>
    <row r="17" spans="1:53" s="133" customFormat="1" ht="18" customHeight="1" x14ac:dyDescent="0.2">
      <c r="A17" s="125"/>
      <c r="B17" s="908" t="s">
        <v>5</v>
      </c>
      <c r="C17" s="127"/>
      <c r="D17" s="929">
        <f t="shared" si="1"/>
        <v>7822</v>
      </c>
      <c r="E17" s="496">
        <f t="shared" si="2"/>
        <v>4971</v>
      </c>
      <c r="F17" s="371">
        <f t="shared" si="3"/>
        <v>63.551521350038357</v>
      </c>
      <c r="G17" s="496">
        <f t="shared" si="4"/>
        <v>2851</v>
      </c>
      <c r="H17" s="928">
        <f t="shared" si="3"/>
        <v>36.448478649961643</v>
      </c>
      <c r="I17" s="127"/>
      <c r="J17" s="902">
        <f t="shared" si="5"/>
        <v>1896</v>
      </c>
      <c r="K17" s="501">
        <f t="shared" si="6"/>
        <v>24.239324980823319</v>
      </c>
      <c r="L17" s="496">
        <v>777</v>
      </c>
      <c r="M17" s="371">
        <v>40.981012658227847</v>
      </c>
      <c r="N17" s="496">
        <v>1119</v>
      </c>
      <c r="O17" s="893">
        <v>59.018987341772153</v>
      </c>
      <c r="P17" s="127"/>
      <c r="Q17" s="902">
        <v>1601</v>
      </c>
      <c r="R17" s="501">
        <v>20.467911020199438</v>
      </c>
      <c r="S17" s="496">
        <v>888</v>
      </c>
      <c r="T17" s="371">
        <v>55.465334166146164</v>
      </c>
      <c r="U17" s="496">
        <v>713</v>
      </c>
      <c r="V17" s="893">
        <v>44.534665833853843</v>
      </c>
      <c r="W17" s="127"/>
      <c r="X17" s="902">
        <v>4325</v>
      </c>
      <c r="Y17" s="501">
        <v>55.292763998977243</v>
      </c>
      <c r="Z17" s="496">
        <v>3306</v>
      </c>
      <c r="AA17" s="371">
        <v>76.439306358381501</v>
      </c>
      <c r="AB17" s="496">
        <v>1019</v>
      </c>
      <c r="AC17" s="893">
        <f t="shared" si="0"/>
        <v>23.560693641618496</v>
      </c>
      <c r="AD17" s="369"/>
      <c r="AE17" s="196"/>
      <c r="AF17" s="196"/>
      <c r="AG17" s="196"/>
      <c r="AH17" s="197"/>
      <c r="AI17" s="258"/>
      <c r="AJ17" s="132"/>
      <c r="AK17" s="196"/>
      <c r="AL17" s="196"/>
      <c r="AM17" s="196"/>
      <c r="AN17" s="197"/>
      <c r="AO17" s="258"/>
      <c r="AQ17" s="196"/>
      <c r="AR17" s="196"/>
      <c r="AS17" s="196"/>
      <c r="AT17" s="197"/>
      <c r="AU17" s="258"/>
      <c r="AW17" s="196"/>
      <c r="AX17" s="196"/>
      <c r="AY17" s="196"/>
      <c r="AZ17" s="197"/>
      <c r="BA17" s="258"/>
    </row>
    <row r="18" spans="1:53" s="133" customFormat="1" ht="18" customHeight="1" x14ac:dyDescent="0.2">
      <c r="A18" s="125"/>
      <c r="B18" s="908" t="s">
        <v>4</v>
      </c>
      <c r="C18" s="127"/>
      <c r="D18" s="927">
        <f t="shared" si="1"/>
        <v>40502</v>
      </c>
      <c r="E18" s="495">
        <f t="shared" si="2"/>
        <v>25626</v>
      </c>
      <c r="F18" s="370">
        <f t="shared" si="3"/>
        <v>63.270949582736655</v>
      </c>
      <c r="G18" s="495">
        <f t="shared" si="4"/>
        <v>14876</v>
      </c>
      <c r="H18" s="928">
        <f t="shared" si="3"/>
        <v>36.729050417263345</v>
      </c>
      <c r="I18" s="127"/>
      <c r="J18" s="901">
        <f t="shared" si="5"/>
        <v>9335</v>
      </c>
      <c r="K18" s="500">
        <f t="shared" si="6"/>
        <v>23.048244531134266</v>
      </c>
      <c r="L18" s="498">
        <v>3912</v>
      </c>
      <c r="M18" s="499">
        <v>41.906802356722011</v>
      </c>
      <c r="N18" s="498">
        <v>5423</v>
      </c>
      <c r="O18" s="893">
        <v>58.093197643277982</v>
      </c>
      <c r="P18" s="127"/>
      <c r="Q18" s="901">
        <v>6874</v>
      </c>
      <c r="R18" s="500">
        <v>16.972001382647768</v>
      </c>
      <c r="S18" s="498">
        <v>3905</v>
      </c>
      <c r="T18" s="499">
        <v>56.808263020075643</v>
      </c>
      <c r="U18" s="498">
        <v>2969</v>
      </c>
      <c r="V18" s="893">
        <v>43.19173697992435</v>
      </c>
      <c r="W18" s="127"/>
      <c r="X18" s="901">
        <v>24293</v>
      </c>
      <c r="Y18" s="500">
        <v>59.979754086217966</v>
      </c>
      <c r="Z18" s="498">
        <v>17809</v>
      </c>
      <c r="AA18" s="499">
        <v>73.309183715473594</v>
      </c>
      <c r="AB18" s="498">
        <v>6484</v>
      </c>
      <c r="AC18" s="893">
        <f t="shared" si="0"/>
        <v>26.690816284526409</v>
      </c>
      <c r="AD18" s="369"/>
      <c r="AE18" s="196"/>
      <c r="AF18" s="196"/>
      <c r="AG18" s="196"/>
      <c r="AH18" s="197"/>
      <c r="AI18" s="258"/>
      <c r="AJ18" s="132"/>
      <c r="AK18" s="196"/>
      <c r="AL18" s="196"/>
      <c r="AM18" s="196"/>
      <c r="AN18" s="197"/>
      <c r="AO18" s="258"/>
      <c r="AQ18" s="196"/>
      <c r="AR18" s="196"/>
      <c r="AS18" s="196"/>
      <c r="AT18" s="197"/>
      <c r="AU18" s="258"/>
      <c r="AW18" s="196"/>
      <c r="AX18" s="196"/>
      <c r="AY18" s="196"/>
      <c r="AZ18" s="197"/>
      <c r="BA18" s="258"/>
    </row>
    <row r="19" spans="1:53" s="133" customFormat="1" ht="18" customHeight="1" x14ac:dyDescent="0.2">
      <c r="A19" s="125"/>
      <c r="B19" s="908" t="s">
        <v>40</v>
      </c>
      <c r="C19" s="127"/>
      <c r="D19" s="927">
        <f t="shared" si="1"/>
        <v>24717</v>
      </c>
      <c r="E19" s="495">
        <f t="shared" si="2"/>
        <v>15234</v>
      </c>
      <c r="F19" s="370">
        <f t="shared" si="3"/>
        <v>61.63369340939434</v>
      </c>
      <c r="G19" s="495">
        <f t="shared" si="4"/>
        <v>9483</v>
      </c>
      <c r="H19" s="928">
        <f t="shared" si="3"/>
        <v>38.366306590605653</v>
      </c>
      <c r="I19" s="127"/>
      <c r="J19" s="901">
        <f t="shared" si="5"/>
        <v>6494</v>
      </c>
      <c r="K19" s="500">
        <f t="shared" si="6"/>
        <v>26.273415058461786</v>
      </c>
      <c r="L19" s="498">
        <v>2648</v>
      </c>
      <c r="M19" s="499">
        <v>40.776101016322755</v>
      </c>
      <c r="N19" s="498">
        <v>3846</v>
      </c>
      <c r="O19" s="893">
        <v>59.223898983677238</v>
      </c>
      <c r="P19" s="127"/>
      <c r="Q19" s="901">
        <v>4326</v>
      </c>
      <c r="R19" s="500">
        <v>17.502124044180121</v>
      </c>
      <c r="S19" s="498">
        <v>2548</v>
      </c>
      <c r="T19" s="499">
        <v>58.899676375404532</v>
      </c>
      <c r="U19" s="498">
        <v>1778</v>
      </c>
      <c r="V19" s="893">
        <v>41.100323624595468</v>
      </c>
      <c r="W19" s="127"/>
      <c r="X19" s="901">
        <v>13897</v>
      </c>
      <c r="Y19" s="500">
        <v>56.224460897358099</v>
      </c>
      <c r="Z19" s="498">
        <v>10038</v>
      </c>
      <c r="AA19" s="499">
        <v>72.231416852558112</v>
      </c>
      <c r="AB19" s="498">
        <v>3859</v>
      </c>
      <c r="AC19" s="893">
        <f t="shared" si="0"/>
        <v>27.768583147441895</v>
      </c>
      <c r="AD19" s="369"/>
      <c r="AE19" s="196"/>
      <c r="AF19" s="196"/>
      <c r="AG19" s="196"/>
      <c r="AH19" s="197"/>
      <c r="AI19" s="258"/>
      <c r="AJ19" s="132"/>
      <c r="AK19" s="196"/>
      <c r="AL19" s="196"/>
      <c r="AM19" s="196"/>
      <c r="AN19" s="197"/>
      <c r="AO19" s="258"/>
      <c r="AQ19" s="196"/>
      <c r="AR19" s="196"/>
      <c r="AS19" s="196"/>
      <c r="AT19" s="197"/>
      <c r="AU19" s="258"/>
      <c r="AW19" s="196"/>
      <c r="AX19" s="196"/>
      <c r="AY19" s="196"/>
      <c r="AZ19" s="197"/>
      <c r="BA19" s="258"/>
    </row>
    <row r="20" spans="1:53" s="133" customFormat="1" ht="18" customHeight="1" x14ac:dyDescent="0.2">
      <c r="A20" s="125"/>
      <c r="B20" s="908" t="s">
        <v>41</v>
      </c>
      <c r="C20" s="127"/>
      <c r="D20" s="927">
        <f t="shared" si="1"/>
        <v>96810</v>
      </c>
      <c r="E20" s="495">
        <f t="shared" si="2"/>
        <v>61685</v>
      </c>
      <c r="F20" s="370">
        <f t="shared" si="3"/>
        <v>63.717591157938223</v>
      </c>
      <c r="G20" s="495">
        <f t="shared" si="4"/>
        <v>35125</v>
      </c>
      <c r="H20" s="928">
        <f t="shared" si="3"/>
        <v>36.28240884206177</v>
      </c>
      <c r="I20" s="127"/>
      <c r="J20" s="901">
        <f t="shared" si="5"/>
        <v>21444</v>
      </c>
      <c r="K20" s="500">
        <f t="shared" si="6"/>
        <v>22.150604276417727</v>
      </c>
      <c r="L20" s="498">
        <v>8699</v>
      </c>
      <c r="M20" s="499">
        <v>40.566125722812906</v>
      </c>
      <c r="N20" s="498">
        <v>12745</v>
      </c>
      <c r="O20" s="893">
        <v>59.433874277187094</v>
      </c>
      <c r="P20" s="127"/>
      <c r="Q20" s="901">
        <v>18605</v>
      </c>
      <c r="R20" s="500">
        <v>19.218055985951864</v>
      </c>
      <c r="S20" s="498">
        <v>10800</v>
      </c>
      <c r="T20" s="499">
        <v>58.048911582907827</v>
      </c>
      <c r="U20" s="498">
        <v>7805</v>
      </c>
      <c r="V20" s="893">
        <v>41.95108841709218</v>
      </c>
      <c r="W20" s="127"/>
      <c r="X20" s="901">
        <v>56761</v>
      </c>
      <c r="Y20" s="500">
        <v>58.631339737630405</v>
      </c>
      <c r="Z20" s="498">
        <v>42186</v>
      </c>
      <c r="AA20" s="499">
        <v>74.32215781962968</v>
      </c>
      <c r="AB20" s="498">
        <v>14575</v>
      </c>
      <c r="AC20" s="893">
        <f t="shared" si="0"/>
        <v>25.677842180370327</v>
      </c>
      <c r="AD20" s="369"/>
      <c r="AE20" s="196"/>
      <c r="AF20" s="196"/>
      <c r="AG20" s="196"/>
      <c r="AH20" s="197"/>
      <c r="AI20" s="258"/>
      <c r="AJ20" s="132"/>
      <c r="AK20" s="196"/>
      <c r="AL20" s="196"/>
      <c r="AM20" s="196"/>
      <c r="AN20" s="197"/>
      <c r="AO20" s="258"/>
      <c r="AQ20" s="196"/>
      <c r="AR20" s="196"/>
      <c r="AS20" s="196"/>
      <c r="AT20" s="197"/>
      <c r="AU20" s="258"/>
      <c r="AW20" s="196"/>
      <c r="AX20" s="196"/>
      <c r="AY20" s="196"/>
      <c r="AZ20" s="197"/>
      <c r="BA20" s="258"/>
    </row>
    <row r="21" spans="1:53" s="133" customFormat="1" ht="18" customHeight="1" x14ac:dyDescent="0.2">
      <c r="A21" s="125"/>
      <c r="B21" s="908" t="s">
        <v>3</v>
      </c>
      <c r="C21" s="127"/>
      <c r="D21" s="927">
        <f t="shared" si="1"/>
        <v>60653</v>
      </c>
      <c r="E21" s="495">
        <f t="shared" si="2"/>
        <v>37645</v>
      </c>
      <c r="F21" s="370">
        <f t="shared" si="3"/>
        <v>62.066179743788439</v>
      </c>
      <c r="G21" s="495">
        <f t="shared" si="4"/>
        <v>23008</v>
      </c>
      <c r="H21" s="928">
        <f t="shared" si="3"/>
        <v>37.933820256211561</v>
      </c>
      <c r="I21" s="127"/>
      <c r="J21" s="901">
        <f t="shared" si="5"/>
        <v>15888</v>
      </c>
      <c r="K21" s="500">
        <f t="shared" si="6"/>
        <v>26.194912040624533</v>
      </c>
      <c r="L21" s="498">
        <v>6451</v>
      </c>
      <c r="M21" s="499">
        <v>40.602970795568979</v>
      </c>
      <c r="N21" s="498">
        <v>9437</v>
      </c>
      <c r="O21" s="893">
        <v>59.397029204431021</v>
      </c>
      <c r="P21" s="127"/>
      <c r="Q21" s="901">
        <v>12437</v>
      </c>
      <c r="R21" s="500">
        <v>20.505168746805598</v>
      </c>
      <c r="S21" s="498">
        <v>7403</v>
      </c>
      <c r="T21" s="499">
        <v>59.524000964862914</v>
      </c>
      <c r="U21" s="498">
        <v>5034</v>
      </c>
      <c r="V21" s="893">
        <v>40.475999035137086</v>
      </c>
      <c r="W21" s="127"/>
      <c r="X21" s="901">
        <v>32328</v>
      </c>
      <c r="Y21" s="500">
        <v>53.299919212569868</v>
      </c>
      <c r="Z21" s="498">
        <v>23791</v>
      </c>
      <c r="AA21" s="499">
        <v>73.592551348676068</v>
      </c>
      <c r="AB21" s="498">
        <v>8537</v>
      </c>
      <c r="AC21" s="893">
        <f t="shared" si="0"/>
        <v>26.407448651323929</v>
      </c>
      <c r="AD21" s="369"/>
      <c r="AE21" s="196"/>
      <c r="AF21" s="196"/>
      <c r="AG21" s="196"/>
      <c r="AH21" s="197"/>
      <c r="AI21" s="259"/>
      <c r="AJ21" s="132"/>
      <c r="AK21" s="196"/>
      <c r="AL21" s="196"/>
      <c r="AM21" s="196"/>
      <c r="AN21" s="197"/>
      <c r="AO21" s="258"/>
      <c r="AQ21" s="196"/>
      <c r="AR21" s="196"/>
      <c r="AS21" s="196"/>
      <c r="AT21" s="197"/>
      <c r="AU21" s="258"/>
      <c r="AW21" s="196"/>
      <c r="AX21" s="196"/>
      <c r="AY21" s="196"/>
      <c r="AZ21" s="197"/>
      <c r="BA21" s="258"/>
    </row>
    <row r="22" spans="1:53" s="133" customFormat="1" ht="18" customHeight="1" x14ac:dyDescent="0.2">
      <c r="A22" s="125"/>
      <c r="B22" s="908" t="s">
        <v>2</v>
      </c>
      <c r="C22" s="127"/>
      <c r="D22" s="927">
        <f t="shared" si="1"/>
        <v>13346</v>
      </c>
      <c r="E22" s="495">
        <f t="shared" si="2"/>
        <v>8515</v>
      </c>
      <c r="F22" s="370">
        <f t="shared" si="3"/>
        <v>63.801888206204104</v>
      </c>
      <c r="G22" s="495">
        <f t="shared" si="4"/>
        <v>4831</v>
      </c>
      <c r="H22" s="928">
        <f t="shared" si="3"/>
        <v>36.198111793795896</v>
      </c>
      <c r="I22" s="127"/>
      <c r="J22" s="901">
        <f t="shared" si="5"/>
        <v>3421</v>
      </c>
      <c r="K22" s="500">
        <f t="shared" si="6"/>
        <v>25.633148508916531</v>
      </c>
      <c r="L22" s="498">
        <v>1447</v>
      </c>
      <c r="M22" s="499">
        <v>42.297573808827828</v>
      </c>
      <c r="N22" s="498">
        <v>1974</v>
      </c>
      <c r="O22" s="893">
        <v>57.702426191172172</v>
      </c>
      <c r="P22" s="127"/>
      <c r="Q22" s="901">
        <v>2544</v>
      </c>
      <c r="R22" s="500">
        <v>19.061891203356812</v>
      </c>
      <c r="S22" s="498">
        <v>1558</v>
      </c>
      <c r="T22" s="499">
        <v>61.242138364779876</v>
      </c>
      <c r="U22" s="498">
        <v>986</v>
      </c>
      <c r="V22" s="893">
        <v>38.757861635220124</v>
      </c>
      <c r="W22" s="127"/>
      <c r="X22" s="901">
        <v>7381</v>
      </c>
      <c r="Y22" s="500">
        <v>55.304960287726658</v>
      </c>
      <c r="Z22" s="498">
        <v>5510</v>
      </c>
      <c r="AA22" s="499">
        <v>74.651131283023986</v>
      </c>
      <c r="AB22" s="498">
        <v>1871</v>
      </c>
      <c r="AC22" s="893">
        <f t="shared" si="0"/>
        <v>25.348868716976021</v>
      </c>
      <c r="AD22" s="369"/>
      <c r="AE22" s="196"/>
      <c r="AF22" s="196"/>
      <c r="AG22" s="196"/>
      <c r="AH22" s="197"/>
      <c r="AI22" s="258"/>
      <c r="AJ22" s="132"/>
      <c r="AK22" s="196"/>
      <c r="AL22" s="196"/>
      <c r="AM22" s="196"/>
      <c r="AN22" s="197"/>
      <c r="AO22" s="258"/>
      <c r="AQ22" s="196"/>
      <c r="AR22" s="196"/>
      <c r="AS22" s="196"/>
      <c r="AT22" s="197"/>
      <c r="AU22" s="258"/>
      <c r="AW22" s="196"/>
      <c r="AX22" s="196"/>
      <c r="AY22" s="196"/>
      <c r="AZ22" s="197"/>
      <c r="BA22" s="258"/>
    </row>
    <row r="23" spans="1:53" s="133" customFormat="1" ht="18" customHeight="1" x14ac:dyDescent="0.2">
      <c r="A23" s="125"/>
      <c r="B23" s="908" t="s">
        <v>35</v>
      </c>
      <c r="C23" s="127"/>
      <c r="D23" s="927">
        <f t="shared" si="1"/>
        <v>25775</v>
      </c>
      <c r="E23" s="495">
        <f t="shared" si="2"/>
        <v>15952</v>
      </c>
      <c r="F23" s="370">
        <f t="shared" si="3"/>
        <v>61.889427740058203</v>
      </c>
      <c r="G23" s="495">
        <f t="shared" si="4"/>
        <v>9823</v>
      </c>
      <c r="H23" s="928">
        <f t="shared" si="3"/>
        <v>38.110572259941804</v>
      </c>
      <c r="I23" s="127"/>
      <c r="J23" s="901">
        <f t="shared" si="5"/>
        <v>7680</v>
      </c>
      <c r="K23" s="500">
        <f t="shared" si="6"/>
        <v>29.796314258001939</v>
      </c>
      <c r="L23" s="498">
        <v>2969</v>
      </c>
      <c r="M23" s="499">
        <v>38.658854166666664</v>
      </c>
      <c r="N23" s="498">
        <v>4711</v>
      </c>
      <c r="O23" s="893">
        <v>61.341145833333336</v>
      </c>
      <c r="P23" s="127"/>
      <c r="Q23" s="901">
        <v>4807</v>
      </c>
      <c r="R23" s="500">
        <v>18.649854510184287</v>
      </c>
      <c r="S23" s="498">
        <v>2829</v>
      </c>
      <c r="T23" s="499">
        <v>58.851674641148321</v>
      </c>
      <c r="U23" s="498">
        <v>1978</v>
      </c>
      <c r="V23" s="893">
        <v>41.148325358851672</v>
      </c>
      <c r="W23" s="127"/>
      <c r="X23" s="901">
        <v>13288</v>
      </c>
      <c r="Y23" s="500">
        <v>51.553831231813774</v>
      </c>
      <c r="Z23" s="498">
        <v>10154</v>
      </c>
      <c r="AA23" s="499">
        <v>76.414810355207706</v>
      </c>
      <c r="AB23" s="498">
        <v>3134</v>
      </c>
      <c r="AC23" s="893">
        <f t="shared" si="0"/>
        <v>23.585189644792294</v>
      </c>
      <c r="AD23" s="369"/>
      <c r="AE23" s="196"/>
      <c r="AF23" s="196"/>
      <c r="AG23" s="196"/>
      <c r="AH23" s="197"/>
      <c r="AI23" s="258"/>
      <c r="AJ23" s="132"/>
      <c r="AK23" s="196"/>
      <c r="AL23" s="196"/>
      <c r="AM23" s="196"/>
      <c r="AN23" s="197"/>
      <c r="AO23" s="258"/>
      <c r="AQ23" s="196"/>
      <c r="AR23" s="196"/>
      <c r="AS23" s="196"/>
      <c r="AT23" s="197"/>
      <c r="AU23" s="258"/>
      <c r="AW23" s="196"/>
      <c r="AX23" s="196"/>
      <c r="AY23" s="196"/>
      <c r="AZ23" s="197"/>
      <c r="BA23" s="258"/>
    </row>
    <row r="24" spans="1:53" s="133" customFormat="1" ht="18" customHeight="1" x14ac:dyDescent="0.2">
      <c r="A24" s="125"/>
      <c r="B24" s="908" t="s">
        <v>42</v>
      </c>
      <c r="C24" s="127"/>
      <c r="D24" s="927">
        <f t="shared" si="1"/>
        <v>71456</v>
      </c>
      <c r="E24" s="495">
        <f t="shared" si="2"/>
        <v>45706</v>
      </c>
      <c r="F24" s="370">
        <f t="shared" si="3"/>
        <v>63.963837886251682</v>
      </c>
      <c r="G24" s="495">
        <f t="shared" si="4"/>
        <v>25750</v>
      </c>
      <c r="H24" s="928">
        <f t="shared" si="3"/>
        <v>36.036162113748318</v>
      </c>
      <c r="I24" s="127"/>
      <c r="J24" s="901">
        <f t="shared" si="5"/>
        <v>20533</v>
      </c>
      <c r="K24" s="500">
        <f t="shared" si="6"/>
        <v>28.735165696372594</v>
      </c>
      <c r="L24" s="498">
        <v>9242</v>
      </c>
      <c r="M24" s="499">
        <v>45.010470949203722</v>
      </c>
      <c r="N24" s="498">
        <v>11291</v>
      </c>
      <c r="O24" s="893">
        <v>54.989529050796278</v>
      </c>
      <c r="P24" s="127"/>
      <c r="Q24" s="901">
        <v>12843</v>
      </c>
      <c r="R24" s="500">
        <v>17.973298253470666</v>
      </c>
      <c r="S24" s="498">
        <v>7956</v>
      </c>
      <c r="T24" s="499">
        <v>61.948142957252983</v>
      </c>
      <c r="U24" s="498">
        <v>4887</v>
      </c>
      <c r="V24" s="893">
        <v>38.051857042747024</v>
      </c>
      <c r="W24" s="127"/>
      <c r="X24" s="901">
        <v>38080</v>
      </c>
      <c r="Y24" s="500">
        <v>53.291536050156743</v>
      </c>
      <c r="Z24" s="498">
        <v>28508</v>
      </c>
      <c r="AA24" s="499">
        <v>74.863445378151255</v>
      </c>
      <c r="AB24" s="498">
        <v>9572</v>
      </c>
      <c r="AC24" s="893">
        <f t="shared" si="0"/>
        <v>25.136554621848738</v>
      </c>
      <c r="AD24" s="369"/>
      <c r="AE24" s="196"/>
      <c r="AF24" s="196"/>
      <c r="AG24" s="196"/>
      <c r="AH24" s="197"/>
      <c r="AI24" s="258"/>
      <c r="AJ24" s="132"/>
      <c r="AK24" s="196"/>
      <c r="AL24" s="196"/>
      <c r="AM24" s="196"/>
      <c r="AN24" s="197"/>
      <c r="AO24" s="258"/>
      <c r="AQ24" s="196"/>
      <c r="AR24" s="196"/>
      <c r="AS24" s="196"/>
      <c r="AT24" s="197"/>
      <c r="AU24" s="258"/>
      <c r="AW24" s="196"/>
      <c r="AX24" s="196"/>
      <c r="AY24" s="196"/>
      <c r="AZ24" s="197"/>
      <c r="BA24" s="258"/>
    </row>
    <row r="25" spans="1:53" s="141" customFormat="1" ht="18" customHeight="1" x14ac:dyDescent="0.2">
      <c r="A25" s="140"/>
      <c r="B25" s="908" t="s">
        <v>43</v>
      </c>
      <c r="C25" s="127"/>
      <c r="D25" s="927">
        <f t="shared" si="1"/>
        <v>18356</v>
      </c>
      <c r="E25" s="495">
        <f t="shared" si="2"/>
        <v>10072</v>
      </c>
      <c r="F25" s="370">
        <f t="shared" si="3"/>
        <v>54.870342122466766</v>
      </c>
      <c r="G25" s="495">
        <f t="shared" si="4"/>
        <v>8284</v>
      </c>
      <c r="H25" s="928">
        <f t="shared" si="3"/>
        <v>45.129657877533234</v>
      </c>
      <c r="I25" s="127"/>
      <c r="J25" s="901">
        <f t="shared" si="5"/>
        <v>7558</v>
      </c>
      <c r="K25" s="500">
        <f t="shared" si="6"/>
        <v>41.174547831771626</v>
      </c>
      <c r="L25" s="498">
        <v>2781</v>
      </c>
      <c r="M25" s="499">
        <v>36.795448531357501</v>
      </c>
      <c r="N25" s="498">
        <v>4777</v>
      </c>
      <c r="O25" s="893">
        <v>63.204551468642499</v>
      </c>
      <c r="P25" s="127"/>
      <c r="Q25" s="901">
        <v>3457</v>
      </c>
      <c r="R25" s="500">
        <v>18.833079102200916</v>
      </c>
      <c r="S25" s="498">
        <v>1921</v>
      </c>
      <c r="T25" s="499">
        <v>55.568411917847847</v>
      </c>
      <c r="U25" s="498">
        <v>1536</v>
      </c>
      <c r="V25" s="893">
        <v>44.43158808215216</v>
      </c>
      <c r="W25" s="127"/>
      <c r="X25" s="901">
        <v>7341</v>
      </c>
      <c r="Y25" s="500">
        <v>39.992373066027461</v>
      </c>
      <c r="Z25" s="498">
        <v>5370</v>
      </c>
      <c r="AA25" s="499">
        <v>73.150796894156116</v>
      </c>
      <c r="AB25" s="498">
        <v>1971</v>
      </c>
      <c r="AC25" s="893">
        <f t="shared" si="0"/>
        <v>26.849203105843888</v>
      </c>
      <c r="AD25" s="369"/>
      <c r="AE25" s="196"/>
      <c r="AF25" s="196"/>
      <c r="AG25" s="196"/>
      <c r="AH25" s="197"/>
      <c r="AI25" s="258"/>
      <c r="AJ25" s="132"/>
      <c r="AK25" s="196"/>
      <c r="AL25" s="196"/>
      <c r="AM25" s="196"/>
      <c r="AN25" s="197"/>
      <c r="AO25" s="258"/>
      <c r="AQ25" s="196"/>
      <c r="AR25" s="196"/>
      <c r="AS25" s="196"/>
      <c r="AT25" s="197"/>
      <c r="AU25" s="258"/>
      <c r="AW25" s="196"/>
      <c r="AX25" s="196"/>
      <c r="AY25" s="196"/>
      <c r="AZ25" s="197"/>
      <c r="BA25" s="258"/>
    </row>
    <row r="26" spans="1:53" s="133" customFormat="1" ht="18" customHeight="1" x14ac:dyDescent="0.2">
      <c r="B26" s="908" t="s">
        <v>44</v>
      </c>
      <c r="C26" s="127"/>
      <c r="D26" s="930">
        <f t="shared" si="1"/>
        <v>6377</v>
      </c>
      <c r="E26" s="497">
        <f t="shared" si="2"/>
        <v>4071</v>
      </c>
      <c r="F26" s="372">
        <f t="shared" si="3"/>
        <v>63.838795671946059</v>
      </c>
      <c r="G26" s="497">
        <f t="shared" si="4"/>
        <v>2306</v>
      </c>
      <c r="H26" s="928">
        <f t="shared" si="3"/>
        <v>36.161204328053941</v>
      </c>
      <c r="I26" s="127"/>
      <c r="J26" s="902">
        <f t="shared" si="5"/>
        <v>1180</v>
      </c>
      <c r="K26" s="501">
        <f t="shared" si="6"/>
        <v>18.503998745491611</v>
      </c>
      <c r="L26" s="496">
        <v>453</v>
      </c>
      <c r="M26" s="371">
        <v>38.389830508474574</v>
      </c>
      <c r="N26" s="496">
        <v>727</v>
      </c>
      <c r="O26" s="893">
        <v>61.610169491525426</v>
      </c>
      <c r="P26" s="127"/>
      <c r="Q26" s="902">
        <v>911</v>
      </c>
      <c r="R26" s="501">
        <v>14.285714285714285</v>
      </c>
      <c r="S26" s="496">
        <v>489</v>
      </c>
      <c r="T26" s="371">
        <v>53.677277716794734</v>
      </c>
      <c r="U26" s="496">
        <v>422</v>
      </c>
      <c r="V26" s="893">
        <v>46.322722283205273</v>
      </c>
      <c r="W26" s="127"/>
      <c r="X26" s="902">
        <v>4286</v>
      </c>
      <c r="Y26" s="501">
        <v>67.210286968794108</v>
      </c>
      <c r="Z26" s="496">
        <v>3129</v>
      </c>
      <c r="AA26" s="371">
        <v>73.00513299113392</v>
      </c>
      <c r="AB26" s="496">
        <v>1157</v>
      </c>
      <c r="AC26" s="893">
        <f t="shared" si="0"/>
        <v>26.994867008866073</v>
      </c>
      <c r="AD26" s="369"/>
      <c r="AE26" s="196"/>
      <c r="AF26" s="196"/>
      <c r="AG26" s="196"/>
      <c r="AH26" s="197"/>
      <c r="AI26" s="258"/>
      <c r="AJ26" s="132"/>
      <c r="AK26" s="196"/>
      <c r="AL26" s="196"/>
      <c r="AM26" s="196"/>
      <c r="AN26" s="197"/>
      <c r="AO26" s="258"/>
      <c r="AQ26" s="196"/>
      <c r="AR26" s="196"/>
      <c r="AS26" s="196"/>
      <c r="AT26" s="197"/>
      <c r="AU26" s="258"/>
      <c r="AW26" s="196"/>
      <c r="AX26" s="196"/>
      <c r="AY26" s="196"/>
      <c r="AZ26" s="197"/>
      <c r="BA26" s="258"/>
    </row>
    <row r="27" spans="1:53" s="133" customFormat="1" ht="18" customHeight="1" x14ac:dyDescent="0.2">
      <c r="B27" s="908" t="s">
        <v>45</v>
      </c>
      <c r="C27" s="127"/>
      <c r="D27" s="930">
        <f t="shared" si="1"/>
        <v>26393</v>
      </c>
      <c r="E27" s="497">
        <f t="shared" si="2"/>
        <v>16145</v>
      </c>
      <c r="F27" s="372">
        <f t="shared" si="3"/>
        <v>61.171522752244911</v>
      </c>
      <c r="G27" s="497">
        <f t="shared" si="4"/>
        <v>10248</v>
      </c>
      <c r="H27" s="928">
        <f t="shared" si="3"/>
        <v>38.828477247755089</v>
      </c>
      <c r="I27" s="127"/>
      <c r="J27" s="902">
        <f t="shared" si="5"/>
        <v>6562</v>
      </c>
      <c r="K27" s="501">
        <f t="shared" si="6"/>
        <v>24.862652976167922</v>
      </c>
      <c r="L27" s="496">
        <v>2543</v>
      </c>
      <c r="M27" s="371">
        <v>38.753428832672967</v>
      </c>
      <c r="N27" s="496">
        <v>4019</v>
      </c>
      <c r="O27" s="893">
        <v>61.246571167327033</v>
      </c>
      <c r="P27" s="127"/>
      <c r="Q27" s="902">
        <v>4873</v>
      </c>
      <c r="R27" s="501">
        <v>18.463228886447165</v>
      </c>
      <c r="S27" s="496">
        <v>2634</v>
      </c>
      <c r="T27" s="371">
        <v>54.052944797865784</v>
      </c>
      <c r="U27" s="496">
        <v>2239</v>
      </c>
      <c r="V27" s="893">
        <v>45.947055202134209</v>
      </c>
      <c r="W27" s="127"/>
      <c r="X27" s="902">
        <v>14958</v>
      </c>
      <c r="Y27" s="501">
        <v>56.674118137384909</v>
      </c>
      <c r="Z27" s="496">
        <v>10968</v>
      </c>
      <c r="AA27" s="371">
        <v>73.325310870437221</v>
      </c>
      <c r="AB27" s="496">
        <v>3990</v>
      </c>
      <c r="AC27" s="893">
        <f t="shared" si="0"/>
        <v>26.674689129562772</v>
      </c>
      <c r="AD27" s="369"/>
      <c r="AE27" s="196"/>
      <c r="AF27" s="196"/>
      <c r="AG27" s="196"/>
      <c r="AH27" s="197"/>
      <c r="AI27" s="259"/>
      <c r="AJ27" s="132"/>
      <c r="AK27" s="196"/>
      <c r="AL27" s="196"/>
      <c r="AM27" s="196"/>
      <c r="AN27" s="197"/>
      <c r="AO27" s="258"/>
      <c r="AQ27" s="196"/>
      <c r="AR27" s="196"/>
      <c r="AS27" s="196"/>
      <c r="AT27" s="197"/>
      <c r="AU27" s="258"/>
      <c r="AW27" s="196"/>
      <c r="AX27" s="196"/>
      <c r="AY27" s="196"/>
      <c r="AZ27" s="197"/>
      <c r="BA27" s="258"/>
    </row>
    <row r="28" spans="1:53" s="133" customFormat="1" ht="18" customHeight="1" x14ac:dyDescent="0.2">
      <c r="B28" s="908" t="s">
        <v>46</v>
      </c>
      <c r="C28" s="127"/>
      <c r="D28" s="930">
        <f t="shared" si="1"/>
        <v>4354</v>
      </c>
      <c r="E28" s="497">
        <f t="shared" si="2"/>
        <v>2800</v>
      </c>
      <c r="F28" s="372">
        <f t="shared" si="3"/>
        <v>64.308681672025727</v>
      </c>
      <c r="G28" s="497">
        <f t="shared" si="4"/>
        <v>1554</v>
      </c>
      <c r="H28" s="931">
        <f t="shared" si="3"/>
        <v>35.691318327974273</v>
      </c>
      <c r="I28" s="127"/>
      <c r="J28" s="902">
        <f t="shared" si="5"/>
        <v>718</v>
      </c>
      <c r="K28" s="501">
        <f t="shared" si="6"/>
        <v>16.49058337161231</v>
      </c>
      <c r="L28" s="496">
        <v>295</v>
      </c>
      <c r="M28" s="371">
        <v>41.086350974930362</v>
      </c>
      <c r="N28" s="496">
        <v>423</v>
      </c>
      <c r="O28" s="896">
        <v>58.913649025069638</v>
      </c>
      <c r="P28" s="127"/>
      <c r="Q28" s="902">
        <v>780</v>
      </c>
      <c r="R28" s="501">
        <v>17.91456132292145</v>
      </c>
      <c r="S28" s="496">
        <v>436</v>
      </c>
      <c r="T28" s="371">
        <v>55.897435897435898</v>
      </c>
      <c r="U28" s="496">
        <v>344</v>
      </c>
      <c r="V28" s="896">
        <v>44.102564102564102</v>
      </c>
      <c r="W28" s="127"/>
      <c r="X28" s="902">
        <v>2856</v>
      </c>
      <c r="Y28" s="501">
        <v>65.59485530546624</v>
      </c>
      <c r="Z28" s="496">
        <v>2069</v>
      </c>
      <c r="AA28" s="371">
        <v>72.443977591036415</v>
      </c>
      <c r="AB28" s="496">
        <v>787</v>
      </c>
      <c r="AC28" s="896">
        <f t="shared" si="0"/>
        <v>27.556022408963589</v>
      </c>
      <c r="AD28" s="369"/>
      <c r="AE28" s="196"/>
      <c r="AF28" s="196"/>
      <c r="AG28" s="196"/>
      <c r="AH28" s="197"/>
      <c r="AI28" s="258"/>
      <c r="AJ28" s="132"/>
      <c r="AK28" s="196"/>
      <c r="AL28" s="196"/>
      <c r="AM28" s="196"/>
      <c r="AN28" s="197"/>
      <c r="AO28" s="258"/>
      <c r="AQ28" s="196"/>
      <c r="AR28" s="196"/>
      <c r="AS28" s="196"/>
      <c r="AT28" s="197"/>
      <c r="AU28" s="258"/>
      <c r="AW28" s="196"/>
      <c r="AX28" s="196"/>
      <c r="AY28" s="196"/>
      <c r="AZ28" s="197"/>
      <c r="BA28" s="258"/>
    </row>
    <row r="29" spans="1:53" s="133" customFormat="1" ht="18" customHeight="1" x14ac:dyDescent="0.2">
      <c r="B29" s="922" t="s">
        <v>1</v>
      </c>
      <c r="C29" s="127"/>
      <c r="D29" s="932">
        <f t="shared" si="1"/>
        <v>1379</v>
      </c>
      <c r="E29" s="933">
        <f t="shared" si="2"/>
        <v>738</v>
      </c>
      <c r="F29" s="934">
        <f t="shared" si="3"/>
        <v>53.517041334300217</v>
      </c>
      <c r="G29" s="933">
        <f t="shared" si="4"/>
        <v>641</v>
      </c>
      <c r="H29" s="935">
        <f t="shared" si="3"/>
        <v>46.482958665699783</v>
      </c>
      <c r="I29" s="127"/>
      <c r="J29" s="938">
        <f t="shared" si="5"/>
        <v>773</v>
      </c>
      <c r="K29" s="939">
        <f t="shared" si="6"/>
        <v>56.055112400290064</v>
      </c>
      <c r="L29" s="940">
        <v>280</v>
      </c>
      <c r="M29" s="941">
        <v>36.222509702457955</v>
      </c>
      <c r="N29" s="940">
        <v>493</v>
      </c>
      <c r="O29" s="942">
        <v>63.777490297542037</v>
      </c>
      <c r="P29" s="127"/>
      <c r="Q29" s="938">
        <v>206</v>
      </c>
      <c r="R29" s="939">
        <v>14.938361131254533</v>
      </c>
      <c r="S29" s="940">
        <v>150</v>
      </c>
      <c r="T29" s="941">
        <v>72.815533980582529</v>
      </c>
      <c r="U29" s="940">
        <v>56</v>
      </c>
      <c r="V29" s="942">
        <v>27.184466019417474</v>
      </c>
      <c r="W29" s="127"/>
      <c r="X29" s="938">
        <v>400</v>
      </c>
      <c r="Y29" s="939">
        <v>29.006526468455402</v>
      </c>
      <c r="Z29" s="940">
        <v>308</v>
      </c>
      <c r="AA29" s="941">
        <v>77</v>
      </c>
      <c r="AB29" s="940">
        <v>92</v>
      </c>
      <c r="AC29" s="942">
        <f t="shared" si="0"/>
        <v>23</v>
      </c>
      <c r="AD29" s="369"/>
      <c r="AE29" s="196"/>
      <c r="AF29" s="196"/>
      <c r="AG29" s="196"/>
      <c r="AH29" s="197"/>
      <c r="AI29" s="258"/>
      <c r="AJ29" s="132"/>
      <c r="AK29" s="196"/>
      <c r="AL29" s="196"/>
      <c r="AM29" s="196"/>
      <c r="AN29" s="197"/>
      <c r="AO29" s="258"/>
      <c r="AQ29" s="196"/>
      <c r="AR29" s="196"/>
      <c r="AS29" s="196"/>
      <c r="AT29" s="197"/>
      <c r="AU29" s="258"/>
      <c r="AW29" s="196"/>
      <c r="AX29" s="196"/>
      <c r="AY29" s="196"/>
      <c r="AZ29" s="197"/>
      <c r="BA29" s="258"/>
    </row>
    <row r="30" spans="1:53" s="124" customFormat="1" ht="3.75" customHeight="1" x14ac:dyDescent="0.2">
      <c r="A30" s="121"/>
      <c r="B30" s="122"/>
      <c r="C30" s="123"/>
      <c r="D30" s="122"/>
      <c r="E30" s="122"/>
      <c r="F30" s="122"/>
      <c r="G30" s="122"/>
      <c r="H30" s="151"/>
      <c r="I30" s="123"/>
      <c r="J30" s="122"/>
      <c r="K30" s="122"/>
      <c r="L30" s="122"/>
      <c r="M30" s="122"/>
      <c r="N30" s="122"/>
      <c r="O30" s="368"/>
      <c r="P30" s="123"/>
      <c r="Q30" s="122"/>
      <c r="R30" s="122"/>
      <c r="S30" s="122"/>
      <c r="T30" s="122"/>
      <c r="U30" s="122"/>
      <c r="V30" s="368"/>
      <c r="W30" s="123"/>
      <c r="X30" s="122"/>
      <c r="Y30" s="122"/>
      <c r="Z30" s="122"/>
      <c r="AA30" s="122"/>
      <c r="AB30" s="122"/>
      <c r="AC30" s="368"/>
      <c r="AD30" s="369"/>
      <c r="AE30" s="200"/>
      <c r="AF30" s="200"/>
      <c r="AG30" s="196"/>
      <c r="AH30" s="197"/>
      <c r="AI30" s="258"/>
      <c r="AJ30" s="132"/>
      <c r="AK30" s="200"/>
      <c r="AL30" s="200"/>
      <c r="AM30" s="196"/>
      <c r="AN30" s="197"/>
      <c r="AO30" s="258"/>
      <c r="AQ30" s="200"/>
      <c r="AR30" s="200"/>
      <c r="AS30" s="196"/>
      <c r="AT30" s="197"/>
      <c r="AU30" s="258"/>
      <c r="AW30" s="200"/>
      <c r="AX30" s="200"/>
      <c r="AY30" s="196"/>
      <c r="AZ30" s="197"/>
      <c r="BA30" s="258"/>
    </row>
    <row r="31" spans="1:53" s="152" customFormat="1" ht="18" customHeight="1" x14ac:dyDescent="0.2">
      <c r="A31" s="797"/>
      <c r="B31" s="947" t="s">
        <v>0</v>
      </c>
      <c r="C31" s="742"/>
      <c r="D31" s="945">
        <f>J31+Q31+X31</f>
        <v>591802</v>
      </c>
      <c r="E31" s="944">
        <f>L31+S31+Z31</f>
        <v>370002</v>
      </c>
      <c r="F31" s="914">
        <f>E31/$D31*100</f>
        <v>62.521248660869688</v>
      </c>
      <c r="G31" s="944">
        <f>N31+U31+AB31</f>
        <v>221800</v>
      </c>
      <c r="H31" s="946">
        <f>G31/$D31*100</f>
        <v>37.478751339130319</v>
      </c>
      <c r="I31" s="742"/>
      <c r="J31" s="912">
        <f>SUM(J12:J29)</f>
        <v>162103</v>
      </c>
      <c r="K31" s="943">
        <f>J31/$D31*100</f>
        <v>27.391424834657535</v>
      </c>
      <c r="L31" s="944">
        <f>SUM(L12:L29)</f>
        <v>66097</v>
      </c>
      <c r="M31" s="914">
        <f>L31/$J31*100</f>
        <v>40.774692633695857</v>
      </c>
      <c r="N31" s="944">
        <f>SUM(N12:N29)</f>
        <v>96006</v>
      </c>
      <c r="O31" s="913">
        <f>N31/$J31*100</f>
        <v>59.225307366304136</v>
      </c>
      <c r="P31" s="742"/>
      <c r="Q31" s="912">
        <f>SUM(Q12:Q29)</f>
        <v>113127</v>
      </c>
      <c r="R31" s="943">
        <f>Q31/$D31*100</f>
        <v>19.115683961865624</v>
      </c>
      <c r="S31" s="944">
        <f>SUM(S12:S29)</f>
        <v>67956</v>
      </c>
      <c r="T31" s="914">
        <f>S31/$Q31*100</f>
        <v>60.070540189344726</v>
      </c>
      <c r="U31" s="944">
        <f>SUM(U12:U29)</f>
        <v>45171</v>
      </c>
      <c r="V31" s="913">
        <f>U31/$Q31*100</f>
        <v>39.929459810655281</v>
      </c>
      <c r="W31" s="742"/>
      <c r="X31" s="912">
        <f>SUM(X12:X29)</f>
        <v>316572</v>
      </c>
      <c r="Y31" s="943">
        <f>X31/$D31*100</f>
        <v>53.49289120347683</v>
      </c>
      <c r="Z31" s="944">
        <f>SUM(Z12:Z29)</f>
        <v>235949</v>
      </c>
      <c r="AA31" s="914">
        <f>Z31/$X31*100</f>
        <v>74.532491818606829</v>
      </c>
      <c r="AB31" s="944">
        <f>SUM(AB12:AB29)</f>
        <v>80623</v>
      </c>
      <c r="AC31" s="913">
        <f>AB31/$X31*100</f>
        <v>25.467508181393171</v>
      </c>
      <c r="AD31" s="369"/>
      <c r="AE31" s="196"/>
      <c r="AF31" s="196"/>
      <c r="AG31" s="200"/>
      <c r="AH31" s="200"/>
      <c r="AI31" s="260"/>
      <c r="AJ31" s="261"/>
      <c r="AK31" s="196"/>
      <c r="AL31" s="196"/>
      <c r="AM31" s="200"/>
      <c r="AN31" s="200"/>
      <c r="AO31" s="260"/>
      <c r="AQ31" s="196"/>
      <c r="AR31" s="196"/>
      <c r="AS31" s="200"/>
      <c r="AT31" s="200"/>
      <c r="AU31" s="260"/>
      <c r="AW31" s="196"/>
      <c r="AX31" s="196"/>
      <c r="AY31" s="200"/>
      <c r="AZ31" s="200"/>
      <c r="BA31" s="260"/>
    </row>
    <row r="32" spans="1:53" s="157" customFormat="1" ht="5.25" customHeight="1" x14ac:dyDescent="0.25">
      <c r="B32" s="158" t="s">
        <v>39</v>
      </c>
      <c r="C32" s="159"/>
      <c r="I32" s="159"/>
    </row>
    <row r="33" spans="2:14" s="152" customFormat="1" ht="5.25" customHeight="1" x14ac:dyDescent="0.25">
      <c r="B33" s="158" t="s">
        <v>47</v>
      </c>
      <c r="C33" s="161"/>
      <c r="I33" s="161"/>
    </row>
    <row r="34" spans="2:14" s="152" customFormat="1" ht="13.5" customHeight="1" x14ac:dyDescent="0.25">
      <c r="B34" s="1299"/>
      <c r="C34" s="1299"/>
      <c r="D34" s="1299"/>
      <c r="E34" s="1299"/>
      <c r="F34" s="1299"/>
      <c r="G34" s="1299"/>
      <c r="H34" s="1299"/>
    </row>
    <row r="35" spans="2:14" ht="29.25" customHeight="1" x14ac:dyDescent="0.25">
      <c r="B35" s="1351"/>
      <c r="C35" s="1351"/>
      <c r="D35" s="1351"/>
      <c r="E35" s="493"/>
      <c r="F35" s="493"/>
      <c r="G35" s="493"/>
      <c r="H35" s="163"/>
      <c r="I35" s="163"/>
      <c r="J35" s="163"/>
      <c r="K35" s="163"/>
      <c r="L35" s="163"/>
      <c r="M35" s="163"/>
      <c r="N35" s="163"/>
    </row>
    <row r="36" spans="2:14" ht="4.5" customHeight="1" x14ac:dyDescent="0.25">
      <c r="B36" s="1324"/>
      <c r="C36" s="1324"/>
      <c r="D36" s="1324"/>
      <c r="E36" s="494"/>
      <c r="F36" s="494"/>
      <c r="G36" s="494"/>
      <c r="H36" s="163"/>
      <c r="I36" s="163"/>
      <c r="J36" s="163"/>
      <c r="K36" s="163"/>
      <c r="L36" s="163"/>
      <c r="M36" s="163"/>
      <c r="N36" s="163"/>
    </row>
  </sheetData>
  <mergeCells count="30">
    <mergeCell ref="B34:H34"/>
    <mergeCell ref="B35:D35"/>
    <mergeCell ref="B36:D36"/>
    <mergeCell ref="R9:R10"/>
    <mergeCell ref="S9:T9"/>
    <mergeCell ref="K9:K10"/>
    <mergeCell ref="L9:M9"/>
    <mergeCell ref="N9:O9"/>
    <mergeCell ref="Q9:Q10"/>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71" orientation="landscape" r:id="rId1"/>
  <headerFooter alignWithMargins="0"/>
  <rowBreaks count="2" manualBreakCount="2">
    <brk id="34" max="25" man="1"/>
    <brk id="35" max="1638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93">
    <tabColor theme="0"/>
    <pageSetUpPr fitToPage="1"/>
  </sheetPr>
  <dimension ref="A1:BA36"/>
  <sheetViews>
    <sheetView showGridLines="0" zoomScaleNormal="100" workbookViewId="0">
      <selection activeCell="B6" sqref="B6"/>
    </sheetView>
  </sheetViews>
  <sheetFormatPr baseColWidth="10" defaultColWidth="11.453125" defaultRowHeight="15" x14ac:dyDescent="0.25"/>
  <cols>
    <col min="1" max="1" width="1.1796875" style="162" customWidth="1"/>
    <col min="2" max="2" width="28.7265625" style="162" customWidth="1"/>
    <col min="3" max="3" width="0.54296875" style="162" customWidth="1"/>
    <col min="4" max="4" width="10.1796875" style="162" bestFit="1" customWidth="1"/>
    <col min="5" max="5" width="10.26953125" style="162" customWidth="1"/>
    <col min="6" max="6" width="7" style="162" customWidth="1"/>
    <col min="7" max="7" width="8.81640625" style="162" customWidth="1"/>
    <col min="8" max="8" width="7" style="162" customWidth="1"/>
    <col min="9" max="9" width="0.453125" style="162" customWidth="1"/>
    <col min="10" max="10" width="8.453125" style="162" bestFit="1" customWidth="1"/>
    <col min="11" max="11" width="6.7265625" style="162" customWidth="1"/>
    <col min="12" max="12" width="8.453125" style="162" customWidth="1"/>
    <col min="13" max="13" width="6.7265625" style="162" bestFit="1" customWidth="1"/>
    <col min="14" max="14" width="8.453125" style="162" customWidth="1"/>
    <col min="15" max="15" width="6.7265625" style="162" bestFit="1" customWidth="1"/>
    <col min="16" max="16" width="0.453125" style="162" customWidth="1"/>
    <col min="17" max="17" width="8.453125" style="162" bestFit="1" customWidth="1"/>
    <col min="18" max="18" width="6.81640625" style="162" customWidth="1"/>
    <col min="19" max="19" width="8.453125" style="162" customWidth="1"/>
    <col min="20" max="20" width="6.7265625" style="162" bestFit="1" customWidth="1"/>
    <col min="21" max="21" width="8.453125" style="162" customWidth="1"/>
    <col min="22" max="22" width="6.7265625" style="162" bestFit="1" customWidth="1"/>
    <col min="23" max="23" width="0.453125" style="162" customWidth="1"/>
    <col min="24" max="24" width="8.453125" style="162" bestFit="1" customWidth="1"/>
    <col min="25" max="25" width="7" style="162" customWidth="1"/>
    <col min="26" max="26" width="8.453125" style="162" customWidth="1"/>
    <col min="27" max="27" width="6.7265625" style="162" bestFit="1" customWidth="1"/>
    <col min="28" max="28" width="8.453125" style="162" customWidth="1"/>
    <col min="29" max="29" width="6.7265625" style="162" bestFit="1" customWidth="1"/>
    <col min="30" max="30" width="11.453125" style="162"/>
    <col min="31" max="33" width="2.453125" style="162" bestFit="1" customWidth="1"/>
    <col min="34" max="34" width="13" style="162" bestFit="1" customWidth="1"/>
    <col min="35" max="35" width="3.453125" style="162" bestFit="1" customWidth="1"/>
    <col min="36" max="36" width="3.81640625" style="162" customWidth="1"/>
    <col min="37" max="39" width="2.453125" style="162" bestFit="1" customWidth="1"/>
    <col min="40" max="40" width="8.453125" style="162" bestFit="1" customWidth="1"/>
    <col min="41" max="41" width="3.453125" style="162" bestFit="1" customWidth="1"/>
    <col min="42" max="42" width="3.54296875" style="162" customWidth="1"/>
    <col min="43" max="45" width="2.453125" style="162" bestFit="1" customWidth="1"/>
    <col min="46" max="46" width="8.453125" style="162" bestFit="1" customWidth="1"/>
    <col min="47" max="47" width="4.1796875" style="162" bestFit="1" customWidth="1"/>
    <col min="48" max="48" width="3.26953125" style="162" customWidth="1"/>
    <col min="49" max="49" width="4.26953125" style="162" bestFit="1" customWidth="1"/>
    <col min="50" max="50" width="2.453125" style="162" bestFit="1" customWidth="1"/>
    <col min="51" max="51" width="4.26953125" style="162" bestFit="1" customWidth="1"/>
    <col min="52" max="52" width="8.453125" style="162" bestFit="1" customWidth="1"/>
    <col min="53" max="53" width="4.26953125" style="162" bestFit="1" customWidth="1"/>
    <col min="54" max="16384" width="11.453125" style="162"/>
  </cols>
  <sheetData>
    <row r="1" spans="1:53" s="104" customFormat="1" ht="15" customHeight="1" x14ac:dyDescent="0.25">
      <c r="A1" s="471" t="s">
        <v>50</v>
      </c>
      <c r="B1" s="105"/>
      <c r="C1" s="106"/>
      <c r="I1" s="106"/>
      <c r="J1" s="471" t="s">
        <v>135</v>
      </c>
      <c r="K1" s="471"/>
      <c r="L1" s="471" t="s">
        <v>135</v>
      </c>
      <c r="M1" s="471"/>
      <c r="N1" s="471" t="s">
        <v>135</v>
      </c>
      <c r="O1" s="471"/>
      <c r="P1" s="471"/>
      <c r="Q1" s="471" t="s">
        <v>16</v>
      </c>
      <c r="R1" s="471"/>
      <c r="S1" s="471" t="s">
        <v>16</v>
      </c>
      <c r="T1" s="471"/>
      <c r="U1" s="471" t="s">
        <v>16</v>
      </c>
      <c r="V1" s="471"/>
      <c r="W1" s="471"/>
      <c r="X1" s="471" t="s">
        <v>15</v>
      </c>
      <c r="Y1" s="471"/>
      <c r="Z1" s="471" t="s">
        <v>15</v>
      </c>
      <c r="AA1" s="471"/>
      <c r="AB1" s="471" t="s">
        <v>15</v>
      </c>
    </row>
    <row r="2" spans="1:53" s="108" customFormat="1" ht="52.5" customHeight="1" x14ac:dyDescent="0.3">
      <c r="B2" s="1300"/>
      <c r="C2" s="1300"/>
    </row>
    <row r="3" spans="1:53" s="111" customFormat="1" ht="4.5" customHeight="1" x14ac:dyDescent="0.25">
      <c r="B3" s="1301"/>
      <c r="C3" s="1301"/>
    </row>
    <row r="4" spans="1:53" s="111" customFormat="1" ht="17.25" customHeight="1" x14ac:dyDescent="0.25">
      <c r="A4" s="1325" t="s">
        <v>408</v>
      </c>
      <c r="B4" s="1325"/>
      <c r="C4" s="1325"/>
      <c r="D4" s="1325"/>
      <c r="E4" s="1325"/>
      <c r="F4" s="1325"/>
      <c r="G4" s="1325"/>
      <c r="H4" s="1325"/>
      <c r="I4" s="1325"/>
      <c r="J4" s="1325"/>
      <c r="K4" s="1325"/>
      <c r="L4" s="1325"/>
      <c r="M4" s="1325"/>
      <c r="N4" s="1325"/>
      <c r="O4" s="1325"/>
      <c r="P4" s="1325"/>
      <c r="Q4" s="1325"/>
      <c r="R4" s="1325"/>
      <c r="S4" s="1325"/>
      <c r="T4" s="1325"/>
      <c r="U4" s="1325"/>
      <c r="V4" s="1325"/>
      <c r="W4" s="1325"/>
      <c r="X4" s="1325"/>
      <c r="Y4" s="1325"/>
      <c r="Z4" s="1325"/>
      <c r="AA4" s="1325"/>
      <c r="AB4" s="1325"/>
      <c r="AC4" s="1325"/>
    </row>
    <row r="5" spans="1:53" s="111" customFormat="1" ht="17.25" customHeight="1" x14ac:dyDescent="0.25">
      <c r="A5" s="770"/>
      <c r="B5" s="1326" t="s">
        <v>486</v>
      </c>
      <c r="C5" s="1326"/>
      <c r="D5" s="1326"/>
      <c r="E5" s="1326"/>
      <c r="F5" s="1326"/>
      <c r="G5" s="1326"/>
      <c r="H5" s="1326"/>
      <c r="I5" s="1326"/>
      <c r="J5" s="1326"/>
      <c r="K5" s="1326"/>
      <c r="L5" s="1326"/>
      <c r="M5" s="1326"/>
      <c r="N5" s="1326"/>
      <c r="O5" s="1326"/>
      <c r="P5" s="1326"/>
      <c r="Q5" s="1326"/>
      <c r="R5" s="1326"/>
      <c r="S5" s="1326"/>
      <c r="T5" s="1326"/>
      <c r="U5" s="1326"/>
      <c r="V5" s="1326"/>
      <c r="W5" s="1326"/>
      <c r="X5" s="1326"/>
      <c r="Y5" s="1326"/>
      <c r="Z5" s="1326"/>
      <c r="AA5" s="1326"/>
      <c r="AB5" s="1326"/>
      <c r="AC5" s="1326"/>
    </row>
    <row r="6" spans="1:53" s="111" customFormat="1" ht="6" customHeight="1" x14ac:dyDescent="0.25"/>
    <row r="7" spans="1:53" s="115" customFormat="1" ht="12.75" customHeight="1" x14ac:dyDescent="0.25">
      <c r="A7" s="771"/>
      <c r="B7" s="1406" t="s">
        <v>12</v>
      </c>
      <c r="C7" s="742"/>
      <c r="D7" s="1414" t="s">
        <v>234</v>
      </c>
      <c r="E7" s="1415"/>
      <c r="F7" s="1415"/>
      <c r="G7" s="1415"/>
      <c r="H7" s="1415"/>
      <c r="I7" s="920"/>
      <c r="J7" s="1411"/>
      <c r="K7" s="1411"/>
      <c r="L7" s="1411"/>
      <c r="M7" s="1411"/>
      <c r="N7" s="1411"/>
      <c r="O7" s="1411"/>
      <c r="P7" s="920"/>
      <c r="Q7" s="1411"/>
      <c r="R7" s="1411"/>
      <c r="S7" s="1411"/>
      <c r="T7" s="1411"/>
      <c r="U7" s="1411"/>
      <c r="V7" s="1411"/>
      <c r="W7" s="920"/>
      <c r="X7" s="1411"/>
      <c r="Y7" s="1411"/>
      <c r="Z7" s="1411"/>
      <c r="AA7" s="1411"/>
      <c r="AB7" s="1411"/>
      <c r="AC7" s="1410"/>
      <c r="AD7" s="252"/>
      <c r="AE7" s="252"/>
      <c r="AF7" s="253"/>
      <c r="AG7" s="253"/>
      <c r="AH7" s="253"/>
      <c r="AI7" s="253"/>
      <c r="AJ7" s="253"/>
      <c r="AK7" s="253"/>
      <c r="AL7" s="254"/>
    </row>
    <row r="8" spans="1:53" s="115" customFormat="1" ht="25.5" customHeight="1" x14ac:dyDescent="0.25">
      <c r="A8" s="771"/>
      <c r="B8" s="1412"/>
      <c r="C8" s="742"/>
      <c r="D8" s="1416"/>
      <c r="E8" s="1348"/>
      <c r="F8" s="1348"/>
      <c r="G8" s="1348"/>
      <c r="H8" s="1348"/>
      <c r="I8" s="1042"/>
      <c r="J8" s="1409" t="s">
        <v>235</v>
      </c>
      <c r="K8" s="1411"/>
      <c r="L8" s="1411"/>
      <c r="M8" s="1411"/>
      <c r="N8" s="1411"/>
      <c r="O8" s="1410"/>
      <c r="P8" s="742"/>
      <c r="Q8" s="1409" t="s">
        <v>236</v>
      </c>
      <c r="R8" s="1411"/>
      <c r="S8" s="1411"/>
      <c r="T8" s="1411"/>
      <c r="U8" s="1411"/>
      <c r="V8" s="1410"/>
      <c r="W8" s="742"/>
      <c r="X8" s="1409" t="s">
        <v>237</v>
      </c>
      <c r="Y8" s="1411"/>
      <c r="Z8" s="1411"/>
      <c r="AA8" s="1411"/>
      <c r="AB8" s="1411"/>
      <c r="AC8" s="1410"/>
      <c r="AD8" s="252"/>
      <c r="AE8" s="252"/>
      <c r="AF8" s="253"/>
      <c r="AG8" s="253"/>
      <c r="AH8" s="253"/>
      <c r="AI8" s="253"/>
      <c r="AJ8" s="253"/>
      <c r="AK8" s="253"/>
      <c r="AL8" s="254"/>
    </row>
    <row r="9" spans="1:53" s="115" customFormat="1" ht="21.75" customHeight="1" x14ac:dyDescent="0.25">
      <c r="A9" s="771"/>
      <c r="B9" s="1412"/>
      <c r="C9" s="742"/>
      <c r="D9" s="1417" t="s">
        <v>9</v>
      </c>
      <c r="E9" s="1338" t="s">
        <v>24</v>
      </c>
      <c r="F9" s="1332"/>
      <c r="G9" s="1332" t="s">
        <v>23</v>
      </c>
      <c r="H9" s="1332"/>
      <c r="I9" s="1042"/>
      <c r="J9" s="1419" t="s">
        <v>9</v>
      </c>
      <c r="K9" s="1336" t="s">
        <v>221</v>
      </c>
      <c r="L9" s="1338" t="s">
        <v>24</v>
      </c>
      <c r="M9" s="1332"/>
      <c r="N9" s="1332" t="s">
        <v>23</v>
      </c>
      <c r="O9" s="1421"/>
      <c r="P9" s="742"/>
      <c r="Q9" s="1419" t="s">
        <v>9</v>
      </c>
      <c r="R9" s="1336" t="s">
        <v>221</v>
      </c>
      <c r="S9" s="1338" t="s">
        <v>24</v>
      </c>
      <c r="T9" s="1332"/>
      <c r="U9" s="1332" t="s">
        <v>23</v>
      </c>
      <c r="V9" s="1421"/>
      <c r="W9" s="742"/>
      <c r="X9" s="1419" t="s">
        <v>9</v>
      </c>
      <c r="Y9" s="1336" t="s">
        <v>221</v>
      </c>
      <c r="Z9" s="1338" t="s">
        <v>24</v>
      </c>
      <c r="AA9" s="1332"/>
      <c r="AB9" s="1332" t="s">
        <v>23</v>
      </c>
      <c r="AC9" s="1421"/>
      <c r="AD9" s="252"/>
      <c r="AE9" s="252"/>
      <c r="AF9" s="253"/>
      <c r="AG9" s="253"/>
      <c r="AH9" s="253"/>
      <c r="AI9" s="253"/>
      <c r="AJ9" s="253"/>
      <c r="AK9" s="253"/>
      <c r="AL9" s="254"/>
    </row>
    <row r="10" spans="1:53" s="120" customFormat="1" ht="44.25" customHeight="1" x14ac:dyDescent="0.25">
      <c r="A10" s="772"/>
      <c r="B10" s="1413"/>
      <c r="C10" s="743"/>
      <c r="D10" s="1418"/>
      <c r="E10" s="888" t="s">
        <v>9</v>
      </c>
      <c r="F10" s="888" t="s">
        <v>221</v>
      </c>
      <c r="G10" s="888" t="s">
        <v>9</v>
      </c>
      <c r="H10" s="885" t="s">
        <v>221</v>
      </c>
      <c r="I10" s="921"/>
      <c r="J10" s="1420"/>
      <c r="K10" s="1422"/>
      <c r="L10" s="888" t="s">
        <v>9</v>
      </c>
      <c r="M10" s="888" t="s">
        <v>222</v>
      </c>
      <c r="N10" s="888" t="s">
        <v>9</v>
      </c>
      <c r="O10" s="885" t="s">
        <v>222</v>
      </c>
      <c r="P10" s="921"/>
      <c r="Q10" s="1420"/>
      <c r="R10" s="1422"/>
      <c r="S10" s="888" t="s">
        <v>9</v>
      </c>
      <c r="T10" s="888" t="s">
        <v>222</v>
      </c>
      <c r="U10" s="888" t="s">
        <v>9</v>
      </c>
      <c r="V10" s="885" t="s">
        <v>222</v>
      </c>
      <c r="W10" s="921"/>
      <c r="X10" s="1420"/>
      <c r="Y10" s="1422"/>
      <c r="Z10" s="888" t="s">
        <v>9</v>
      </c>
      <c r="AA10" s="888" t="s">
        <v>222</v>
      </c>
      <c r="AB10" s="888" t="s">
        <v>9</v>
      </c>
      <c r="AC10" s="885" t="s">
        <v>222</v>
      </c>
      <c r="AD10" s="255"/>
      <c r="AE10" s="256"/>
      <c r="AF10" s="200"/>
      <c r="AG10" s="200"/>
      <c r="AH10" s="200"/>
      <c r="AI10" s="200"/>
      <c r="AJ10" s="257"/>
      <c r="AK10" s="257"/>
      <c r="AL10" s="257"/>
    </row>
    <row r="11" spans="1:53" s="124" customFormat="1" ht="4.5" customHeight="1" x14ac:dyDescent="0.25">
      <c r="A11" s="121"/>
      <c r="B11" s="122"/>
      <c r="C11" s="123"/>
      <c r="D11" s="122"/>
      <c r="E11" s="122"/>
      <c r="F11" s="122"/>
      <c r="G11" s="122"/>
      <c r="H11" s="122"/>
      <c r="I11" s="123"/>
      <c r="J11" s="122"/>
      <c r="K11" s="122"/>
      <c r="L11" s="122"/>
      <c r="M11" s="122"/>
      <c r="N11" s="122"/>
      <c r="O11" s="122"/>
      <c r="P11" s="123"/>
      <c r="Q11" s="122"/>
      <c r="R11" s="122"/>
      <c r="S11" s="122"/>
      <c r="T11" s="122"/>
      <c r="U11" s="122"/>
      <c r="V11" s="122"/>
      <c r="W11" s="123"/>
      <c r="X11" s="122"/>
      <c r="Y11" s="122"/>
      <c r="Z11" s="122"/>
      <c r="AA11" s="122"/>
      <c r="AB11" s="122"/>
      <c r="AC11" s="122"/>
      <c r="AD11" s="252"/>
      <c r="AE11" s="256"/>
      <c r="AF11" s="200"/>
      <c r="AG11" s="200"/>
      <c r="AH11" s="200"/>
      <c r="AI11" s="200"/>
      <c r="AJ11" s="132"/>
      <c r="AK11" s="132"/>
      <c r="AL11" s="132"/>
    </row>
    <row r="12" spans="1:53" s="133" customFormat="1" ht="18" customHeight="1" x14ac:dyDescent="0.2">
      <c r="A12" s="125"/>
      <c r="B12" s="907" t="s">
        <v>8</v>
      </c>
      <c r="C12" s="127"/>
      <c r="D12" s="923">
        <f>J12+Q12+X12</f>
        <v>91992</v>
      </c>
      <c r="E12" s="924">
        <f>L12+S12+Z12</f>
        <v>59751</v>
      </c>
      <c r="F12" s="925">
        <f>E12/$D12*100</f>
        <v>64.952387164101225</v>
      </c>
      <c r="G12" s="924">
        <f>N12+U12+AB12</f>
        <v>32241</v>
      </c>
      <c r="H12" s="926">
        <f>G12/$D12*100</f>
        <v>35.047612835898775</v>
      </c>
      <c r="I12" s="127"/>
      <c r="J12" s="900">
        <f>L12+N12</f>
        <v>22406</v>
      </c>
      <c r="K12" s="936">
        <f>J12/$D12*100</f>
        <v>24.356465779633009</v>
      </c>
      <c r="L12" s="937">
        <v>9733</v>
      </c>
      <c r="M12" s="925">
        <v>43.439257341783453</v>
      </c>
      <c r="N12" s="937">
        <v>12673</v>
      </c>
      <c r="O12" s="891">
        <v>56.560742658216547</v>
      </c>
      <c r="P12" s="127"/>
      <c r="Q12" s="900">
        <v>24211</v>
      </c>
      <c r="R12" s="936">
        <v>26.318592921123575</v>
      </c>
      <c r="S12" s="937">
        <v>17548</v>
      </c>
      <c r="T12" s="925">
        <v>72.479451488992609</v>
      </c>
      <c r="U12" s="937">
        <v>6663</v>
      </c>
      <c r="V12" s="891">
        <v>27.520548511007391</v>
      </c>
      <c r="W12" s="127"/>
      <c r="X12" s="900">
        <v>45375</v>
      </c>
      <c r="Y12" s="936">
        <v>49.324941299243413</v>
      </c>
      <c r="Z12" s="937">
        <v>32470</v>
      </c>
      <c r="AA12" s="925">
        <v>71.55922865013774</v>
      </c>
      <c r="AB12" s="937">
        <v>12905</v>
      </c>
      <c r="AC12" s="891">
        <f t="shared" ref="AC12:AC29" si="0">AB12/$X12*100</f>
        <v>28.44077134986226</v>
      </c>
      <c r="AD12" s="369"/>
      <c r="AE12" s="196"/>
      <c r="AF12" s="196"/>
      <c r="AG12" s="196"/>
      <c r="AH12" s="197"/>
      <c r="AI12" s="258"/>
      <c r="AJ12" s="132"/>
      <c r="AK12" s="196"/>
      <c r="AL12" s="196"/>
      <c r="AM12" s="196"/>
      <c r="AN12" s="197"/>
      <c r="AO12" s="258"/>
      <c r="AQ12" s="196"/>
      <c r="AR12" s="196"/>
      <c r="AS12" s="196"/>
      <c r="AT12" s="197"/>
      <c r="AU12" s="258"/>
      <c r="AW12" s="196"/>
      <c r="AX12" s="196"/>
      <c r="AY12" s="196"/>
      <c r="AZ12" s="197"/>
      <c r="BA12" s="258"/>
    </row>
    <row r="13" spans="1:53" s="133" customFormat="1" ht="18" customHeight="1" x14ac:dyDescent="0.2">
      <c r="A13" s="125"/>
      <c r="B13" s="908" t="s">
        <v>7</v>
      </c>
      <c r="C13" s="127"/>
      <c r="D13" s="927">
        <f t="shared" ref="D13:D29" si="1">J13+Q13+X13</f>
        <v>13894</v>
      </c>
      <c r="E13" s="495">
        <f t="shared" ref="E13:E29" si="2">L13+S13+Z13</f>
        <v>8977</v>
      </c>
      <c r="F13" s="370">
        <f t="shared" ref="F13:H29" si="3">E13/$D13*100</f>
        <v>64.61062329062905</v>
      </c>
      <c r="G13" s="495">
        <f t="shared" ref="G13:G29" si="4">N13+U13+AB13</f>
        <v>4917</v>
      </c>
      <c r="H13" s="928">
        <f t="shared" si="3"/>
        <v>35.38937670937095</v>
      </c>
      <c r="I13" s="127"/>
      <c r="J13" s="901">
        <f t="shared" ref="J13:J29" si="5">L13+N13</f>
        <v>2851</v>
      </c>
      <c r="K13" s="500">
        <f t="shared" ref="K13:K29" si="6">J13/$D13*100</f>
        <v>20.519648769252914</v>
      </c>
      <c r="L13" s="498">
        <v>1258</v>
      </c>
      <c r="M13" s="499">
        <v>44.124868467204493</v>
      </c>
      <c r="N13" s="498">
        <v>1593</v>
      </c>
      <c r="O13" s="893">
        <v>55.875131532795507</v>
      </c>
      <c r="P13" s="127"/>
      <c r="Q13" s="901">
        <v>2972</v>
      </c>
      <c r="R13" s="500">
        <v>21.3905282855909</v>
      </c>
      <c r="S13" s="498">
        <v>1924</v>
      </c>
      <c r="T13" s="499">
        <v>64.737550471063258</v>
      </c>
      <c r="U13" s="498">
        <v>1048</v>
      </c>
      <c r="V13" s="893">
        <v>35.262449528936749</v>
      </c>
      <c r="W13" s="127"/>
      <c r="X13" s="901">
        <v>8071</v>
      </c>
      <c r="Y13" s="500">
        <v>58.089822945156179</v>
      </c>
      <c r="Z13" s="498">
        <v>5795</v>
      </c>
      <c r="AA13" s="499">
        <v>71.800272580845004</v>
      </c>
      <c r="AB13" s="498">
        <v>2276</v>
      </c>
      <c r="AC13" s="893">
        <f t="shared" si="0"/>
        <v>28.199727419155003</v>
      </c>
      <c r="AD13" s="369"/>
      <c r="AE13" s="196"/>
      <c r="AF13" s="196"/>
      <c r="AG13" s="196"/>
      <c r="AH13" s="197"/>
      <c r="AI13" s="258"/>
      <c r="AJ13" s="132"/>
      <c r="AK13" s="196"/>
      <c r="AL13" s="196"/>
      <c r="AM13" s="196"/>
      <c r="AN13" s="197"/>
      <c r="AO13" s="258"/>
      <c r="AQ13" s="196"/>
      <c r="AR13" s="196"/>
      <c r="AS13" s="196"/>
      <c r="AT13" s="197"/>
      <c r="AU13" s="258"/>
      <c r="AW13" s="196"/>
      <c r="AX13" s="196"/>
      <c r="AY13" s="196"/>
      <c r="AZ13" s="197"/>
      <c r="BA13" s="258"/>
    </row>
    <row r="14" spans="1:53" s="133" customFormat="1" ht="18" customHeight="1" x14ac:dyDescent="0.2">
      <c r="A14" s="125"/>
      <c r="B14" s="908" t="s">
        <v>37</v>
      </c>
      <c r="C14" s="127"/>
      <c r="D14" s="927">
        <f t="shared" si="1"/>
        <v>13411</v>
      </c>
      <c r="E14" s="495">
        <f t="shared" si="2"/>
        <v>8595</v>
      </c>
      <c r="F14" s="370">
        <f t="shared" si="3"/>
        <v>64.089180523450892</v>
      </c>
      <c r="G14" s="495">
        <f t="shared" si="4"/>
        <v>4816</v>
      </c>
      <c r="H14" s="928">
        <f t="shared" si="3"/>
        <v>35.910819476549101</v>
      </c>
      <c r="I14" s="127"/>
      <c r="J14" s="901">
        <f t="shared" si="5"/>
        <v>3251</v>
      </c>
      <c r="K14" s="500">
        <f t="shared" si="6"/>
        <v>24.241294459771829</v>
      </c>
      <c r="L14" s="498">
        <v>1393</v>
      </c>
      <c r="M14" s="499">
        <v>42.848354352506924</v>
      </c>
      <c r="N14" s="498">
        <v>1858</v>
      </c>
      <c r="O14" s="893">
        <v>57.151645647493076</v>
      </c>
      <c r="P14" s="127"/>
      <c r="Q14" s="901">
        <v>3018</v>
      </c>
      <c r="R14" s="500">
        <v>22.503914696890611</v>
      </c>
      <c r="S14" s="498">
        <v>1803</v>
      </c>
      <c r="T14" s="499">
        <v>59.741550695825055</v>
      </c>
      <c r="U14" s="498">
        <v>1215</v>
      </c>
      <c r="V14" s="893">
        <v>40.258449304174945</v>
      </c>
      <c r="W14" s="127"/>
      <c r="X14" s="901">
        <v>7142</v>
      </c>
      <c r="Y14" s="500">
        <v>53.25479084333756</v>
      </c>
      <c r="Z14" s="498">
        <v>5399</v>
      </c>
      <c r="AA14" s="499">
        <v>75.595071408569027</v>
      </c>
      <c r="AB14" s="498">
        <v>1743</v>
      </c>
      <c r="AC14" s="893">
        <f t="shared" si="0"/>
        <v>24.40492859143097</v>
      </c>
      <c r="AD14" s="369"/>
      <c r="AE14" s="196"/>
      <c r="AF14" s="196"/>
      <c r="AG14" s="196"/>
      <c r="AH14" s="197"/>
      <c r="AI14" s="259"/>
      <c r="AJ14" s="132"/>
      <c r="AK14" s="196"/>
      <c r="AL14" s="196"/>
      <c r="AM14" s="196"/>
      <c r="AN14" s="197"/>
      <c r="AO14" s="258"/>
      <c r="AQ14" s="196"/>
      <c r="AR14" s="196"/>
      <c r="AS14" s="196"/>
      <c r="AT14" s="197"/>
      <c r="AU14" s="258"/>
      <c r="AW14" s="196"/>
      <c r="AX14" s="196"/>
      <c r="AY14" s="196"/>
      <c r="AZ14" s="197"/>
      <c r="BA14" s="258"/>
    </row>
    <row r="15" spans="1:53" s="133" customFormat="1" ht="18" customHeight="1" x14ac:dyDescent="0.2">
      <c r="A15" s="125"/>
      <c r="B15" s="908" t="s">
        <v>38</v>
      </c>
      <c r="C15" s="127"/>
      <c r="D15" s="927">
        <f t="shared" si="1"/>
        <v>14055</v>
      </c>
      <c r="E15" s="495">
        <f t="shared" si="2"/>
        <v>8735</v>
      </c>
      <c r="F15" s="370">
        <f t="shared" si="3"/>
        <v>62.148701529704731</v>
      </c>
      <c r="G15" s="495">
        <f t="shared" si="4"/>
        <v>5320</v>
      </c>
      <c r="H15" s="928">
        <f t="shared" si="3"/>
        <v>37.851298470295269</v>
      </c>
      <c r="I15" s="127"/>
      <c r="J15" s="901">
        <f t="shared" si="5"/>
        <v>3886</v>
      </c>
      <c r="K15" s="500">
        <f t="shared" si="6"/>
        <v>27.648523657061546</v>
      </c>
      <c r="L15" s="498">
        <v>1790</v>
      </c>
      <c r="M15" s="499">
        <v>46.062789500771999</v>
      </c>
      <c r="N15" s="498">
        <v>2096</v>
      </c>
      <c r="O15" s="893">
        <v>53.937210499227994</v>
      </c>
      <c r="P15" s="127"/>
      <c r="Q15" s="901">
        <v>3598</v>
      </c>
      <c r="R15" s="500">
        <v>25.5994308075418</v>
      </c>
      <c r="S15" s="498">
        <v>2228</v>
      </c>
      <c r="T15" s="499">
        <v>61.923290717065036</v>
      </c>
      <c r="U15" s="498">
        <v>1370</v>
      </c>
      <c r="V15" s="893">
        <v>38.076709282934964</v>
      </c>
      <c r="W15" s="127"/>
      <c r="X15" s="901">
        <v>6571</v>
      </c>
      <c r="Y15" s="500">
        <v>46.752045535396661</v>
      </c>
      <c r="Z15" s="498">
        <v>4717</v>
      </c>
      <c r="AA15" s="499">
        <v>71.785116420636129</v>
      </c>
      <c r="AB15" s="498">
        <v>1854</v>
      </c>
      <c r="AC15" s="893">
        <f t="shared" si="0"/>
        <v>28.214883579363871</v>
      </c>
      <c r="AD15" s="369"/>
      <c r="AE15" s="196"/>
      <c r="AF15" s="196"/>
      <c r="AG15" s="196"/>
      <c r="AH15" s="197"/>
      <c r="AI15" s="258"/>
      <c r="AJ15" s="132"/>
      <c r="AK15" s="196"/>
      <c r="AL15" s="196"/>
      <c r="AM15" s="196"/>
      <c r="AN15" s="197"/>
      <c r="AO15" s="258"/>
      <c r="AQ15" s="196"/>
      <c r="AR15" s="196"/>
      <c r="AS15" s="196"/>
      <c r="AT15" s="197"/>
      <c r="AU15" s="258"/>
      <c r="AW15" s="196"/>
      <c r="AX15" s="196"/>
      <c r="AY15" s="196"/>
      <c r="AZ15" s="197"/>
      <c r="BA15" s="258"/>
    </row>
    <row r="16" spans="1:53" s="133" customFormat="1" ht="18" customHeight="1" x14ac:dyDescent="0.2">
      <c r="A16" s="125"/>
      <c r="B16" s="908" t="s">
        <v>6</v>
      </c>
      <c r="C16" s="127"/>
      <c r="D16" s="927">
        <f t="shared" si="1"/>
        <v>14910</v>
      </c>
      <c r="E16" s="495">
        <f t="shared" si="2"/>
        <v>8639</v>
      </c>
      <c r="F16" s="370">
        <f t="shared" si="3"/>
        <v>57.940979208584842</v>
      </c>
      <c r="G16" s="495">
        <f t="shared" si="4"/>
        <v>6271</v>
      </c>
      <c r="H16" s="928">
        <f t="shared" si="3"/>
        <v>42.059020791415158</v>
      </c>
      <c r="I16" s="127"/>
      <c r="J16" s="901">
        <f t="shared" si="5"/>
        <v>5942</v>
      </c>
      <c r="K16" s="500">
        <f t="shared" si="6"/>
        <v>39.852448021462109</v>
      </c>
      <c r="L16" s="498">
        <v>2477</v>
      </c>
      <c r="M16" s="499">
        <v>41.686300908784922</v>
      </c>
      <c r="N16" s="498">
        <v>3465</v>
      </c>
      <c r="O16" s="893">
        <v>58.313699091215078</v>
      </c>
      <c r="P16" s="127"/>
      <c r="Q16" s="901">
        <v>3517</v>
      </c>
      <c r="R16" s="500">
        <v>23.588195841716971</v>
      </c>
      <c r="S16" s="498">
        <v>2203</v>
      </c>
      <c r="T16" s="499">
        <v>62.638612453795851</v>
      </c>
      <c r="U16" s="498">
        <v>1314</v>
      </c>
      <c r="V16" s="893">
        <v>37.361387546204149</v>
      </c>
      <c r="W16" s="127"/>
      <c r="X16" s="901">
        <v>5451</v>
      </c>
      <c r="Y16" s="500">
        <v>36.559356136820924</v>
      </c>
      <c r="Z16" s="498">
        <v>3959</v>
      </c>
      <c r="AA16" s="499">
        <v>72.628875435699868</v>
      </c>
      <c r="AB16" s="498">
        <v>1492</v>
      </c>
      <c r="AC16" s="893">
        <f t="shared" si="0"/>
        <v>27.371124564300132</v>
      </c>
      <c r="AD16" s="369"/>
      <c r="AE16" s="196"/>
      <c r="AF16" s="196"/>
      <c r="AG16" s="196"/>
      <c r="AH16" s="197"/>
      <c r="AI16" s="258"/>
      <c r="AJ16" s="132"/>
      <c r="AK16" s="196"/>
      <c r="AL16" s="196"/>
      <c r="AM16" s="196"/>
      <c r="AN16" s="197"/>
      <c r="AO16" s="258"/>
      <c r="AQ16" s="196"/>
      <c r="AR16" s="196"/>
      <c r="AS16" s="196"/>
      <c r="AT16" s="197"/>
      <c r="AU16" s="258"/>
      <c r="AW16" s="196"/>
      <c r="AX16" s="196"/>
      <c r="AY16" s="196"/>
      <c r="AZ16" s="197"/>
      <c r="BA16" s="258"/>
    </row>
    <row r="17" spans="1:53" s="133" customFormat="1" ht="18" customHeight="1" x14ac:dyDescent="0.2">
      <c r="A17" s="125"/>
      <c r="B17" s="908" t="s">
        <v>5</v>
      </c>
      <c r="C17" s="127"/>
      <c r="D17" s="929">
        <f t="shared" si="1"/>
        <v>5273</v>
      </c>
      <c r="E17" s="496">
        <f t="shared" si="2"/>
        <v>3140</v>
      </c>
      <c r="F17" s="371">
        <f t="shared" si="3"/>
        <v>59.548644035653332</v>
      </c>
      <c r="G17" s="496">
        <f t="shared" si="4"/>
        <v>2133</v>
      </c>
      <c r="H17" s="928">
        <f t="shared" si="3"/>
        <v>40.451355964346668</v>
      </c>
      <c r="I17" s="127"/>
      <c r="J17" s="902">
        <f t="shared" si="5"/>
        <v>1438</v>
      </c>
      <c r="K17" s="501">
        <f t="shared" si="6"/>
        <v>27.271003223971174</v>
      </c>
      <c r="L17" s="496">
        <v>609</v>
      </c>
      <c r="M17" s="371">
        <v>42.350486787204453</v>
      </c>
      <c r="N17" s="496">
        <v>829</v>
      </c>
      <c r="O17" s="893">
        <v>57.649513212795547</v>
      </c>
      <c r="P17" s="127"/>
      <c r="Q17" s="902">
        <v>1292</v>
      </c>
      <c r="R17" s="501">
        <v>24.502180921676462</v>
      </c>
      <c r="S17" s="496">
        <v>723</v>
      </c>
      <c r="T17" s="371">
        <v>55.959752321981426</v>
      </c>
      <c r="U17" s="496">
        <v>569</v>
      </c>
      <c r="V17" s="893">
        <v>44.040247678018574</v>
      </c>
      <c r="W17" s="127"/>
      <c r="X17" s="902">
        <v>2543</v>
      </c>
      <c r="Y17" s="501">
        <v>48.22681585435236</v>
      </c>
      <c r="Z17" s="496">
        <v>1808</v>
      </c>
      <c r="AA17" s="371">
        <v>71.097129374754232</v>
      </c>
      <c r="AB17" s="496">
        <v>735</v>
      </c>
      <c r="AC17" s="893">
        <f t="shared" si="0"/>
        <v>28.902870625245775</v>
      </c>
      <c r="AD17" s="369"/>
      <c r="AE17" s="196"/>
      <c r="AF17" s="196"/>
      <c r="AG17" s="196"/>
      <c r="AH17" s="197"/>
      <c r="AI17" s="258"/>
      <c r="AJ17" s="132"/>
      <c r="AK17" s="196"/>
      <c r="AL17" s="196"/>
      <c r="AM17" s="196"/>
      <c r="AN17" s="197"/>
      <c r="AO17" s="258"/>
      <c r="AQ17" s="196"/>
      <c r="AR17" s="196"/>
      <c r="AS17" s="196"/>
      <c r="AT17" s="197"/>
      <c r="AU17" s="258"/>
      <c r="AW17" s="196"/>
      <c r="AX17" s="196"/>
      <c r="AY17" s="196"/>
      <c r="AZ17" s="197"/>
      <c r="BA17" s="258"/>
    </row>
    <row r="18" spans="1:53" s="133" customFormat="1" ht="18" customHeight="1" x14ac:dyDescent="0.2">
      <c r="A18" s="125"/>
      <c r="B18" s="908" t="s">
        <v>4</v>
      </c>
      <c r="C18" s="127"/>
      <c r="D18" s="927">
        <f t="shared" si="1"/>
        <v>48327</v>
      </c>
      <c r="E18" s="495">
        <f t="shared" si="2"/>
        <v>30043</v>
      </c>
      <c r="F18" s="370">
        <f t="shared" si="3"/>
        <v>62.166076934218964</v>
      </c>
      <c r="G18" s="495">
        <f t="shared" si="4"/>
        <v>18284</v>
      </c>
      <c r="H18" s="928">
        <f t="shared" si="3"/>
        <v>37.833923065781036</v>
      </c>
      <c r="I18" s="127"/>
      <c r="J18" s="901">
        <f t="shared" si="5"/>
        <v>9341</v>
      </c>
      <c r="K18" s="500">
        <f t="shared" si="6"/>
        <v>19.328739627951251</v>
      </c>
      <c r="L18" s="498">
        <v>3939</v>
      </c>
      <c r="M18" s="499">
        <v>42.168932662455838</v>
      </c>
      <c r="N18" s="498">
        <v>5402</v>
      </c>
      <c r="O18" s="893">
        <v>57.831067337544162</v>
      </c>
      <c r="P18" s="127"/>
      <c r="Q18" s="901">
        <v>9313</v>
      </c>
      <c r="R18" s="500">
        <v>19.270801001510542</v>
      </c>
      <c r="S18" s="498">
        <v>5483</v>
      </c>
      <c r="T18" s="499">
        <v>58.874691291742721</v>
      </c>
      <c r="U18" s="498">
        <v>3830</v>
      </c>
      <c r="V18" s="893">
        <v>41.125308708257272</v>
      </c>
      <c r="W18" s="127"/>
      <c r="X18" s="901">
        <v>29673</v>
      </c>
      <c r="Y18" s="500">
        <v>61.400459370538208</v>
      </c>
      <c r="Z18" s="498">
        <v>20621</v>
      </c>
      <c r="AA18" s="499">
        <v>69.494152933643377</v>
      </c>
      <c r="AB18" s="498">
        <v>9052</v>
      </c>
      <c r="AC18" s="893">
        <f t="shared" si="0"/>
        <v>30.505847066356623</v>
      </c>
      <c r="AD18" s="369"/>
      <c r="AE18" s="196"/>
      <c r="AF18" s="196"/>
      <c r="AG18" s="196"/>
      <c r="AH18" s="197"/>
      <c r="AI18" s="258"/>
      <c r="AJ18" s="132"/>
      <c r="AK18" s="196"/>
      <c r="AL18" s="196"/>
      <c r="AM18" s="196"/>
      <c r="AN18" s="197"/>
      <c r="AO18" s="258"/>
      <c r="AQ18" s="196"/>
      <c r="AR18" s="196"/>
      <c r="AS18" s="196"/>
      <c r="AT18" s="197"/>
      <c r="AU18" s="258"/>
      <c r="AW18" s="196"/>
      <c r="AX18" s="196"/>
      <c r="AY18" s="196"/>
      <c r="AZ18" s="197"/>
      <c r="BA18" s="258"/>
    </row>
    <row r="19" spans="1:53" s="133" customFormat="1" ht="18" customHeight="1" x14ac:dyDescent="0.2">
      <c r="A19" s="125"/>
      <c r="B19" s="908" t="s">
        <v>40</v>
      </c>
      <c r="C19" s="127"/>
      <c r="D19" s="927">
        <f t="shared" si="1"/>
        <v>28040</v>
      </c>
      <c r="E19" s="495">
        <f t="shared" si="2"/>
        <v>18221</v>
      </c>
      <c r="F19" s="370">
        <f t="shared" si="3"/>
        <v>64.982168330955787</v>
      </c>
      <c r="G19" s="495">
        <f t="shared" si="4"/>
        <v>9819</v>
      </c>
      <c r="H19" s="928">
        <f t="shared" si="3"/>
        <v>35.017831669044227</v>
      </c>
      <c r="I19" s="127"/>
      <c r="J19" s="901">
        <f t="shared" si="5"/>
        <v>5380</v>
      </c>
      <c r="K19" s="500">
        <f t="shared" si="6"/>
        <v>19.186875891583451</v>
      </c>
      <c r="L19" s="498">
        <v>2316</v>
      </c>
      <c r="M19" s="499">
        <v>43.048327137546465</v>
      </c>
      <c r="N19" s="498">
        <v>3064</v>
      </c>
      <c r="O19" s="893">
        <v>56.951672862453528</v>
      </c>
      <c r="P19" s="127"/>
      <c r="Q19" s="901">
        <v>5862</v>
      </c>
      <c r="R19" s="500">
        <v>20.905848787446505</v>
      </c>
      <c r="S19" s="498">
        <v>3860</v>
      </c>
      <c r="T19" s="499">
        <v>65.847833503923582</v>
      </c>
      <c r="U19" s="498">
        <v>2002</v>
      </c>
      <c r="V19" s="893">
        <v>34.152166496076426</v>
      </c>
      <c r="W19" s="127"/>
      <c r="X19" s="901">
        <v>16798</v>
      </c>
      <c r="Y19" s="500">
        <v>59.907275320970044</v>
      </c>
      <c r="Z19" s="498">
        <v>12045</v>
      </c>
      <c r="AA19" s="499">
        <v>71.704964876771044</v>
      </c>
      <c r="AB19" s="498">
        <v>4753</v>
      </c>
      <c r="AC19" s="893">
        <f t="shared" si="0"/>
        <v>28.295035123228956</v>
      </c>
      <c r="AD19" s="369"/>
      <c r="AE19" s="196"/>
      <c r="AF19" s="196"/>
      <c r="AG19" s="196"/>
      <c r="AH19" s="197"/>
      <c r="AI19" s="258"/>
      <c r="AJ19" s="132"/>
      <c r="AK19" s="196"/>
      <c r="AL19" s="196"/>
      <c r="AM19" s="196"/>
      <c r="AN19" s="197"/>
      <c r="AO19" s="258"/>
      <c r="AQ19" s="196"/>
      <c r="AR19" s="196"/>
      <c r="AS19" s="196"/>
      <c r="AT19" s="197"/>
      <c r="AU19" s="258"/>
      <c r="AW19" s="196"/>
      <c r="AX19" s="196"/>
      <c r="AY19" s="196"/>
      <c r="AZ19" s="197"/>
      <c r="BA19" s="258"/>
    </row>
    <row r="20" spans="1:53" s="133" customFormat="1" ht="18" customHeight="1" x14ac:dyDescent="0.2">
      <c r="A20" s="125"/>
      <c r="B20" s="908" t="s">
        <v>41</v>
      </c>
      <c r="C20" s="127"/>
      <c r="D20" s="927">
        <f t="shared" si="1"/>
        <v>105218</v>
      </c>
      <c r="E20" s="495">
        <f t="shared" si="2"/>
        <v>66351</v>
      </c>
      <c r="F20" s="370">
        <f t="shared" si="3"/>
        <v>63.06050295576803</v>
      </c>
      <c r="G20" s="495">
        <f t="shared" si="4"/>
        <v>38867</v>
      </c>
      <c r="H20" s="928">
        <f t="shared" si="3"/>
        <v>36.939497044231977</v>
      </c>
      <c r="I20" s="127"/>
      <c r="J20" s="901">
        <f t="shared" si="5"/>
        <v>27630</v>
      </c>
      <c r="K20" s="500">
        <f t="shared" si="6"/>
        <v>26.259765439373489</v>
      </c>
      <c r="L20" s="498">
        <v>12381</v>
      </c>
      <c r="M20" s="499">
        <v>44.809989142236702</v>
      </c>
      <c r="N20" s="498">
        <v>15249</v>
      </c>
      <c r="O20" s="893">
        <v>55.190010857763305</v>
      </c>
      <c r="P20" s="127"/>
      <c r="Q20" s="901">
        <v>25063</v>
      </c>
      <c r="R20" s="500">
        <v>23.820068809519285</v>
      </c>
      <c r="S20" s="498">
        <v>16102</v>
      </c>
      <c r="T20" s="499">
        <v>64.246099828432349</v>
      </c>
      <c r="U20" s="498">
        <v>8961</v>
      </c>
      <c r="V20" s="893">
        <v>35.753900171567651</v>
      </c>
      <c r="W20" s="127"/>
      <c r="X20" s="901">
        <v>52525</v>
      </c>
      <c r="Y20" s="500">
        <v>49.920165751107227</v>
      </c>
      <c r="Z20" s="498">
        <v>37868</v>
      </c>
      <c r="AA20" s="499">
        <v>72.095192765349836</v>
      </c>
      <c r="AB20" s="498">
        <v>14657</v>
      </c>
      <c r="AC20" s="893">
        <f t="shared" si="0"/>
        <v>27.904807234650164</v>
      </c>
      <c r="AD20" s="369"/>
      <c r="AE20" s="196"/>
      <c r="AF20" s="196"/>
      <c r="AG20" s="196"/>
      <c r="AH20" s="197"/>
      <c r="AI20" s="258"/>
      <c r="AJ20" s="132"/>
      <c r="AK20" s="196"/>
      <c r="AL20" s="196"/>
      <c r="AM20" s="196"/>
      <c r="AN20" s="197"/>
      <c r="AO20" s="258"/>
      <c r="AQ20" s="196"/>
      <c r="AR20" s="196"/>
      <c r="AS20" s="196"/>
      <c r="AT20" s="197"/>
      <c r="AU20" s="258"/>
      <c r="AW20" s="196"/>
      <c r="AX20" s="196"/>
      <c r="AY20" s="196"/>
      <c r="AZ20" s="197"/>
      <c r="BA20" s="258"/>
    </row>
    <row r="21" spans="1:53" s="133" customFormat="1" ht="18" customHeight="1" x14ac:dyDescent="0.2">
      <c r="A21" s="125"/>
      <c r="B21" s="908" t="s">
        <v>3</v>
      </c>
      <c r="C21" s="127"/>
      <c r="D21" s="927">
        <f t="shared" si="1"/>
        <v>55102</v>
      </c>
      <c r="E21" s="495">
        <f t="shared" si="2"/>
        <v>33363</v>
      </c>
      <c r="F21" s="370">
        <f t="shared" si="3"/>
        <v>60.547711516823341</v>
      </c>
      <c r="G21" s="495">
        <f t="shared" si="4"/>
        <v>21739</v>
      </c>
      <c r="H21" s="928">
        <f t="shared" si="3"/>
        <v>39.452288483176659</v>
      </c>
      <c r="I21" s="127"/>
      <c r="J21" s="901">
        <f t="shared" si="5"/>
        <v>16949</v>
      </c>
      <c r="K21" s="500">
        <f t="shared" si="6"/>
        <v>30.7593190809771</v>
      </c>
      <c r="L21" s="498">
        <v>6642</v>
      </c>
      <c r="M21" s="499">
        <v>39.188152693374242</v>
      </c>
      <c r="N21" s="498">
        <v>10307</v>
      </c>
      <c r="O21" s="893">
        <v>60.811847306625758</v>
      </c>
      <c r="P21" s="127"/>
      <c r="Q21" s="901">
        <v>12569</v>
      </c>
      <c r="R21" s="500">
        <v>22.810424304018003</v>
      </c>
      <c r="S21" s="498">
        <v>8199</v>
      </c>
      <c r="T21" s="499">
        <v>65.231919802689148</v>
      </c>
      <c r="U21" s="498">
        <v>4370</v>
      </c>
      <c r="V21" s="893">
        <v>34.768080197310844</v>
      </c>
      <c r="W21" s="127"/>
      <c r="X21" s="901">
        <v>25584</v>
      </c>
      <c r="Y21" s="500">
        <v>46.4302566150049</v>
      </c>
      <c r="Z21" s="498">
        <v>18522</v>
      </c>
      <c r="AA21" s="499">
        <v>72.396810506566595</v>
      </c>
      <c r="AB21" s="498">
        <v>7062</v>
      </c>
      <c r="AC21" s="893">
        <f t="shared" si="0"/>
        <v>27.603189493433394</v>
      </c>
      <c r="AD21" s="369"/>
      <c r="AE21" s="196"/>
      <c r="AF21" s="196"/>
      <c r="AG21" s="196"/>
      <c r="AH21" s="197"/>
      <c r="AI21" s="259"/>
      <c r="AJ21" s="132"/>
      <c r="AK21" s="196"/>
      <c r="AL21" s="196"/>
      <c r="AM21" s="196"/>
      <c r="AN21" s="197"/>
      <c r="AO21" s="258"/>
      <c r="AQ21" s="196"/>
      <c r="AR21" s="196"/>
      <c r="AS21" s="196"/>
      <c r="AT21" s="197"/>
      <c r="AU21" s="258"/>
      <c r="AW21" s="196"/>
      <c r="AX21" s="196"/>
      <c r="AY21" s="196"/>
      <c r="AZ21" s="197"/>
      <c r="BA21" s="258"/>
    </row>
    <row r="22" spans="1:53" s="133" customFormat="1" ht="18" customHeight="1" x14ac:dyDescent="0.2">
      <c r="A22" s="125"/>
      <c r="B22" s="908" t="s">
        <v>2</v>
      </c>
      <c r="C22" s="127"/>
      <c r="D22" s="927">
        <f t="shared" si="1"/>
        <v>14315</v>
      </c>
      <c r="E22" s="495">
        <f t="shared" si="2"/>
        <v>9159</v>
      </c>
      <c r="F22" s="370">
        <f t="shared" si="3"/>
        <v>63.98183723367098</v>
      </c>
      <c r="G22" s="495">
        <f t="shared" si="4"/>
        <v>5156</v>
      </c>
      <c r="H22" s="928">
        <f t="shared" si="3"/>
        <v>36.018162766329027</v>
      </c>
      <c r="I22" s="127"/>
      <c r="J22" s="901">
        <f t="shared" si="5"/>
        <v>3478</v>
      </c>
      <c r="K22" s="500">
        <f t="shared" si="6"/>
        <v>24.296192804750262</v>
      </c>
      <c r="L22" s="498">
        <v>1517</v>
      </c>
      <c r="M22" s="499">
        <v>43.61702127659575</v>
      </c>
      <c r="N22" s="498">
        <v>1961</v>
      </c>
      <c r="O22" s="893">
        <v>56.38297872340425</v>
      </c>
      <c r="P22" s="127"/>
      <c r="Q22" s="901">
        <v>3187</v>
      </c>
      <c r="R22" s="500">
        <v>22.263360111770869</v>
      </c>
      <c r="S22" s="498">
        <v>2162</v>
      </c>
      <c r="T22" s="499">
        <v>67.838092249764671</v>
      </c>
      <c r="U22" s="498">
        <v>1025</v>
      </c>
      <c r="V22" s="893">
        <v>32.161907750235329</v>
      </c>
      <c r="W22" s="127"/>
      <c r="X22" s="901">
        <v>7650</v>
      </c>
      <c r="Y22" s="500">
        <v>53.440447083478873</v>
      </c>
      <c r="Z22" s="498">
        <v>5480</v>
      </c>
      <c r="AA22" s="499">
        <v>71.633986928104576</v>
      </c>
      <c r="AB22" s="498">
        <v>2170</v>
      </c>
      <c r="AC22" s="893">
        <f t="shared" si="0"/>
        <v>28.366013071895424</v>
      </c>
      <c r="AD22" s="369"/>
      <c r="AE22" s="196"/>
      <c r="AF22" s="196"/>
      <c r="AG22" s="196"/>
      <c r="AH22" s="197"/>
      <c r="AI22" s="258"/>
      <c r="AJ22" s="132"/>
      <c r="AK22" s="196"/>
      <c r="AL22" s="196"/>
      <c r="AM22" s="196"/>
      <c r="AN22" s="197"/>
      <c r="AO22" s="258"/>
      <c r="AQ22" s="196"/>
      <c r="AR22" s="196"/>
      <c r="AS22" s="196"/>
      <c r="AT22" s="197"/>
      <c r="AU22" s="258"/>
      <c r="AW22" s="196"/>
      <c r="AX22" s="196"/>
      <c r="AY22" s="196"/>
      <c r="AZ22" s="197"/>
      <c r="BA22" s="258"/>
    </row>
    <row r="23" spans="1:53" s="133" customFormat="1" ht="18" customHeight="1" x14ac:dyDescent="0.2">
      <c r="A23" s="125"/>
      <c r="B23" s="908" t="s">
        <v>35</v>
      </c>
      <c r="C23" s="127"/>
      <c r="D23" s="927">
        <f t="shared" si="1"/>
        <v>23236</v>
      </c>
      <c r="E23" s="495">
        <f t="shared" si="2"/>
        <v>13601</v>
      </c>
      <c r="F23" s="370">
        <f t="shared" si="3"/>
        <v>58.534171113788943</v>
      </c>
      <c r="G23" s="495">
        <f t="shared" si="4"/>
        <v>9635</v>
      </c>
      <c r="H23" s="928">
        <f t="shared" si="3"/>
        <v>41.465828886211057</v>
      </c>
      <c r="I23" s="127"/>
      <c r="J23" s="901">
        <f t="shared" si="5"/>
        <v>8239</v>
      </c>
      <c r="K23" s="500">
        <f t="shared" si="6"/>
        <v>35.457910139438802</v>
      </c>
      <c r="L23" s="498">
        <v>3056</v>
      </c>
      <c r="M23" s="499">
        <v>37.091880082534288</v>
      </c>
      <c r="N23" s="498">
        <v>5183</v>
      </c>
      <c r="O23" s="893">
        <v>62.908119917465712</v>
      </c>
      <c r="P23" s="127"/>
      <c r="Q23" s="901">
        <v>4320</v>
      </c>
      <c r="R23" s="500">
        <v>18.591840247891202</v>
      </c>
      <c r="S23" s="498">
        <v>2595</v>
      </c>
      <c r="T23" s="499">
        <v>60.069444444444443</v>
      </c>
      <c r="U23" s="498">
        <v>1725</v>
      </c>
      <c r="V23" s="893">
        <v>39.930555555555557</v>
      </c>
      <c r="W23" s="127"/>
      <c r="X23" s="901">
        <v>10677</v>
      </c>
      <c r="Y23" s="500">
        <v>45.95024961267</v>
      </c>
      <c r="Z23" s="498">
        <v>7950</v>
      </c>
      <c r="AA23" s="499">
        <v>74.459117729699358</v>
      </c>
      <c r="AB23" s="498">
        <v>2727</v>
      </c>
      <c r="AC23" s="893">
        <f t="shared" si="0"/>
        <v>25.540882270300646</v>
      </c>
      <c r="AD23" s="369"/>
      <c r="AE23" s="196"/>
      <c r="AF23" s="196"/>
      <c r="AG23" s="196"/>
      <c r="AH23" s="197"/>
      <c r="AI23" s="258"/>
      <c r="AJ23" s="132"/>
      <c r="AK23" s="196"/>
      <c r="AL23" s="196"/>
      <c r="AM23" s="196"/>
      <c r="AN23" s="197"/>
      <c r="AO23" s="258"/>
      <c r="AQ23" s="196"/>
      <c r="AR23" s="196"/>
      <c r="AS23" s="196"/>
      <c r="AT23" s="197"/>
      <c r="AU23" s="258"/>
      <c r="AW23" s="196"/>
      <c r="AX23" s="196"/>
      <c r="AY23" s="196"/>
      <c r="AZ23" s="197"/>
      <c r="BA23" s="258"/>
    </row>
    <row r="24" spans="1:53" s="133" customFormat="1" ht="18" customHeight="1" x14ac:dyDescent="0.2">
      <c r="A24" s="125"/>
      <c r="B24" s="908" t="s">
        <v>42</v>
      </c>
      <c r="C24" s="127"/>
      <c r="D24" s="927">
        <f t="shared" si="1"/>
        <v>57860</v>
      </c>
      <c r="E24" s="495">
        <f t="shared" si="2"/>
        <v>38351</v>
      </c>
      <c r="F24" s="370">
        <f t="shared" si="3"/>
        <v>66.282405807120639</v>
      </c>
      <c r="G24" s="495">
        <f t="shared" si="4"/>
        <v>19509</v>
      </c>
      <c r="H24" s="928">
        <f t="shared" si="3"/>
        <v>33.717594192879361</v>
      </c>
      <c r="I24" s="127"/>
      <c r="J24" s="901">
        <f t="shared" si="5"/>
        <v>13881</v>
      </c>
      <c r="K24" s="500">
        <f t="shared" si="6"/>
        <v>23.990667127549255</v>
      </c>
      <c r="L24" s="498">
        <v>6476</v>
      </c>
      <c r="M24" s="499">
        <v>46.653699301203083</v>
      </c>
      <c r="N24" s="498">
        <v>7405</v>
      </c>
      <c r="O24" s="893">
        <v>53.34630069879691</v>
      </c>
      <c r="P24" s="127"/>
      <c r="Q24" s="901">
        <v>12443</v>
      </c>
      <c r="R24" s="500">
        <v>21.505357760110609</v>
      </c>
      <c r="S24" s="498">
        <v>8641</v>
      </c>
      <c r="T24" s="499">
        <v>69.444667684641971</v>
      </c>
      <c r="U24" s="498">
        <v>3802</v>
      </c>
      <c r="V24" s="893">
        <v>30.555332315358029</v>
      </c>
      <c r="W24" s="127"/>
      <c r="X24" s="901">
        <v>31536</v>
      </c>
      <c r="Y24" s="500">
        <v>54.503975112340129</v>
      </c>
      <c r="Z24" s="498">
        <v>23234</v>
      </c>
      <c r="AA24" s="499">
        <v>73.674530695078644</v>
      </c>
      <c r="AB24" s="498">
        <v>8302</v>
      </c>
      <c r="AC24" s="893">
        <f t="shared" si="0"/>
        <v>26.325469304921363</v>
      </c>
      <c r="AD24" s="369"/>
      <c r="AE24" s="196"/>
      <c r="AF24" s="196"/>
      <c r="AG24" s="196"/>
      <c r="AH24" s="197"/>
      <c r="AI24" s="258"/>
      <c r="AJ24" s="132"/>
      <c r="AK24" s="196"/>
      <c r="AL24" s="196"/>
      <c r="AM24" s="196"/>
      <c r="AN24" s="197"/>
      <c r="AO24" s="258"/>
      <c r="AQ24" s="196"/>
      <c r="AR24" s="196"/>
      <c r="AS24" s="196"/>
      <c r="AT24" s="197"/>
      <c r="AU24" s="258"/>
      <c r="AW24" s="196"/>
      <c r="AX24" s="196"/>
      <c r="AY24" s="196"/>
      <c r="AZ24" s="197"/>
      <c r="BA24" s="258"/>
    </row>
    <row r="25" spans="1:53" s="141" customFormat="1" ht="18" customHeight="1" x14ac:dyDescent="0.2">
      <c r="A25" s="140"/>
      <c r="B25" s="908" t="s">
        <v>43</v>
      </c>
      <c r="C25" s="127"/>
      <c r="D25" s="927">
        <f t="shared" si="1"/>
        <v>14478</v>
      </c>
      <c r="E25" s="495">
        <f t="shared" si="2"/>
        <v>9109</v>
      </c>
      <c r="F25" s="370">
        <f t="shared" si="3"/>
        <v>62.916148639314819</v>
      </c>
      <c r="G25" s="495">
        <f t="shared" si="4"/>
        <v>5369</v>
      </c>
      <c r="H25" s="928">
        <f t="shared" si="3"/>
        <v>37.083851360685181</v>
      </c>
      <c r="I25" s="127"/>
      <c r="J25" s="901">
        <f t="shared" si="5"/>
        <v>4102</v>
      </c>
      <c r="K25" s="500">
        <f t="shared" si="6"/>
        <v>28.33264263019754</v>
      </c>
      <c r="L25" s="498">
        <v>1643</v>
      </c>
      <c r="M25" s="499">
        <v>40.053632374451489</v>
      </c>
      <c r="N25" s="498">
        <v>2459</v>
      </c>
      <c r="O25" s="893">
        <v>59.946367625548511</v>
      </c>
      <c r="P25" s="127"/>
      <c r="Q25" s="901">
        <v>3827</v>
      </c>
      <c r="R25" s="500">
        <v>26.433209006768895</v>
      </c>
      <c r="S25" s="498">
        <v>2706</v>
      </c>
      <c r="T25" s="499">
        <v>70.708126469819703</v>
      </c>
      <c r="U25" s="498">
        <v>1121</v>
      </c>
      <c r="V25" s="893">
        <v>29.291873530180297</v>
      </c>
      <c r="W25" s="127"/>
      <c r="X25" s="901">
        <v>6549</v>
      </c>
      <c r="Y25" s="500">
        <v>45.234148363033569</v>
      </c>
      <c r="Z25" s="498">
        <v>4760</v>
      </c>
      <c r="AA25" s="499">
        <v>72.6828523438693</v>
      </c>
      <c r="AB25" s="498">
        <v>1789</v>
      </c>
      <c r="AC25" s="893">
        <f t="shared" si="0"/>
        <v>27.317147656130707</v>
      </c>
      <c r="AD25" s="369"/>
      <c r="AE25" s="196"/>
      <c r="AF25" s="196"/>
      <c r="AG25" s="196"/>
      <c r="AH25" s="197"/>
      <c r="AI25" s="258"/>
      <c r="AJ25" s="132"/>
      <c r="AK25" s="196"/>
      <c r="AL25" s="196"/>
      <c r="AM25" s="196"/>
      <c r="AN25" s="197"/>
      <c r="AO25" s="258"/>
      <c r="AQ25" s="196"/>
      <c r="AR25" s="196"/>
      <c r="AS25" s="196"/>
      <c r="AT25" s="197"/>
      <c r="AU25" s="258"/>
      <c r="AW25" s="196"/>
      <c r="AX25" s="196"/>
      <c r="AY25" s="196"/>
      <c r="AZ25" s="197"/>
      <c r="BA25" s="258"/>
    </row>
    <row r="26" spans="1:53" s="133" customFormat="1" ht="18" customHeight="1" x14ac:dyDescent="0.2">
      <c r="B26" s="908" t="s">
        <v>44</v>
      </c>
      <c r="C26" s="127"/>
      <c r="D26" s="930">
        <f t="shared" si="1"/>
        <v>7037</v>
      </c>
      <c r="E26" s="497">
        <f t="shared" si="2"/>
        <v>4350</v>
      </c>
      <c r="F26" s="372">
        <f t="shared" si="3"/>
        <v>61.816114821656953</v>
      </c>
      <c r="G26" s="497">
        <f t="shared" si="4"/>
        <v>2687</v>
      </c>
      <c r="H26" s="928">
        <f t="shared" si="3"/>
        <v>38.183885178343047</v>
      </c>
      <c r="I26" s="127"/>
      <c r="J26" s="902">
        <f t="shared" si="5"/>
        <v>1658</v>
      </c>
      <c r="K26" s="501">
        <f t="shared" si="6"/>
        <v>23.561176637771776</v>
      </c>
      <c r="L26" s="496">
        <v>679</v>
      </c>
      <c r="M26" s="371">
        <v>40.952955367913148</v>
      </c>
      <c r="N26" s="496">
        <v>979</v>
      </c>
      <c r="O26" s="893">
        <v>59.047044632086852</v>
      </c>
      <c r="P26" s="127"/>
      <c r="Q26" s="902">
        <v>1398</v>
      </c>
      <c r="R26" s="501">
        <v>19.866420349580789</v>
      </c>
      <c r="S26" s="496">
        <v>790</v>
      </c>
      <c r="T26" s="371">
        <v>56.509298998569378</v>
      </c>
      <c r="U26" s="496">
        <v>608</v>
      </c>
      <c r="V26" s="893">
        <v>43.490701001430615</v>
      </c>
      <c r="W26" s="127"/>
      <c r="X26" s="902">
        <v>3981</v>
      </c>
      <c r="Y26" s="501">
        <v>56.572403012647435</v>
      </c>
      <c r="Z26" s="496">
        <v>2881</v>
      </c>
      <c r="AA26" s="371">
        <v>72.368751569957297</v>
      </c>
      <c r="AB26" s="496">
        <v>1100</v>
      </c>
      <c r="AC26" s="893">
        <f t="shared" si="0"/>
        <v>27.631248430042703</v>
      </c>
      <c r="AD26" s="369"/>
      <c r="AE26" s="196"/>
      <c r="AF26" s="196"/>
      <c r="AG26" s="196"/>
      <c r="AH26" s="197"/>
      <c r="AI26" s="258"/>
      <c r="AJ26" s="132"/>
      <c r="AK26" s="196"/>
      <c r="AL26" s="196"/>
      <c r="AM26" s="196"/>
      <c r="AN26" s="197"/>
      <c r="AO26" s="258"/>
      <c r="AQ26" s="196"/>
      <c r="AR26" s="196"/>
      <c r="AS26" s="196"/>
      <c r="AT26" s="197"/>
      <c r="AU26" s="258"/>
      <c r="AW26" s="196"/>
      <c r="AX26" s="196"/>
      <c r="AY26" s="196"/>
      <c r="AZ26" s="197"/>
      <c r="BA26" s="258"/>
    </row>
    <row r="27" spans="1:53" s="133" customFormat="1" ht="18" customHeight="1" x14ac:dyDescent="0.2">
      <c r="B27" s="908" t="s">
        <v>45</v>
      </c>
      <c r="C27" s="127"/>
      <c r="D27" s="930">
        <f t="shared" si="1"/>
        <v>36474</v>
      </c>
      <c r="E27" s="497">
        <f t="shared" si="2"/>
        <v>21209</v>
      </c>
      <c r="F27" s="372">
        <f t="shared" si="3"/>
        <v>58.148270000548344</v>
      </c>
      <c r="G27" s="497">
        <f t="shared" si="4"/>
        <v>15265</v>
      </c>
      <c r="H27" s="928">
        <f t="shared" si="3"/>
        <v>41.851729999451663</v>
      </c>
      <c r="I27" s="127"/>
      <c r="J27" s="902">
        <f t="shared" si="5"/>
        <v>11330</v>
      </c>
      <c r="K27" s="501">
        <f t="shared" si="6"/>
        <v>31.063223117837364</v>
      </c>
      <c r="L27" s="496">
        <v>4355</v>
      </c>
      <c r="M27" s="371">
        <v>38.43777581641659</v>
      </c>
      <c r="N27" s="496">
        <v>6975</v>
      </c>
      <c r="O27" s="893">
        <v>61.562224183583403</v>
      </c>
      <c r="P27" s="127"/>
      <c r="Q27" s="902">
        <v>7549</v>
      </c>
      <c r="R27" s="501">
        <v>20.69693480287328</v>
      </c>
      <c r="S27" s="496">
        <v>4304</v>
      </c>
      <c r="T27" s="371">
        <v>57.01417406278977</v>
      </c>
      <c r="U27" s="496">
        <v>3245</v>
      </c>
      <c r="V27" s="893">
        <v>42.985825937210222</v>
      </c>
      <c r="W27" s="127"/>
      <c r="X27" s="902">
        <v>17595</v>
      </c>
      <c r="Y27" s="501">
        <v>48.23984207928936</v>
      </c>
      <c r="Z27" s="496">
        <v>12550</v>
      </c>
      <c r="AA27" s="371">
        <v>71.327081557260584</v>
      </c>
      <c r="AB27" s="496">
        <v>5045</v>
      </c>
      <c r="AC27" s="893">
        <f t="shared" si="0"/>
        <v>28.672918442739416</v>
      </c>
      <c r="AD27" s="369"/>
      <c r="AE27" s="196"/>
      <c r="AF27" s="196"/>
      <c r="AG27" s="196"/>
      <c r="AH27" s="197"/>
      <c r="AI27" s="259"/>
      <c r="AJ27" s="132"/>
      <c r="AK27" s="196"/>
      <c r="AL27" s="196"/>
      <c r="AM27" s="196"/>
      <c r="AN27" s="197"/>
      <c r="AO27" s="258"/>
      <c r="AQ27" s="196"/>
      <c r="AR27" s="196"/>
      <c r="AS27" s="196"/>
      <c r="AT27" s="197"/>
      <c r="AU27" s="258"/>
      <c r="AW27" s="196"/>
      <c r="AX27" s="196"/>
      <c r="AY27" s="196"/>
      <c r="AZ27" s="197"/>
      <c r="BA27" s="258"/>
    </row>
    <row r="28" spans="1:53" s="133" customFormat="1" ht="18" customHeight="1" x14ac:dyDescent="0.2">
      <c r="B28" s="908" t="s">
        <v>46</v>
      </c>
      <c r="C28" s="127"/>
      <c r="D28" s="930">
        <f t="shared" si="1"/>
        <v>3821</v>
      </c>
      <c r="E28" s="497">
        <f t="shared" si="2"/>
        <v>2490</v>
      </c>
      <c r="F28" s="372">
        <f t="shared" si="3"/>
        <v>65.166186862077993</v>
      </c>
      <c r="G28" s="497">
        <f t="shared" si="4"/>
        <v>1331</v>
      </c>
      <c r="H28" s="931">
        <f t="shared" si="3"/>
        <v>34.833813137922007</v>
      </c>
      <c r="I28" s="127"/>
      <c r="J28" s="902">
        <f t="shared" si="5"/>
        <v>542</v>
      </c>
      <c r="K28" s="501">
        <f t="shared" si="6"/>
        <v>14.184768385239465</v>
      </c>
      <c r="L28" s="496">
        <v>236</v>
      </c>
      <c r="M28" s="371">
        <v>43.542435424354245</v>
      </c>
      <c r="N28" s="496">
        <v>306</v>
      </c>
      <c r="O28" s="896">
        <v>56.457564575645755</v>
      </c>
      <c r="P28" s="127"/>
      <c r="Q28" s="902">
        <v>852</v>
      </c>
      <c r="R28" s="501">
        <v>22.297827793771262</v>
      </c>
      <c r="S28" s="496">
        <v>546</v>
      </c>
      <c r="T28" s="371">
        <v>64.08450704225352</v>
      </c>
      <c r="U28" s="496">
        <v>306</v>
      </c>
      <c r="V28" s="896">
        <v>35.91549295774648</v>
      </c>
      <c r="W28" s="127"/>
      <c r="X28" s="902">
        <v>2427</v>
      </c>
      <c r="Y28" s="501">
        <v>63.517403820989273</v>
      </c>
      <c r="Z28" s="496">
        <v>1708</v>
      </c>
      <c r="AA28" s="371">
        <v>70.374948496085693</v>
      </c>
      <c r="AB28" s="496">
        <v>719</v>
      </c>
      <c r="AC28" s="896">
        <f t="shared" si="0"/>
        <v>29.625051503914296</v>
      </c>
      <c r="AD28" s="369"/>
      <c r="AE28" s="196"/>
      <c r="AF28" s="196"/>
      <c r="AG28" s="196"/>
      <c r="AH28" s="197"/>
      <c r="AI28" s="258"/>
      <c r="AJ28" s="132"/>
      <c r="AK28" s="196"/>
      <c r="AL28" s="196"/>
      <c r="AM28" s="196"/>
      <c r="AN28" s="197"/>
      <c r="AO28" s="258"/>
      <c r="AQ28" s="196"/>
      <c r="AR28" s="196"/>
      <c r="AS28" s="196"/>
      <c r="AT28" s="197"/>
      <c r="AU28" s="258"/>
      <c r="AW28" s="196"/>
      <c r="AX28" s="196"/>
      <c r="AY28" s="196"/>
      <c r="AZ28" s="197"/>
      <c r="BA28" s="258"/>
    </row>
    <row r="29" spans="1:53" s="133" customFormat="1" ht="18" customHeight="1" x14ac:dyDescent="0.2">
      <c r="B29" s="922" t="s">
        <v>1</v>
      </c>
      <c r="C29" s="127"/>
      <c r="D29" s="932">
        <f t="shared" si="1"/>
        <v>1189</v>
      </c>
      <c r="E29" s="933">
        <f t="shared" si="2"/>
        <v>655</v>
      </c>
      <c r="F29" s="934">
        <f t="shared" si="3"/>
        <v>55.088309503784693</v>
      </c>
      <c r="G29" s="933">
        <f t="shared" si="4"/>
        <v>534</v>
      </c>
      <c r="H29" s="935">
        <f t="shared" si="3"/>
        <v>44.911690496215307</v>
      </c>
      <c r="I29" s="127"/>
      <c r="J29" s="938">
        <f t="shared" si="5"/>
        <v>625</v>
      </c>
      <c r="K29" s="939">
        <f t="shared" si="6"/>
        <v>52.565180824222033</v>
      </c>
      <c r="L29" s="940">
        <v>232</v>
      </c>
      <c r="M29" s="941">
        <v>37.119999999999997</v>
      </c>
      <c r="N29" s="940">
        <v>393</v>
      </c>
      <c r="O29" s="942">
        <v>62.88</v>
      </c>
      <c r="P29" s="127"/>
      <c r="Q29" s="938">
        <v>225</v>
      </c>
      <c r="R29" s="939">
        <v>18.923465096719934</v>
      </c>
      <c r="S29" s="940">
        <v>154</v>
      </c>
      <c r="T29" s="941">
        <v>68.444444444444443</v>
      </c>
      <c r="U29" s="940">
        <v>71</v>
      </c>
      <c r="V29" s="942">
        <v>31.555555555555554</v>
      </c>
      <c r="W29" s="127"/>
      <c r="X29" s="938">
        <v>339</v>
      </c>
      <c r="Y29" s="939">
        <v>28.511354079058034</v>
      </c>
      <c r="Z29" s="940">
        <v>269</v>
      </c>
      <c r="AA29" s="941">
        <v>79.35103244837758</v>
      </c>
      <c r="AB29" s="940">
        <v>70</v>
      </c>
      <c r="AC29" s="942">
        <f t="shared" si="0"/>
        <v>20.64896755162242</v>
      </c>
      <c r="AD29" s="369"/>
      <c r="AE29" s="196"/>
      <c r="AF29" s="196"/>
      <c r="AG29" s="196"/>
      <c r="AH29" s="197"/>
      <c r="AI29" s="258"/>
      <c r="AJ29" s="132"/>
      <c r="AK29" s="196"/>
      <c r="AL29" s="196"/>
      <c r="AM29" s="196"/>
      <c r="AN29" s="197"/>
      <c r="AO29" s="258"/>
      <c r="AQ29" s="196"/>
      <c r="AR29" s="196"/>
      <c r="AS29" s="196"/>
      <c r="AT29" s="197"/>
      <c r="AU29" s="258"/>
      <c r="AW29" s="196"/>
      <c r="AX29" s="196"/>
      <c r="AY29" s="196"/>
      <c r="AZ29" s="197"/>
      <c r="BA29" s="258"/>
    </row>
    <row r="30" spans="1:53" s="124" customFormat="1" ht="3.75" customHeight="1" x14ac:dyDescent="0.2">
      <c r="A30" s="121"/>
      <c r="B30" s="122"/>
      <c r="C30" s="123"/>
      <c r="D30" s="122"/>
      <c r="E30" s="122"/>
      <c r="F30" s="122"/>
      <c r="G30" s="122"/>
      <c r="H30" s="151"/>
      <c r="I30" s="123"/>
      <c r="J30" s="122"/>
      <c r="K30" s="122"/>
      <c r="L30" s="122"/>
      <c r="M30" s="122"/>
      <c r="N30" s="122"/>
      <c r="O30" s="368"/>
      <c r="P30" s="123"/>
      <c r="Q30" s="122"/>
      <c r="R30" s="122"/>
      <c r="S30" s="122"/>
      <c r="T30" s="122"/>
      <c r="U30" s="122"/>
      <c r="V30" s="368"/>
      <c r="W30" s="123"/>
      <c r="X30" s="122"/>
      <c r="Y30" s="122"/>
      <c r="Z30" s="122"/>
      <c r="AA30" s="122"/>
      <c r="AB30" s="122"/>
      <c r="AC30" s="368"/>
      <c r="AD30" s="369"/>
      <c r="AE30" s="200"/>
      <c r="AF30" s="200"/>
      <c r="AG30" s="196"/>
      <c r="AH30" s="197"/>
      <c r="AI30" s="258"/>
      <c r="AJ30" s="132"/>
      <c r="AK30" s="200"/>
      <c r="AL30" s="200"/>
      <c r="AM30" s="196"/>
      <c r="AN30" s="197"/>
      <c r="AO30" s="258"/>
      <c r="AQ30" s="200"/>
      <c r="AR30" s="200"/>
      <c r="AS30" s="196"/>
      <c r="AT30" s="197"/>
      <c r="AU30" s="258"/>
      <c r="AW30" s="200"/>
      <c r="AX30" s="200"/>
      <c r="AY30" s="196"/>
      <c r="AZ30" s="197"/>
      <c r="BA30" s="258"/>
    </row>
    <row r="31" spans="1:53" s="152" customFormat="1" ht="18" customHeight="1" x14ac:dyDescent="0.2">
      <c r="A31" s="797"/>
      <c r="B31" s="947" t="s">
        <v>0</v>
      </c>
      <c r="C31" s="742"/>
      <c r="D31" s="945">
        <f>J31+Q31+X31</f>
        <v>548632</v>
      </c>
      <c r="E31" s="944">
        <f>L31+S31+Z31</f>
        <v>344739</v>
      </c>
      <c r="F31" s="914">
        <f>E31/$D31*100</f>
        <v>62.836108721328685</v>
      </c>
      <c r="G31" s="944">
        <f>N31+U31+AB31</f>
        <v>203893</v>
      </c>
      <c r="H31" s="946">
        <f>G31/$D31*100</f>
        <v>37.163891278671315</v>
      </c>
      <c r="I31" s="742"/>
      <c r="J31" s="912">
        <f>SUM(J12:J29)</f>
        <v>142929</v>
      </c>
      <c r="K31" s="943">
        <f>J31/$D31*100</f>
        <v>26.05188906224938</v>
      </c>
      <c r="L31" s="944">
        <f>SUM(L12:L29)</f>
        <v>60732</v>
      </c>
      <c r="M31" s="914">
        <f>L31/$J31*100</f>
        <v>42.49102701341225</v>
      </c>
      <c r="N31" s="944">
        <f>SUM(N12:N29)</f>
        <v>82197</v>
      </c>
      <c r="O31" s="913">
        <f>N31/$J31*100</f>
        <v>57.50897298658775</v>
      </c>
      <c r="P31" s="742"/>
      <c r="Q31" s="912">
        <f>SUM(Q12:Q29)</f>
        <v>125216</v>
      </c>
      <c r="R31" s="943">
        <f>Q31/$D31*100</f>
        <v>22.823313259160969</v>
      </c>
      <c r="S31" s="944">
        <f>SUM(S12:S29)</f>
        <v>81971</v>
      </c>
      <c r="T31" s="914">
        <f>S31/$Q31*100</f>
        <v>65.463678763097363</v>
      </c>
      <c r="U31" s="944">
        <f>SUM(U12:U29)</f>
        <v>43245</v>
      </c>
      <c r="V31" s="913">
        <f>U31/$Q31*100</f>
        <v>34.536321236902637</v>
      </c>
      <c r="W31" s="742"/>
      <c r="X31" s="912">
        <f>SUM(X12:X29)</f>
        <v>280487</v>
      </c>
      <c r="Y31" s="943">
        <f>X31/$D31*100</f>
        <v>51.124797678589651</v>
      </c>
      <c r="Z31" s="944">
        <f>SUM(Z12:Z29)</f>
        <v>202036</v>
      </c>
      <c r="AA31" s="914">
        <f>Z31/$X31*100</f>
        <v>72.030432782981023</v>
      </c>
      <c r="AB31" s="944">
        <f>SUM(AB12:AB29)</f>
        <v>78451</v>
      </c>
      <c r="AC31" s="913">
        <f>AB31/$X31*100</f>
        <v>27.96956721701897</v>
      </c>
      <c r="AD31" s="369"/>
      <c r="AE31" s="196"/>
      <c r="AF31" s="196"/>
      <c r="AG31" s="200"/>
      <c r="AH31" s="200"/>
      <c r="AI31" s="260"/>
      <c r="AJ31" s="261"/>
      <c r="AK31" s="196"/>
      <c r="AL31" s="196"/>
      <c r="AM31" s="200"/>
      <c r="AN31" s="200"/>
      <c r="AO31" s="260"/>
      <c r="AQ31" s="196"/>
      <c r="AR31" s="196"/>
      <c r="AS31" s="200"/>
      <c r="AT31" s="200"/>
      <c r="AU31" s="260"/>
      <c r="AW31" s="196"/>
      <c r="AX31" s="196"/>
      <c r="AY31" s="200"/>
      <c r="AZ31" s="200"/>
      <c r="BA31" s="260"/>
    </row>
    <row r="32" spans="1:53" s="157" customFormat="1" ht="5.25" customHeight="1" x14ac:dyDescent="0.25">
      <c r="B32" s="158" t="s">
        <v>39</v>
      </c>
      <c r="C32" s="159"/>
      <c r="I32" s="159"/>
    </row>
    <row r="33" spans="2:14" s="152" customFormat="1" ht="5.25" customHeight="1" x14ac:dyDescent="0.25">
      <c r="B33" s="158" t="s">
        <v>47</v>
      </c>
      <c r="C33" s="161"/>
      <c r="I33" s="161"/>
    </row>
    <row r="34" spans="2:14" s="152" customFormat="1" ht="13.5" customHeight="1" x14ac:dyDescent="0.25">
      <c r="B34" s="1299"/>
      <c r="C34" s="1299"/>
      <c r="D34" s="1299"/>
      <c r="E34" s="1299"/>
      <c r="F34" s="1299"/>
      <c r="G34" s="1299"/>
      <c r="H34" s="1299"/>
    </row>
    <row r="35" spans="2:14" ht="29.25" customHeight="1" x14ac:dyDescent="0.25">
      <c r="B35" s="1351"/>
      <c r="C35" s="1351"/>
      <c r="D35" s="1351"/>
      <c r="E35" s="493"/>
      <c r="F35" s="493"/>
      <c r="G35" s="493"/>
      <c r="H35" s="163"/>
      <c r="I35" s="163"/>
      <c r="J35" s="163"/>
      <c r="K35" s="163"/>
      <c r="L35" s="163"/>
      <c r="M35" s="163"/>
      <c r="N35" s="163"/>
    </row>
    <row r="36" spans="2:14" ht="4.5" customHeight="1" x14ac:dyDescent="0.25">
      <c r="B36" s="1324"/>
      <c r="C36" s="1324"/>
      <c r="D36" s="1324"/>
      <c r="E36" s="494"/>
      <c r="F36" s="494"/>
      <c r="G36" s="494"/>
      <c r="H36" s="163"/>
      <c r="I36" s="163"/>
      <c r="J36" s="163"/>
      <c r="K36" s="163"/>
      <c r="L36" s="163"/>
      <c r="M36" s="163"/>
      <c r="N36" s="163"/>
    </row>
  </sheetData>
  <mergeCells count="30">
    <mergeCell ref="B34:H34"/>
    <mergeCell ref="B35:D35"/>
    <mergeCell ref="B36:D36"/>
    <mergeCell ref="R9:R10"/>
    <mergeCell ref="S9:T9"/>
    <mergeCell ref="K9:K10"/>
    <mergeCell ref="L9:M9"/>
    <mergeCell ref="N9:O9"/>
    <mergeCell ref="Q9:Q10"/>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71" orientation="landscape" r:id="rId1"/>
  <headerFooter alignWithMargins="0"/>
  <rowBreaks count="2" manualBreakCount="2">
    <brk id="34" max="25" man="1"/>
    <brk id="35" max="16383"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94">
    <tabColor theme="0"/>
    <pageSetUpPr fitToPage="1"/>
  </sheetPr>
  <dimension ref="A1:BA36"/>
  <sheetViews>
    <sheetView showGridLines="0" view="pageLayout" zoomScaleNormal="100" workbookViewId="0">
      <selection activeCell="B6" sqref="B6"/>
    </sheetView>
  </sheetViews>
  <sheetFormatPr baseColWidth="10" defaultColWidth="11.453125" defaultRowHeight="15" x14ac:dyDescent="0.25"/>
  <cols>
    <col min="1" max="1" width="1.1796875" style="162" customWidth="1"/>
    <col min="2" max="2" width="28.7265625" style="162" customWidth="1"/>
    <col min="3" max="3" width="0.54296875" style="162" customWidth="1"/>
    <col min="4" max="4" width="10.1796875" style="162" bestFit="1" customWidth="1"/>
    <col min="5" max="5" width="10.26953125" style="162" customWidth="1"/>
    <col min="6" max="6" width="7" style="162" customWidth="1"/>
    <col min="7" max="7" width="8.81640625" style="162" customWidth="1"/>
    <col min="8" max="8" width="7" style="162" customWidth="1"/>
    <col min="9" max="9" width="0.453125" style="162" customWidth="1"/>
    <col min="10" max="10" width="8.453125" style="162" bestFit="1" customWidth="1"/>
    <col min="11" max="11" width="6.7265625" style="162" customWidth="1"/>
    <col min="12" max="12" width="8.453125" style="162" customWidth="1"/>
    <col min="13" max="13" width="6.7265625" style="162" bestFit="1" customWidth="1"/>
    <col min="14" max="14" width="8.453125" style="162" customWidth="1"/>
    <col min="15" max="15" width="6.7265625" style="162" bestFit="1" customWidth="1"/>
    <col min="16" max="16" width="0.453125" style="162" customWidth="1"/>
    <col min="17" max="17" width="8.453125" style="162" bestFit="1" customWidth="1"/>
    <col min="18" max="18" width="6.81640625" style="162" customWidth="1"/>
    <col min="19" max="19" width="8.453125" style="162" customWidth="1"/>
    <col min="20" max="20" width="6.7265625" style="162" bestFit="1" customWidth="1"/>
    <col min="21" max="21" width="8.453125" style="162" customWidth="1"/>
    <col min="22" max="22" width="6.7265625" style="162" bestFit="1" customWidth="1"/>
    <col min="23" max="23" width="0.453125" style="162" customWidth="1"/>
    <col min="24" max="24" width="8.453125" style="162" bestFit="1" customWidth="1"/>
    <col min="25" max="25" width="7" style="162" customWidth="1"/>
    <col min="26" max="26" width="8.453125" style="162" customWidth="1"/>
    <col min="27" max="27" width="6.7265625" style="162" bestFit="1" customWidth="1"/>
    <col min="28" max="28" width="8.453125" style="162" customWidth="1"/>
    <col min="29" max="29" width="6.7265625" style="162" bestFit="1" customWidth="1"/>
    <col min="30" max="30" width="11.453125" style="162"/>
    <col min="31" max="33" width="2.453125" style="162" bestFit="1" customWidth="1"/>
    <col min="34" max="34" width="13" style="162" bestFit="1" customWidth="1"/>
    <col min="35" max="35" width="3.453125" style="162" bestFit="1" customWidth="1"/>
    <col min="36" max="36" width="3.81640625" style="162" customWidth="1"/>
    <col min="37" max="39" width="2.453125" style="162" bestFit="1" customWidth="1"/>
    <col min="40" max="40" width="8.453125" style="162" bestFit="1" customWidth="1"/>
    <col min="41" max="41" width="3.453125" style="162" bestFit="1" customWidth="1"/>
    <col min="42" max="42" width="3.54296875" style="162" customWidth="1"/>
    <col min="43" max="45" width="2.453125" style="162" bestFit="1" customWidth="1"/>
    <col min="46" max="46" width="8.453125" style="162" bestFit="1" customWidth="1"/>
    <col min="47" max="47" width="4.1796875" style="162" bestFit="1" customWidth="1"/>
    <col min="48" max="48" width="3.26953125" style="162" customWidth="1"/>
    <col min="49" max="49" width="4.26953125" style="162" bestFit="1" customWidth="1"/>
    <col min="50" max="50" width="2.453125" style="162" bestFit="1" customWidth="1"/>
    <col min="51" max="51" width="4.26953125" style="162" bestFit="1" customWidth="1"/>
    <col min="52" max="52" width="8.453125" style="162" bestFit="1" customWidth="1"/>
    <col min="53" max="53" width="4.26953125" style="162" bestFit="1" customWidth="1"/>
    <col min="54" max="16384" width="11.453125" style="162"/>
  </cols>
  <sheetData>
    <row r="1" spans="1:53" s="104" customFormat="1" ht="15" customHeight="1" x14ac:dyDescent="0.25">
      <c r="A1" s="471" t="s">
        <v>113</v>
      </c>
      <c r="B1" s="105"/>
      <c r="C1" s="106"/>
      <c r="I1" s="106"/>
      <c r="J1" s="471" t="s">
        <v>135</v>
      </c>
      <c r="K1" s="471"/>
      <c r="L1" s="471" t="s">
        <v>135</v>
      </c>
      <c r="M1" s="471"/>
      <c r="N1" s="471" t="s">
        <v>135</v>
      </c>
      <c r="O1" s="471"/>
      <c r="P1" s="471"/>
      <c r="Q1" s="471" t="s">
        <v>16</v>
      </c>
      <c r="R1" s="471"/>
      <c r="S1" s="471" t="s">
        <v>16</v>
      </c>
      <c r="T1" s="471"/>
      <c r="U1" s="471" t="s">
        <v>16</v>
      </c>
      <c r="V1" s="471"/>
      <c r="W1" s="471"/>
      <c r="X1" s="471" t="s">
        <v>15</v>
      </c>
      <c r="Y1" s="471"/>
      <c r="Z1" s="471" t="s">
        <v>15</v>
      </c>
      <c r="AA1" s="471"/>
      <c r="AB1" s="471" t="s">
        <v>15</v>
      </c>
    </row>
    <row r="2" spans="1:53" s="108" customFormat="1" ht="52.5" customHeight="1" x14ac:dyDescent="0.3">
      <c r="B2" s="1300"/>
      <c r="C2" s="1300"/>
    </row>
    <row r="3" spans="1:53" s="111" customFormat="1" ht="4.5" customHeight="1" x14ac:dyDescent="0.25">
      <c r="B3" s="1301"/>
      <c r="C3" s="1301"/>
    </row>
    <row r="4" spans="1:53" s="111" customFormat="1" ht="17.25" customHeight="1" x14ac:dyDescent="0.25">
      <c r="A4" s="1325" t="s">
        <v>409</v>
      </c>
      <c r="B4" s="1325"/>
      <c r="C4" s="1325"/>
      <c r="D4" s="1325"/>
      <c r="E4" s="1325"/>
      <c r="F4" s="1325"/>
      <c r="G4" s="1325"/>
      <c r="H4" s="1325"/>
      <c r="I4" s="1325"/>
      <c r="J4" s="1325"/>
      <c r="K4" s="1325"/>
      <c r="L4" s="1325"/>
      <c r="M4" s="1325"/>
      <c r="N4" s="1325"/>
      <c r="O4" s="1325"/>
      <c r="P4" s="1325"/>
      <c r="Q4" s="1325"/>
      <c r="R4" s="1325"/>
      <c r="S4" s="1325"/>
      <c r="T4" s="1325"/>
      <c r="U4" s="1325"/>
      <c r="V4" s="1325"/>
      <c r="W4" s="1325"/>
      <c r="X4" s="1325"/>
      <c r="Y4" s="1325"/>
      <c r="Z4" s="1325"/>
      <c r="AA4" s="1325"/>
      <c r="AB4" s="1325"/>
      <c r="AC4" s="1325"/>
    </row>
    <row r="5" spans="1:53" s="111" customFormat="1" ht="17.25" customHeight="1" x14ac:dyDescent="0.25">
      <c r="A5" s="770"/>
      <c r="B5" s="1326" t="s">
        <v>486</v>
      </c>
      <c r="C5" s="1326"/>
      <c r="D5" s="1326"/>
      <c r="E5" s="1326"/>
      <c r="F5" s="1326"/>
      <c r="G5" s="1326"/>
      <c r="H5" s="1326"/>
      <c r="I5" s="1326"/>
      <c r="J5" s="1326"/>
      <c r="K5" s="1326"/>
      <c r="L5" s="1326"/>
      <c r="M5" s="1326"/>
      <c r="N5" s="1326"/>
      <c r="O5" s="1326"/>
      <c r="P5" s="1326"/>
      <c r="Q5" s="1326"/>
      <c r="R5" s="1326"/>
      <c r="S5" s="1326"/>
      <c r="T5" s="1326"/>
      <c r="U5" s="1326"/>
      <c r="V5" s="1326"/>
      <c r="W5" s="1326"/>
      <c r="X5" s="1326"/>
      <c r="Y5" s="1326"/>
      <c r="Z5" s="1326"/>
      <c r="AA5" s="1326"/>
      <c r="AB5" s="1326"/>
      <c r="AC5" s="1326"/>
    </row>
    <row r="6" spans="1:53" s="111" customFormat="1" ht="6" customHeight="1" x14ac:dyDescent="0.25"/>
    <row r="7" spans="1:53" s="115" customFormat="1" ht="12.75" customHeight="1" x14ac:dyDescent="0.25">
      <c r="A7" s="771"/>
      <c r="B7" s="1406" t="s">
        <v>12</v>
      </c>
      <c r="C7" s="742"/>
      <c r="D7" s="1414" t="s">
        <v>238</v>
      </c>
      <c r="E7" s="1415"/>
      <c r="F7" s="1415"/>
      <c r="G7" s="1415"/>
      <c r="H7" s="1415"/>
      <c r="I7" s="920"/>
      <c r="J7" s="1411"/>
      <c r="K7" s="1411"/>
      <c r="L7" s="1411"/>
      <c r="M7" s="1411"/>
      <c r="N7" s="1411"/>
      <c r="O7" s="1411"/>
      <c r="P7" s="920"/>
      <c r="Q7" s="1411"/>
      <c r="R7" s="1411"/>
      <c r="S7" s="1411"/>
      <c r="T7" s="1411"/>
      <c r="U7" s="1411"/>
      <c r="V7" s="1411"/>
      <c r="W7" s="920"/>
      <c r="X7" s="1411"/>
      <c r="Y7" s="1411"/>
      <c r="Z7" s="1411"/>
      <c r="AA7" s="1411"/>
      <c r="AB7" s="1411"/>
      <c r="AC7" s="1410"/>
      <c r="AD7" s="252"/>
      <c r="AE7" s="252"/>
      <c r="AF7" s="253"/>
      <c r="AG7" s="253"/>
      <c r="AH7" s="253"/>
      <c r="AI7" s="253"/>
      <c r="AJ7" s="253"/>
      <c r="AK7" s="253"/>
      <c r="AL7" s="254"/>
    </row>
    <row r="8" spans="1:53" s="115" customFormat="1" ht="25.5" customHeight="1" x14ac:dyDescent="0.25">
      <c r="A8" s="771"/>
      <c r="B8" s="1412"/>
      <c r="C8" s="742"/>
      <c r="D8" s="1416"/>
      <c r="E8" s="1348"/>
      <c r="F8" s="1348"/>
      <c r="G8" s="1348"/>
      <c r="H8" s="1348"/>
      <c r="I8" s="1042"/>
      <c r="J8" s="1409" t="s">
        <v>239</v>
      </c>
      <c r="K8" s="1411"/>
      <c r="L8" s="1411"/>
      <c r="M8" s="1411"/>
      <c r="N8" s="1411"/>
      <c r="O8" s="1410"/>
      <c r="P8" s="742"/>
      <c r="Q8" s="1409" t="s">
        <v>240</v>
      </c>
      <c r="R8" s="1411"/>
      <c r="S8" s="1411"/>
      <c r="T8" s="1411"/>
      <c r="U8" s="1411"/>
      <c r="V8" s="1410"/>
      <c r="W8" s="742"/>
      <c r="X8" s="1409" t="s">
        <v>241</v>
      </c>
      <c r="Y8" s="1411"/>
      <c r="Z8" s="1411"/>
      <c r="AA8" s="1411"/>
      <c r="AB8" s="1411"/>
      <c r="AC8" s="1410"/>
      <c r="AD8" s="252"/>
      <c r="AE8" s="252"/>
      <c r="AF8" s="253"/>
      <c r="AG8" s="253"/>
      <c r="AH8" s="253"/>
      <c r="AI8" s="253"/>
      <c r="AJ8" s="253"/>
      <c r="AK8" s="253"/>
      <c r="AL8" s="254"/>
    </row>
    <row r="9" spans="1:53" s="115" customFormat="1" ht="21.75" customHeight="1" x14ac:dyDescent="0.25">
      <c r="A9" s="771"/>
      <c r="B9" s="1412"/>
      <c r="C9" s="742"/>
      <c r="D9" s="1417" t="s">
        <v>9</v>
      </c>
      <c r="E9" s="1338" t="s">
        <v>24</v>
      </c>
      <c r="F9" s="1332"/>
      <c r="G9" s="1332" t="s">
        <v>23</v>
      </c>
      <c r="H9" s="1332"/>
      <c r="I9" s="1042"/>
      <c r="J9" s="1419" t="s">
        <v>9</v>
      </c>
      <c r="K9" s="1336" t="s">
        <v>221</v>
      </c>
      <c r="L9" s="1338" t="s">
        <v>24</v>
      </c>
      <c r="M9" s="1332"/>
      <c r="N9" s="1332" t="s">
        <v>23</v>
      </c>
      <c r="O9" s="1421"/>
      <c r="P9" s="742"/>
      <c r="Q9" s="1419" t="s">
        <v>9</v>
      </c>
      <c r="R9" s="1336" t="s">
        <v>221</v>
      </c>
      <c r="S9" s="1338" t="s">
        <v>24</v>
      </c>
      <c r="T9" s="1332"/>
      <c r="U9" s="1332" t="s">
        <v>23</v>
      </c>
      <c r="V9" s="1421"/>
      <c r="W9" s="742"/>
      <c r="X9" s="1419" t="s">
        <v>9</v>
      </c>
      <c r="Y9" s="1336" t="s">
        <v>221</v>
      </c>
      <c r="Z9" s="1338" t="s">
        <v>24</v>
      </c>
      <c r="AA9" s="1332"/>
      <c r="AB9" s="1332" t="s">
        <v>23</v>
      </c>
      <c r="AC9" s="1421"/>
      <c r="AD9" s="252"/>
      <c r="AE9" s="252"/>
      <c r="AF9" s="253"/>
      <c r="AG9" s="253"/>
      <c r="AH9" s="253"/>
      <c r="AI9" s="253"/>
      <c r="AJ9" s="253"/>
      <c r="AK9" s="253"/>
      <c r="AL9" s="254"/>
    </row>
    <row r="10" spans="1:53" s="120" customFormat="1" ht="44.25" customHeight="1" x14ac:dyDescent="0.25">
      <c r="A10" s="772"/>
      <c r="B10" s="1413"/>
      <c r="C10" s="743"/>
      <c r="D10" s="1418"/>
      <c r="E10" s="888" t="s">
        <v>9</v>
      </c>
      <c r="F10" s="888" t="s">
        <v>221</v>
      </c>
      <c r="G10" s="888" t="s">
        <v>9</v>
      </c>
      <c r="H10" s="888" t="s">
        <v>221</v>
      </c>
      <c r="I10" s="1041"/>
      <c r="J10" s="1420"/>
      <c r="K10" s="1422"/>
      <c r="L10" s="888" t="s">
        <v>9</v>
      </c>
      <c r="M10" s="888" t="s">
        <v>222</v>
      </c>
      <c r="N10" s="888" t="s">
        <v>9</v>
      </c>
      <c r="O10" s="885" t="s">
        <v>222</v>
      </c>
      <c r="P10" s="921"/>
      <c r="Q10" s="1420"/>
      <c r="R10" s="1422"/>
      <c r="S10" s="888" t="s">
        <v>9</v>
      </c>
      <c r="T10" s="888" t="s">
        <v>222</v>
      </c>
      <c r="U10" s="888" t="s">
        <v>9</v>
      </c>
      <c r="V10" s="885" t="s">
        <v>222</v>
      </c>
      <c r="W10" s="921"/>
      <c r="X10" s="1420"/>
      <c r="Y10" s="1422"/>
      <c r="Z10" s="888" t="s">
        <v>9</v>
      </c>
      <c r="AA10" s="888" t="s">
        <v>222</v>
      </c>
      <c r="AB10" s="888" t="s">
        <v>9</v>
      </c>
      <c r="AC10" s="885" t="s">
        <v>222</v>
      </c>
      <c r="AD10" s="255"/>
      <c r="AE10" s="256"/>
      <c r="AF10" s="200"/>
      <c r="AG10" s="200"/>
      <c r="AH10" s="200"/>
      <c r="AI10" s="200"/>
      <c r="AJ10" s="257"/>
      <c r="AK10" s="257"/>
      <c r="AL10" s="257"/>
    </row>
    <row r="11" spans="1:53" s="124" customFormat="1" ht="4.5" customHeight="1" x14ac:dyDescent="0.25">
      <c r="A11" s="121"/>
      <c r="B11" s="122"/>
      <c r="C11" s="123"/>
      <c r="D11" s="122"/>
      <c r="E11" s="122"/>
      <c r="F11" s="122"/>
      <c r="G11" s="122"/>
      <c r="H11" s="122"/>
      <c r="I11" s="123"/>
      <c r="J11" s="122"/>
      <c r="K11" s="122"/>
      <c r="L11" s="122"/>
      <c r="M11" s="122"/>
      <c r="N11" s="122"/>
      <c r="O11" s="122"/>
      <c r="P11" s="123"/>
      <c r="Q11" s="122"/>
      <c r="R11" s="122"/>
      <c r="S11" s="122"/>
      <c r="T11" s="122"/>
      <c r="U11" s="122"/>
      <c r="V11" s="122"/>
      <c r="W11" s="123"/>
      <c r="X11" s="122"/>
      <c r="Y11" s="122"/>
      <c r="Z11" s="122"/>
      <c r="AA11" s="122"/>
      <c r="AB11" s="122"/>
      <c r="AC11" s="122"/>
      <c r="AD11" s="252"/>
      <c r="AE11" s="256"/>
      <c r="AF11" s="200"/>
      <c r="AG11" s="200"/>
      <c r="AH11" s="200"/>
      <c r="AI11" s="200"/>
      <c r="AJ11" s="132"/>
      <c r="AK11" s="132"/>
      <c r="AL11" s="132"/>
    </row>
    <row r="12" spans="1:53" s="133" customFormat="1" ht="18" customHeight="1" x14ac:dyDescent="0.2">
      <c r="A12" s="125"/>
      <c r="B12" s="907" t="s">
        <v>8</v>
      </c>
      <c r="C12" s="127"/>
      <c r="D12" s="923">
        <f>J12+Q12+X12</f>
        <v>69944</v>
      </c>
      <c r="E12" s="924">
        <f>L12+S12+Z12</f>
        <v>42913</v>
      </c>
      <c r="F12" s="925">
        <f>E12/$D12*100</f>
        <v>61.353368409012923</v>
      </c>
      <c r="G12" s="924">
        <f>N12+U12+AB12</f>
        <v>27031</v>
      </c>
      <c r="H12" s="926">
        <f>G12/$D12*100</f>
        <v>38.646631590987077</v>
      </c>
      <c r="I12" s="127"/>
      <c r="J12" s="900">
        <f>L12+N12</f>
        <v>18477</v>
      </c>
      <c r="K12" s="936">
        <f>J12/$D12*100</f>
        <v>26.416847763925428</v>
      </c>
      <c r="L12" s="937">
        <v>9037</v>
      </c>
      <c r="M12" s="925">
        <v>48.909454998105758</v>
      </c>
      <c r="N12" s="937">
        <v>9440</v>
      </c>
      <c r="O12" s="891">
        <v>51.090545001894249</v>
      </c>
      <c r="P12" s="127"/>
      <c r="Q12" s="900">
        <v>23482</v>
      </c>
      <c r="R12" s="936">
        <v>33.572572343589158</v>
      </c>
      <c r="S12" s="937">
        <v>16110</v>
      </c>
      <c r="T12" s="925">
        <v>68.605740567242989</v>
      </c>
      <c r="U12" s="937">
        <v>7372</v>
      </c>
      <c r="V12" s="891">
        <v>31.394259432757003</v>
      </c>
      <c r="W12" s="127"/>
      <c r="X12" s="900">
        <v>27985</v>
      </c>
      <c r="Y12" s="936">
        <v>40.010579892485417</v>
      </c>
      <c r="Z12" s="937">
        <v>17766</v>
      </c>
      <c r="AA12" s="925">
        <v>63.484009290691446</v>
      </c>
      <c r="AB12" s="937">
        <v>10219</v>
      </c>
      <c r="AC12" s="891">
        <f t="shared" ref="AC12:AC29" si="0">AB12/$X12*100</f>
        <v>36.515990709308561</v>
      </c>
      <c r="AD12" s="369"/>
      <c r="AE12" s="196"/>
      <c r="AF12" s="196"/>
      <c r="AG12" s="196"/>
      <c r="AH12" s="197"/>
      <c r="AI12" s="258"/>
      <c r="AJ12" s="132"/>
      <c r="AK12" s="196"/>
      <c r="AL12" s="196"/>
      <c r="AM12" s="196"/>
      <c r="AN12" s="197"/>
      <c r="AO12" s="258"/>
      <c r="AQ12" s="196"/>
      <c r="AR12" s="196"/>
      <c r="AS12" s="196"/>
      <c r="AT12" s="197"/>
      <c r="AU12" s="258"/>
      <c r="AW12" s="196"/>
      <c r="AX12" s="196"/>
      <c r="AY12" s="196"/>
      <c r="AZ12" s="197"/>
      <c r="BA12" s="258"/>
    </row>
    <row r="13" spans="1:53" s="133" customFormat="1" ht="18" customHeight="1" x14ac:dyDescent="0.2">
      <c r="A13" s="125"/>
      <c r="B13" s="908" t="s">
        <v>7</v>
      </c>
      <c r="C13" s="127"/>
      <c r="D13" s="927">
        <f t="shared" ref="D13:D29" si="1">J13+Q13+X13</f>
        <v>8003</v>
      </c>
      <c r="E13" s="495">
        <f t="shared" ref="E13:E29" si="2">L13+S13+Z13</f>
        <v>5051</v>
      </c>
      <c r="F13" s="370">
        <f t="shared" ref="F13:H29" si="3">E13/$D13*100</f>
        <v>63.113832312882664</v>
      </c>
      <c r="G13" s="495">
        <f t="shared" ref="G13:G29" si="4">N13+U13+AB13</f>
        <v>2952</v>
      </c>
      <c r="H13" s="928">
        <f t="shared" si="3"/>
        <v>36.886167687117336</v>
      </c>
      <c r="I13" s="127"/>
      <c r="J13" s="901">
        <f t="shared" ref="J13:J29" si="5">L13+N13</f>
        <v>1512</v>
      </c>
      <c r="K13" s="500">
        <f t="shared" ref="K13:K29" si="6">J13/$D13*100</f>
        <v>18.892915156816194</v>
      </c>
      <c r="L13" s="498">
        <v>707</v>
      </c>
      <c r="M13" s="499">
        <v>46.75925925925926</v>
      </c>
      <c r="N13" s="498">
        <v>805</v>
      </c>
      <c r="O13" s="893">
        <v>53.240740740740748</v>
      </c>
      <c r="P13" s="127"/>
      <c r="Q13" s="901">
        <v>1898</v>
      </c>
      <c r="R13" s="500">
        <v>23.716106460077473</v>
      </c>
      <c r="S13" s="498">
        <v>1252</v>
      </c>
      <c r="T13" s="499">
        <v>65.964172813487892</v>
      </c>
      <c r="U13" s="498">
        <v>646</v>
      </c>
      <c r="V13" s="893">
        <v>34.035827186512115</v>
      </c>
      <c r="W13" s="127"/>
      <c r="X13" s="901">
        <v>4593</v>
      </c>
      <c r="Y13" s="500">
        <v>57.390978383106336</v>
      </c>
      <c r="Z13" s="498">
        <v>3092</v>
      </c>
      <c r="AA13" s="499">
        <v>67.319834530807753</v>
      </c>
      <c r="AB13" s="498">
        <v>1501</v>
      </c>
      <c r="AC13" s="893">
        <f t="shared" si="0"/>
        <v>32.680165469192254</v>
      </c>
      <c r="AD13" s="369"/>
      <c r="AE13" s="196"/>
      <c r="AF13" s="196"/>
      <c r="AG13" s="196"/>
      <c r="AH13" s="197"/>
      <c r="AI13" s="258"/>
      <c r="AJ13" s="132"/>
      <c r="AK13" s="196"/>
      <c r="AL13" s="196"/>
      <c r="AM13" s="196"/>
      <c r="AN13" s="197"/>
      <c r="AO13" s="258"/>
      <c r="AQ13" s="196"/>
      <c r="AR13" s="196"/>
      <c r="AS13" s="196"/>
      <c r="AT13" s="197"/>
      <c r="AU13" s="258"/>
      <c r="AW13" s="196"/>
      <c r="AX13" s="196"/>
      <c r="AY13" s="196"/>
      <c r="AZ13" s="197"/>
      <c r="BA13" s="258"/>
    </row>
    <row r="14" spans="1:53" s="133" customFormat="1" ht="18" customHeight="1" x14ac:dyDescent="0.2">
      <c r="A14" s="125"/>
      <c r="B14" s="908" t="s">
        <v>37</v>
      </c>
      <c r="C14" s="127"/>
      <c r="D14" s="927">
        <f t="shared" si="1"/>
        <v>8636</v>
      </c>
      <c r="E14" s="495">
        <f t="shared" si="2"/>
        <v>5570</v>
      </c>
      <c r="F14" s="370">
        <f t="shared" si="3"/>
        <v>64.497452524316813</v>
      </c>
      <c r="G14" s="495">
        <f t="shared" si="4"/>
        <v>3066</v>
      </c>
      <c r="H14" s="928">
        <f t="shared" si="3"/>
        <v>35.502547475683187</v>
      </c>
      <c r="I14" s="127"/>
      <c r="J14" s="901">
        <f t="shared" si="5"/>
        <v>1761</v>
      </c>
      <c r="K14" s="500">
        <f t="shared" si="6"/>
        <v>20.39138490041686</v>
      </c>
      <c r="L14" s="498">
        <v>816</v>
      </c>
      <c r="M14" s="499">
        <v>46.337308347529813</v>
      </c>
      <c r="N14" s="498">
        <v>945</v>
      </c>
      <c r="O14" s="893">
        <v>53.662691652470187</v>
      </c>
      <c r="P14" s="127"/>
      <c r="Q14" s="901">
        <v>2204</v>
      </c>
      <c r="R14" s="500">
        <v>25.521074571560909</v>
      </c>
      <c r="S14" s="498">
        <v>1475</v>
      </c>
      <c r="T14" s="499">
        <v>66.923774954627945</v>
      </c>
      <c r="U14" s="498">
        <v>729</v>
      </c>
      <c r="V14" s="893">
        <v>33.076225045372048</v>
      </c>
      <c r="W14" s="127"/>
      <c r="X14" s="901">
        <v>4671</v>
      </c>
      <c r="Y14" s="500">
        <v>54.087540528022238</v>
      </c>
      <c r="Z14" s="498">
        <v>3279</v>
      </c>
      <c r="AA14" s="499">
        <v>70.199100834938989</v>
      </c>
      <c r="AB14" s="498">
        <v>1392</v>
      </c>
      <c r="AC14" s="893">
        <f t="shared" si="0"/>
        <v>29.800899165061011</v>
      </c>
      <c r="AD14" s="369"/>
      <c r="AE14" s="196"/>
      <c r="AF14" s="196"/>
      <c r="AG14" s="196"/>
      <c r="AH14" s="197"/>
      <c r="AI14" s="259"/>
      <c r="AJ14" s="132"/>
      <c r="AK14" s="196"/>
      <c r="AL14" s="196"/>
      <c r="AM14" s="196"/>
      <c r="AN14" s="197"/>
      <c r="AO14" s="258"/>
      <c r="AQ14" s="196"/>
      <c r="AR14" s="196"/>
      <c r="AS14" s="196"/>
      <c r="AT14" s="197"/>
      <c r="AU14" s="258"/>
      <c r="AW14" s="196"/>
      <c r="AX14" s="196"/>
      <c r="AY14" s="196"/>
      <c r="AZ14" s="197"/>
      <c r="BA14" s="258"/>
    </row>
    <row r="15" spans="1:53" s="133" customFormat="1" ht="18" customHeight="1" x14ac:dyDescent="0.2">
      <c r="A15" s="125"/>
      <c r="B15" s="908" t="s">
        <v>38</v>
      </c>
      <c r="C15" s="127"/>
      <c r="D15" s="927">
        <f t="shared" si="1"/>
        <v>7506</v>
      </c>
      <c r="E15" s="495">
        <f t="shared" si="2"/>
        <v>4476</v>
      </c>
      <c r="F15" s="370">
        <f t="shared" si="3"/>
        <v>59.632294164668266</v>
      </c>
      <c r="G15" s="495">
        <f t="shared" si="4"/>
        <v>3030</v>
      </c>
      <c r="H15" s="928">
        <f t="shared" si="3"/>
        <v>40.367705835331734</v>
      </c>
      <c r="I15" s="127"/>
      <c r="J15" s="901">
        <f t="shared" si="5"/>
        <v>2574</v>
      </c>
      <c r="K15" s="500">
        <f t="shared" si="6"/>
        <v>34.292565947242203</v>
      </c>
      <c r="L15" s="498">
        <v>1223</v>
      </c>
      <c r="M15" s="499">
        <v>47.51359751359751</v>
      </c>
      <c r="N15" s="498">
        <v>1351</v>
      </c>
      <c r="O15" s="893">
        <v>52.486402486402483</v>
      </c>
      <c r="P15" s="127"/>
      <c r="Q15" s="901">
        <v>2097</v>
      </c>
      <c r="R15" s="500">
        <v>27.937649880095922</v>
      </c>
      <c r="S15" s="498">
        <v>1341</v>
      </c>
      <c r="T15" s="499">
        <v>63.94849785407726</v>
      </c>
      <c r="U15" s="498">
        <v>756</v>
      </c>
      <c r="V15" s="893">
        <v>36.051502145922747</v>
      </c>
      <c r="W15" s="127"/>
      <c r="X15" s="901">
        <v>2835</v>
      </c>
      <c r="Y15" s="500">
        <v>37.769784172661872</v>
      </c>
      <c r="Z15" s="498">
        <v>1912</v>
      </c>
      <c r="AA15" s="499">
        <v>67.442680776014114</v>
      </c>
      <c r="AB15" s="498">
        <v>923</v>
      </c>
      <c r="AC15" s="893">
        <f t="shared" si="0"/>
        <v>32.557319223985893</v>
      </c>
      <c r="AD15" s="369"/>
      <c r="AE15" s="196"/>
      <c r="AF15" s="196"/>
      <c r="AG15" s="196"/>
      <c r="AH15" s="197"/>
      <c r="AI15" s="258"/>
      <c r="AJ15" s="132"/>
      <c r="AK15" s="196"/>
      <c r="AL15" s="196"/>
      <c r="AM15" s="196"/>
      <c r="AN15" s="197"/>
      <c r="AO15" s="258"/>
      <c r="AQ15" s="196"/>
      <c r="AR15" s="196"/>
      <c r="AS15" s="196"/>
      <c r="AT15" s="197"/>
      <c r="AU15" s="258"/>
      <c r="AW15" s="196"/>
      <c r="AX15" s="196"/>
      <c r="AY15" s="196"/>
      <c r="AZ15" s="197"/>
      <c r="BA15" s="258"/>
    </row>
    <row r="16" spans="1:53" s="133" customFormat="1" ht="18" customHeight="1" x14ac:dyDescent="0.2">
      <c r="A16" s="125"/>
      <c r="B16" s="908" t="s">
        <v>6</v>
      </c>
      <c r="C16" s="127"/>
      <c r="D16" s="927">
        <f t="shared" si="1"/>
        <v>6383</v>
      </c>
      <c r="E16" s="495">
        <f t="shared" si="2"/>
        <v>3637</v>
      </c>
      <c r="F16" s="370">
        <f t="shared" si="3"/>
        <v>56.979476735077547</v>
      </c>
      <c r="G16" s="495">
        <f t="shared" si="4"/>
        <v>2746</v>
      </c>
      <c r="H16" s="928">
        <f t="shared" si="3"/>
        <v>43.020523264922453</v>
      </c>
      <c r="I16" s="127"/>
      <c r="J16" s="901">
        <f t="shared" si="5"/>
        <v>2110</v>
      </c>
      <c r="K16" s="500">
        <f t="shared" si="6"/>
        <v>33.056556478145069</v>
      </c>
      <c r="L16" s="498">
        <v>890</v>
      </c>
      <c r="M16" s="499">
        <v>42.18009478672986</v>
      </c>
      <c r="N16" s="498">
        <v>1220</v>
      </c>
      <c r="O16" s="893">
        <v>57.81990521327014</v>
      </c>
      <c r="P16" s="127"/>
      <c r="Q16" s="901">
        <v>1735</v>
      </c>
      <c r="R16" s="500">
        <v>27.181576061413125</v>
      </c>
      <c r="S16" s="498">
        <v>1065</v>
      </c>
      <c r="T16" s="499">
        <v>61.383285302593663</v>
      </c>
      <c r="U16" s="498">
        <v>670</v>
      </c>
      <c r="V16" s="893">
        <v>38.616714697406337</v>
      </c>
      <c r="W16" s="127"/>
      <c r="X16" s="901">
        <v>2538</v>
      </c>
      <c r="Y16" s="500">
        <v>39.761867460441799</v>
      </c>
      <c r="Z16" s="498">
        <v>1682</v>
      </c>
      <c r="AA16" s="499">
        <v>66.272655634357761</v>
      </c>
      <c r="AB16" s="498">
        <v>856</v>
      </c>
      <c r="AC16" s="893">
        <f t="shared" si="0"/>
        <v>33.727344365642239</v>
      </c>
      <c r="AD16" s="369"/>
      <c r="AE16" s="196"/>
      <c r="AF16" s="196"/>
      <c r="AG16" s="196"/>
      <c r="AH16" s="197"/>
      <c r="AI16" s="258"/>
      <c r="AJ16" s="132"/>
      <c r="AK16" s="196"/>
      <c r="AL16" s="196"/>
      <c r="AM16" s="196"/>
      <c r="AN16" s="197"/>
      <c r="AO16" s="258"/>
      <c r="AQ16" s="196"/>
      <c r="AR16" s="196"/>
      <c r="AS16" s="196"/>
      <c r="AT16" s="197"/>
      <c r="AU16" s="258"/>
      <c r="AW16" s="196"/>
      <c r="AX16" s="196"/>
      <c r="AY16" s="196"/>
      <c r="AZ16" s="197"/>
      <c r="BA16" s="258"/>
    </row>
    <row r="17" spans="1:53" s="133" customFormat="1" ht="18" customHeight="1" x14ac:dyDescent="0.2">
      <c r="A17" s="125"/>
      <c r="B17" s="908" t="s">
        <v>5</v>
      </c>
      <c r="C17" s="127"/>
      <c r="D17" s="929">
        <f t="shared" si="1"/>
        <v>4363</v>
      </c>
      <c r="E17" s="496">
        <f t="shared" si="2"/>
        <v>2545</v>
      </c>
      <c r="F17" s="371">
        <f t="shared" si="3"/>
        <v>58.331423332569329</v>
      </c>
      <c r="G17" s="496">
        <f t="shared" si="4"/>
        <v>1818</v>
      </c>
      <c r="H17" s="928">
        <f t="shared" si="3"/>
        <v>41.668576667430671</v>
      </c>
      <c r="I17" s="127"/>
      <c r="J17" s="902">
        <f t="shared" si="5"/>
        <v>1642</v>
      </c>
      <c r="K17" s="501">
        <f t="shared" si="6"/>
        <v>37.634655053862019</v>
      </c>
      <c r="L17" s="496">
        <v>750</v>
      </c>
      <c r="M17" s="371">
        <v>45.676004872107185</v>
      </c>
      <c r="N17" s="496">
        <v>892</v>
      </c>
      <c r="O17" s="893">
        <v>54.323995127892807</v>
      </c>
      <c r="P17" s="127"/>
      <c r="Q17" s="902">
        <v>947</v>
      </c>
      <c r="R17" s="501">
        <v>21.705248682099473</v>
      </c>
      <c r="S17" s="496">
        <v>585</v>
      </c>
      <c r="T17" s="371">
        <v>61.774023231256606</v>
      </c>
      <c r="U17" s="496">
        <v>362</v>
      </c>
      <c r="V17" s="893">
        <v>38.225976768743401</v>
      </c>
      <c r="W17" s="127"/>
      <c r="X17" s="902">
        <v>1774</v>
      </c>
      <c r="Y17" s="501">
        <v>40.660096264038501</v>
      </c>
      <c r="Z17" s="496">
        <v>1210</v>
      </c>
      <c r="AA17" s="371">
        <v>68.207440811724922</v>
      </c>
      <c r="AB17" s="496">
        <v>564</v>
      </c>
      <c r="AC17" s="893">
        <f t="shared" si="0"/>
        <v>31.792559188275082</v>
      </c>
      <c r="AD17" s="369"/>
      <c r="AE17" s="196"/>
      <c r="AF17" s="196"/>
      <c r="AG17" s="196"/>
      <c r="AH17" s="197"/>
      <c r="AI17" s="258"/>
      <c r="AJ17" s="132"/>
      <c r="AK17" s="196"/>
      <c r="AL17" s="196"/>
      <c r="AM17" s="196"/>
      <c r="AN17" s="197"/>
      <c r="AO17" s="258"/>
      <c r="AQ17" s="196"/>
      <c r="AR17" s="196"/>
      <c r="AS17" s="196"/>
      <c r="AT17" s="197"/>
      <c r="AU17" s="258"/>
      <c r="AW17" s="196"/>
      <c r="AX17" s="196"/>
      <c r="AY17" s="196"/>
      <c r="AZ17" s="197"/>
      <c r="BA17" s="258"/>
    </row>
    <row r="18" spans="1:53" s="133" customFormat="1" ht="18" customHeight="1" x14ac:dyDescent="0.2">
      <c r="A18" s="125"/>
      <c r="B18" s="908" t="s">
        <v>4</v>
      </c>
      <c r="C18" s="127"/>
      <c r="D18" s="927">
        <f t="shared" si="1"/>
        <v>26971</v>
      </c>
      <c r="E18" s="495">
        <f t="shared" si="2"/>
        <v>15572</v>
      </c>
      <c r="F18" s="370">
        <f t="shared" si="3"/>
        <v>57.736086908160622</v>
      </c>
      <c r="G18" s="495">
        <f t="shared" si="4"/>
        <v>11399</v>
      </c>
      <c r="H18" s="928">
        <f t="shared" si="3"/>
        <v>42.263913091839385</v>
      </c>
      <c r="I18" s="127"/>
      <c r="J18" s="901">
        <f t="shared" si="5"/>
        <v>5168</v>
      </c>
      <c r="K18" s="500">
        <f t="shared" si="6"/>
        <v>19.161321419302212</v>
      </c>
      <c r="L18" s="498">
        <v>2257</v>
      </c>
      <c r="M18" s="499">
        <v>43.672600619195045</v>
      </c>
      <c r="N18" s="498">
        <v>2911</v>
      </c>
      <c r="O18" s="893">
        <v>56.327399380804955</v>
      </c>
      <c r="P18" s="127"/>
      <c r="Q18" s="901">
        <v>5848</v>
      </c>
      <c r="R18" s="500">
        <v>21.68254792184198</v>
      </c>
      <c r="S18" s="498">
        <v>3463</v>
      </c>
      <c r="T18" s="499">
        <v>59.216826265389876</v>
      </c>
      <c r="U18" s="498">
        <v>2385</v>
      </c>
      <c r="V18" s="893">
        <v>40.783173734610124</v>
      </c>
      <c r="W18" s="127"/>
      <c r="X18" s="901">
        <v>15955</v>
      </c>
      <c r="Y18" s="500">
        <v>59.156130658855808</v>
      </c>
      <c r="Z18" s="498">
        <v>9852</v>
      </c>
      <c r="AA18" s="499">
        <v>61.748668129113128</v>
      </c>
      <c r="AB18" s="498">
        <v>6103</v>
      </c>
      <c r="AC18" s="893">
        <f t="shared" si="0"/>
        <v>38.251331870886865</v>
      </c>
      <c r="AD18" s="369"/>
      <c r="AE18" s="196"/>
      <c r="AF18" s="196"/>
      <c r="AG18" s="196"/>
      <c r="AH18" s="197"/>
      <c r="AI18" s="258"/>
      <c r="AJ18" s="132"/>
      <c r="AK18" s="196"/>
      <c r="AL18" s="196"/>
      <c r="AM18" s="196"/>
      <c r="AN18" s="197"/>
      <c r="AO18" s="258"/>
      <c r="AQ18" s="196"/>
      <c r="AR18" s="196"/>
      <c r="AS18" s="196"/>
      <c r="AT18" s="197"/>
      <c r="AU18" s="258"/>
      <c r="AW18" s="196"/>
      <c r="AX18" s="196"/>
      <c r="AY18" s="196"/>
      <c r="AZ18" s="197"/>
      <c r="BA18" s="258"/>
    </row>
    <row r="19" spans="1:53" s="133" customFormat="1" ht="18" customHeight="1" x14ac:dyDescent="0.2">
      <c r="A19" s="125"/>
      <c r="B19" s="908" t="s">
        <v>40</v>
      </c>
      <c r="C19" s="127"/>
      <c r="D19" s="927">
        <f t="shared" si="1"/>
        <v>16918</v>
      </c>
      <c r="E19" s="495">
        <f t="shared" si="2"/>
        <v>10113</v>
      </c>
      <c r="F19" s="370">
        <f t="shared" si="3"/>
        <v>59.776569334436694</v>
      </c>
      <c r="G19" s="495">
        <f t="shared" si="4"/>
        <v>6805</v>
      </c>
      <c r="H19" s="928">
        <f t="shared" si="3"/>
        <v>40.223430665563306</v>
      </c>
      <c r="I19" s="127"/>
      <c r="J19" s="901">
        <f t="shared" si="5"/>
        <v>4293</v>
      </c>
      <c r="K19" s="500">
        <f t="shared" si="6"/>
        <v>25.375339874689679</v>
      </c>
      <c r="L19" s="498">
        <v>2067</v>
      </c>
      <c r="M19" s="499">
        <v>48.148148148148145</v>
      </c>
      <c r="N19" s="498">
        <v>2226</v>
      </c>
      <c r="O19" s="893">
        <v>51.851851851851848</v>
      </c>
      <c r="P19" s="127"/>
      <c r="Q19" s="901">
        <v>4485</v>
      </c>
      <c r="R19" s="500">
        <v>26.510225795011234</v>
      </c>
      <c r="S19" s="498">
        <v>2931</v>
      </c>
      <c r="T19" s="499">
        <v>65.351170568561884</v>
      </c>
      <c r="U19" s="498">
        <v>1554</v>
      </c>
      <c r="V19" s="893">
        <v>34.648829431438131</v>
      </c>
      <c r="W19" s="127"/>
      <c r="X19" s="901">
        <v>8140</v>
      </c>
      <c r="Y19" s="500">
        <v>48.11443433029909</v>
      </c>
      <c r="Z19" s="498">
        <v>5115</v>
      </c>
      <c r="AA19" s="499">
        <v>62.837837837837839</v>
      </c>
      <c r="AB19" s="498">
        <v>3025</v>
      </c>
      <c r="AC19" s="893">
        <f t="shared" si="0"/>
        <v>37.162162162162161</v>
      </c>
      <c r="AD19" s="369"/>
      <c r="AE19" s="196"/>
      <c r="AF19" s="196"/>
      <c r="AG19" s="196"/>
      <c r="AH19" s="197"/>
      <c r="AI19" s="258"/>
      <c r="AJ19" s="132"/>
      <c r="AK19" s="196"/>
      <c r="AL19" s="196"/>
      <c r="AM19" s="196"/>
      <c r="AN19" s="197"/>
      <c r="AO19" s="258"/>
      <c r="AQ19" s="196"/>
      <c r="AR19" s="196"/>
      <c r="AS19" s="196"/>
      <c r="AT19" s="197"/>
      <c r="AU19" s="258"/>
      <c r="AW19" s="196"/>
      <c r="AX19" s="196"/>
      <c r="AY19" s="196"/>
      <c r="AZ19" s="197"/>
      <c r="BA19" s="258"/>
    </row>
    <row r="20" spans="1:53" s="133" customFormat="1" ht="18" customHeight="1" x14ac:dyDescent="0.2">
      <c r="A20" s="125"/>
      <c r="B20" s="908" t="s">
        <v>41</v>
      </c>
      <c r="C20" s="127"/>
      <c r="D20" s="927">
        <f t="shared" si="1"/>
        <v>77891</v>
      </c>
      <c r="E20" s="495">
        <f t="shared" si="2"/>
        <v>48725</v>
      </c>
      <c r="F20" s="370">
        <f t="shared" si="3"/>
        <v>62.55536583173923</v>
      </c>
      <c r="G20" s="495">
        <f t="shared" si="4"/>
        <v>29166</v>
      </c>
      <c r="H20" s="928">
        <f t="shared" si="3"/>
        <v>37.444634168260777</v>
      </c>
      <c r="I20" s="127"/>
      <c r="J20" s="901">
        <f t="shared" si="5"/>
        <v>20342</v>
      </c>
      <c r="K20" s="500">
        <f t="shared" si="6"/>
        <v>26.115982591056735</v>
      </c>
      <c r="L20" s="498">
        <v>9853</v>
      </c>
      <c r="M20" s="499">
        <v>48.436731884770424</v>
      </c>
      <c r="N20" s="498">
        <v>10489</v>
      </c>
      <c r="O20" s="893">
        <v>51.563268115229576</v>
      </c>
      <c r="P20" s="127"/>
      <c r="Q20" s="901">
        <v>21982</v>
      </c>
      <c r="R20" s="500">
        <v>28.221489003864374</v>
      </c>
      <c r="S20" s="498">
        <v>14973</v>
      </c>
      <c r="T20" s="499">
        <v>68.114821217359662</v>
      </c>
      <c r="U20" s="498">
        <v>7009</v>
      </c>
      <c r="V20" s="893">
        <v>31.885178782640345</v>
      </c>
      <c r="W20" s="127"/>
      <c r="X20" s="901">
        <v>35567</v>
      </c>
      <c r="Y20" s="500">
        <v>45.662528405078895</v>
      </c>
      <c r="Z20" s="498">
        <v>23899</v>
      </c>
      <c r="AA20" s="499">
        <v>67.194309331683868</v>
      </c>
      <c r="AB20" s="498">
        <v>11668</v>
      </c>
      <c r="AC20" s="893">
        <f t="shared" si="0"/>
        <v>32.805690668316132</v>
      </c>
      <c r="AD20" s="369"/>
      <c r="AE20" s="196"/>
      <c r="AF20" s="196"/>
      <c r="AG20" s="196"/>
      <c r="AH20" s="197"/>
      <c r="AI20" s="258"/>
      <c r="AJ20" s="132"/>
      <c r="AK20" s="196"/>
      <c r="AL20" s="196"/>
      <c r="AM20" s="196"/>
      <c r="AN20" s="197"/>
      <c r="AO20" s="258"/>
      <c r="AQ20" s="196"/>
      <c r="AR20" s="196"/>
      <c r="AS20" s="196"/>
      <c r="AT20" s="197"/>
      <c r="AU20" s="258"/>
      <c r="AW20" s="196"/>
      <c r="AX20" s="196"/>
      <c r="AY20" s="196"/>
      <c r="AZ20" s="197"/>
      <c r="BA20" s="258"/>
    </row>
    <row r="21" spans="1:53" s="133" customFormat="1" ht="18" customHeight="1" x14ac:dyDescent="0.2">
      <c r="A21" s="125"/>
      <c r="B21" s="908" t="s">
        <v>3</v>
      </c>
      <c r="C21" s="127"/>
      <c r="D21" s="927">
        <f t="shared" si="1"/>
        <v>27316</v>
      </c>
      <c r="E21" s="495">
        <f t="shared" si="2"/>
        <v>16099</v>
      </c>
      <c r="F21" s="370">
        <f t="shared" si="3"/>
        <v>58.936154634646364</v>
      </c>
      <c r="G21" s="495">
        <f t="shared" si="4"/>
        <v>11217</v>
      </c>
      <c r="H21" s="928">
        <f t="shared" si="3"/>
        <v>41.063845365353643</v>
      </c>
      <c r="I21" s="127"/>
      <c r="J21" s="901">
        <f t="shared" si="5"/>
        <v>8689</v>
      </c>
      <c r="K21" s="500">
        <f t="shared" si="6"/>
        <v>31.809196075560109</v>
      </c>
      <c r="L21" s="498">
        <v>3882</v>
      </c>
      <c r="M21" s="499">
        <v>44.677178041201522</v>
      </c>
      <c r="N21" s="498">
        <v>4807</v>
      </c>
      <c r="O21" s="893">
        <v>55.322821958798485</v>
      </c>
      <c r="P21" s="127"/>
      <c r="Q21" s="901">
        <v>7505</v>
      </c>
      <c r="R21" s="500">
        <v>27.474740079074532</v>
      </c>
      <c r="S21" s="498">
        <v>4880</v>
      </c>
      <c r="T21" s="499">
        <v>65.023317788141242</v>
      </c>
      <c r="U21" s="498">
        <v>2625</v>
      </c>
      <c r="V21" s="893">
        <v>34.976682211858758</v>
      </c>
      <c r="W21" s="127"/>
      <c r="X21" s="901">
        <v>11122</v>
      </c>
      <c r="Y21" s="500">
        <v>40.716063845365355</v>
      </c>
      <c r="Z21" s="498">
        <v>7337</v>
      </c>
      <c r="AA21" s="499">
        <v>65.968351016004306</v>
      </c>
      <c r="AB21" s="498">
        <v>3785</v>
      </c>
      <c r="AC21" s="893">
        <f t="shared" si="0"/>
        <v>34.03164898399568</v>
      </c>
      <c r="AD21" s="369"/>
      <c r="AE21" s="196"/>
      <c r="AF21" s="196"/>
      <c r="AG21" s="196"/>
      <c r="AH21" s="197"/>
      <c r="AI21" s="259"/>
      <c r="AJ21" s="132"/>
      <c r="AK21" s="196"/>
      <c r="AL21" s="196"/>
      <c r="AM21" s="196"/>
      <c r="AN21" s="197"/>
      <c r="AO21" s="258"/>
      <c r="AQ21" s="196"/>
      <c r="AR21" s="196"/>
      <c r="AS21" s="196"/>
      <c r="AT21" s="197"/>
      <c r="AU21" s="258"/>
      <c r="AW21" s="196"/>
      <c r="AX21" s="196"/>
      <c r="AY21" s="196"/>
      <c r="AZ21" s="197"/>
      <c r="BA21" s="258"/>
    </row>
    <row r="22" spans="1:53" s="133" customFormat="1" ht="18" customHeight="1" x14ac:dyDescent="0.2">
      <c r="A22" s="125"/>
      <c r="B22" s="908" t="s">
        <v>2</v>
      </c>
      <c r="C22" s="127"/>
      <c r="D22" s="927">
        <f t="shared" si="1"/>
        <v>15407</v>
      </c>
      <c r="E22" s="495">
        <f t="shared" si="2"/>
        <v>9563</v>
      </c>
      <c r="F22" s="370">
        <f t="shared" si="3"/>
        <v>62.069189329525543</v>
      </c>
      <c r="G22" s="495">
        <f t="shared" si="4"/>
        <v>5844</v>
      </c>
      <c r="H22" s="928">
        <f t="shared" si="3"/>
        <v>37.930810670474457</v>
      </c>
      <c r="I22" s="127"/>
      <c r="J22" s="901">
        <f t="shared" si="5"/>
        <v>3378</v>
      </c>
      <c r="K22" s="500">
        <f t="shared" si="6"/>
        <v>21.925098980982671</v>
      </c>
      <c r="L22" s="498">
        <v>1661</v>
      </c>
      <c r="M22" s="499">
        <v>49.171107164002372</v>
      </c>
      <c r="N22" s="498">
        <v>1717</v>
      </c>
      <c r="O22" s="893">
        <v>50.828892835997628</v>
      </c>
      <c r="P22" s="127"/>
      <c r="Q22" s="901">
        <v>4350</v>
      </c>
      <c r="R22" s="500">
        <v>28.233919646913741</v>
      </c>
      <c r="S22" s="498">
        <v>2877</v>
      </c>
      <c r="T22" s="499">
        <v>66.137931034482762</v>
      </c>
      <c r="U22" s="498">
        <v>1473</v>
      </c>
      <c r="V22" s="893">
        <v>33.862068965517238</v>
      </c>
      <c r="W22" s="127"/>
      <c r="X22" s="901">
        <v>7679</v>
      </c>
      <c r="Y22" s="500">
        <v>49.840981372103585</v>
      </c>
      <c r="Z22" s="498">
        <v>5025</v>
      </c>
      <c r="AA22" s="499">
        <v>65.438208100013014</v>
      </c>
      <c r="AB22" s="498">
        <v>2654</v>
      </c>
      <c r="AC22" s="893">
        <f t="shared" si="0"/>
        <v>34.561791899986979</v>
      </c>
      <c r="AD22" s="369"/>
      <c r="AE22" s="196"/>
      <c r="AF22" s="196"/>
      <c r="AG22" s="196"/>
      <c r="AH22" s="197"/>
      <c r="AI22" s="258"/>
      <c r="AJ22" s="132"/>
      <c r="AK22" s="196"/>
      <c r="AL22" s="196"/>
      <c r="AM22" s="196"/>
      <c r="AN22" s="197"/>
      <c r="AO22" s="258"/>
      <c r="AQ22" s="196"/>
      <c r="AR22" s="196"/>
      <c r="AS22" s="196"/>
      <c r="AT22" s="197"/>
      <c r="AU22" s="258"/>
      <c r="AW22" s="196"/>
      <c r="AX22" s="196"/>
      <c r="AY22" s="196"/>
      <c r="AZ22" s="197"/>
      <c r="BA22" s="258"/>
    </row>
    <row r="23" spans="1:53" s="133" customFormat="1" ht="18" customHeight="1" x14ac:dyDescent="0.2">
      <c r="A23" s="125"/>
      <c r="B23" s="908" t="s">
        <v>35</v>
      </c>
      <c r="C23" s="127"/>
      <c r="D23" s="927">
        <f t="shared" si="1"/>
        <v>7531</v>
      </c>
      <c r="E23" s="495">
        <f t="shared" si="2"/>
        <v>4611</v>
      </c>
      <c r="F23" s="370">
        <f t="shared" si="3"/>
        <v>61.226928694728457</v>
      </c>
      <c r="G23" s="495">
        <f t="shared" si="4"/>
        <v>2920</v>
      </c>
      <c r="H23" s="928">
        <f t="shared" si="3"/>
        <v>38.773071305271543</v>
      </c>
      <c r="I23" s="127"/>
      <c r="J23" s="901">
        <f t="shared" si="5"/>
        <v>2523</v>
      </c>
      <c r="K23" s="500">
        <f t="shared" si="6"/>
        <v>33.501527021643874</v>
      </c>
      <c r="L23" s="498">
        <v>1114</v>
      </c>
      <c r="M23" s="499">
        <v>44.153785176377333</v>
      </c>
      <c r="N23" s="498">
        <v>1409</v>
      </c>
      <c r="O23" s="893">
        <v>55.846214823622674</v>
      </c>
      <c r="P23" s="127"/>
      <c r="Q23" s="901">
        <v>1381</v>
      </c>
      <c r="R23" s="500">
        <v>18.337538175541095</v>
      </c>
      <c r="S23" s="498">
        <v>834</v>
      </c>
      <c r="T23" s="499">
        <v>60.391020999275888</v>
      </c>
      <c r="U23" s="498">
        <v>547</v>
      </c>
      <c r="V23" s="893">
        <v>39.608979000724112</v>
      </c>
      <c r="W23" s="127"/>
      <c r="X23" s="901">
        <v>3627</v>
      </c>
      <c r="Y23" s="500">
        <v>48.160934802815028</v>
      </c>
      <c r="Z23" s="498">
        <v>2663</v>
      </c>
      <c r="AA23" s="499">
        <v>73.421560518334715</v>
      </c>
      <c r="AB23" s="498">
        <v>964</v>
      </c>
      <c r="AC23" s="893">
        <f t="shared" si="0"/>
        <v>26.578439481665288</v>
      </c>
      <c r="AD23" s="369"/>
      <c r="AE23" s="196"/>
      <c r="AF23" s="196"/>
      <c r="AG23" s="196"/>
      <c r="AH23" s="197"/>
      <c r="AI23" s="258"/>
      <c r="AJ23" s="132"/>
      <c r="AK23" s="196"/>
      <c r="AL23" s="196"/>
      <c r="AM23" s="196"/>
      <c r="AN23" s="197"/>
      <c r="AO23" s="258"/>
      <c r="AQ23" s="196"/>
      <c r="AR23" s="196"/>
      <c r="AS23" s="196"/>
      <c r="AT23" s="197"/>
      <c r="AU23" s="258"/>
      <c r="AW23" s="196"/>
      <c r="AX23" s="196"/>
      <c r="AY23" s="196"/>
      <c r="AZ23" s="197"/>
      <c r="BA23" s="258"/>
    </row>
    <row r="24" spans="1:53" s="133" customFormat="1" ht="18" customHeight="1" x14ac:dyDescent="0.2">
      <c r="A24" s="125"/>
      <c r="B24" s="908" t="s">
        <v>42</v>
      </c>
      <c r="C24" s="127"/>
      <c r="D24" s="927">
        <f t="shared" si="1"/>
        <v>52842</v>
      </c>
      <c r="E24" s="495">
        <f t="shared" si="2"/>
        <v>35911</v>
      </c>
      <c r="F24" s="370">
        <f t="shared" si="3"/>
        <v>67.959199121910601</v>
      </c>
      <c r="G24" s="495">
        <f t="shared" si="4"/>
        <v>16931</v>
      </c>
      <c r="H24" s="928">
        <f t="shared" si="3"/>
        <v>32.040800878089399</v>
      </c>
      <c r="I24" s="127"/>
      <c r="J24" s="901">
        <f t="shared" si="5"/>
        <v>7954</v>
      </c>
      <c r="K24" s="500">
        <f t="shared" si="6"/>
        <v>15.052420423148252</v>
      </c>
      <c r="L24" s="498">
        <v>4048</v>
      </c>
      <c r="M24" s="499">
        <v>50.89263263766658</v>
      </c>
      <c r="N24" s="498">
        <v>3906</v>
      </c>
      <c r="O24" s="893">
        <v>49.107367362333413</v>
      </c>
      <c r="P24" s="127"/>
      <c r="Q24" s="901">
        <v>12689</v>
      </c>
      <c r="R24" s="500">
        <v>24.013095643616818</v>
      </c>
      <c r="S24" s="498">
        <v>9103</v>
      </c>
      <c r="T24" s="499">
        <v>71.739301757427697</v>
      </c>
      <c r="U24" s="498">
        <v>3586</v>
      </c>
      <c r="V24" s="893">
        <v>28.260698242572307</v>
      </c>
      <c r="W24" s="127"/>
      <c r="X24" s="901">
        <v>32199</v>
      </c>
      <c r="Y24" s="500">
        <v>60.93448393323493</v>
      </c>
      <c r="Z24" s="498">
        <v>22760</v>
      </c>
      <c r="AA24" s="499">
        <v>70.685425013199165</v>
      </c>
      <c r="AB24" s="498">
        <v>9439</v>
      </c>
      <c r="AC24" s="893">
        <f t="shared" si="0"/>
        <v>29.314574986800835</v>
      </c>
      <c r="AD24" s="369"/>
      <c r="AE24" s="196"/>
      <c r="AF24" s="196"/>
      <c r="AG24" s="196"/>
      <c r="AH24" s="197"/>
      <c r="AI24" s="258"/>
      <c r="AJ24" s="132"/>
      <c r="AK24" s="196"/>
      <c r="AL24" s="196"/>
      <c r="AM24" s="196"/>
      <c r="AN24" s="197"/>
      <c r="AO24" s="258"/>
      <c r="AQ24" s="196"/>
      <c r="AR24" s="196"/>
      <c r="AS24" s="196"/>
      <c r="AT24" s="197"/>
      <c r="AU24" s="258"/>
      <c r="AW24" s="196"/>
      <c r="AX24" s="196"/>
      <c r="AY24" s="196"/>
      <c r="AZ24" s="197"/>
      <c r="BA24" s="258"/>
    </row>
    <row r="25" spans="1:53" s="141" customFormat="1" ht="18" customHeight="1" x14ac:dyDescent="0.2">
      <c r="A25" s="140"/>
      <c r="B25" s="908" t="s">
        <v>43</v>
      </c>
      <c r="C25" s="127"/>
      <c r="D25" s="927">
        <f t="shared" si="1"/>
        <v>6513</v>
      </c>
      <c r="E25" s="495">
        <f t="shared" si="2"/>
        <v>3945</v>
      </c>
      <c r="F25" s="370">
        <f t="shared" si="3"/>
        <v>60.571165361584519</v>
      </c>
      <c r="G25" s="495">
        <f t="shared" si="4"/>
        <v>2568</v>
      </c>
      <c r="H25" s="928">
        <f t="shared" si="3"/>
        <v>39.428834638415481</v>
      </c>
      <c r="I25" s="127"/>
      <c r="J25" s="901">
        <f t="shared" si="5"/>
        <v>2372</v>
      </c>
      <c r="K25" s="500">
        <f t="shared" si="6"/>
        <v>36.419468754798096</v>
      </c>
      <c r="L25" s="498">
        <v>1113</v>
      </c>
      <c r="M25" s="499">
        <v>46.922428330522763</v>
      </c>
      <c r="N25" s="498">
        <v>1259</v>
      </c>
      <c r="O25" s="893">
        <v>53.07757166947723</v>
      </c>
      <c r="P25" s="127"/>
      <c r="Q25" s="901">
        <v>2210</v>
      </c>
      <c r="R25" s="500">
        <v>33.93213572854291</v>
      </c>
      <c r="S25" s="498">
        <v>1549</v>
      </c>
      <c r="T25" s="499">
        <v>70.090497737556561</v>
      </c>
      <c r="U25" s="498">
        <v>661</v>
      </c>
      <c r="V25" s="893">
        <v>29.909502262443439</v>
      </c>
      <c r="W25" s="127"/>
      <c r="X25" s="901">
        <v>1931</v>
      </c>
      <c r="Y25" s="500">
        <v>29.648395516658987</v>
      </c>
      <c r="Z25" s="498">
        <v>1283</v>
      </c>
      <c r="AA25" s="499">
        <v>66.442257897462454</v>
      </c>
      <c r="AB25" s="498">
        <v>648</v>
      </c>
      <c r="AC25" s="893">
        <f t="shared" si="0"/>
        <v>33.557742102537546</v>
      </c>
      <c r="AD25" s="369"/>
      <c r="AE25" s="196"/>
      <c r="AF25" s="196"/>
      <c r="AG25" s="196"/>
      <c r="AH25" s="197"/>
      <c r="AI25" s="258"/>
      <c r="AJ25" s="132"/>
      <c r="AK25" s="196"/>
      <c r="AL25" s="196"/>
      <c r="AM25" s="196"/>
      <c r="AN25" s="197"/>
      <c r="AO25" s="258"/>
      <c r="AQ25" s="196"/>
      <c r="AR25" s="196"/>
      <c r="AS25" s="196"/>
      <c r="AT25" s="197"/>
      <c r="AU25" s="258"/>
      <c r="AW25" s="196"/>
      <c r="AX25" s="196"/>
      <c r="AY25" s="196"/>
      <c r="AZ25" s="197"/>
      <c r="BA25" s="258"/>
    </row>
    <row r="26" spans="1:53" s="133" customFormat="1" ht="18" customHeight="1" x14ac:dyDescent="0.2">
      <c r="B26" s="908" t="s">
        <v>44</v>
      </c>
      <c r="C26" s="127"/>
      <c r="D26" s="930">
        <f t="shared" si="1"/>
        <v>5041</v>
      </c>
      <c r="E26" s="497">
        <f t="shared" si="2"/>
        <v>2939</v>
      </c>
      <c r="F26" s="372">
        <f t="shared" si="3"/>
        <v>58.301924221384652</v>
      </c>
      <c r="G26" s="497">
        <f t="shared" si="4"/>
        <v>2102</v>
      </c>
      <c r="H26" s="928">
        <f t="shared" si="3"/>
        <v>41.698075778615355</v>
      </c>
      <c r="I26" s="127"/>
      <c r="J26" s="902">
        <f t="shared" si="5"/>
        <v>1678</v>
      </c>
      <c r="K26" s="501">
        <f t="shared" si="6"/>
        <v>33.287046220987897</v>
      </c>
      <c r="L26" s="496">
        <v>816</v>
      </c>
      <c r="M26" s="371">
        <v>48.62932061978546</v>
      </c>
      <c r="N26" s="496">
        <v>862</v>
      </c>
      <c r="O26" s="893">
        <v>51.370679380214547</v>
      </c>
      <c r="P26" s="127"/>
      <c r="Q26" s="902">
        <v>1266</v>
      </c>
      <c r="R26" s="501">
        <v>25.114064669708391</v>
      </c>
      <c r="S26" s="496">
        <v>689</v>
      </c>
      <c r="T26" s="371">
        <v>54.423380726698269</v>
      </c>
      <c r="U26" s="496">
        <v>577</v>
      </c>
      <c r="V26" s="893">
        <v>45.576619273301738</v>
      </c>
      <c r="W26" s="127"/>
      <c r="X26" s="902">
        <v>2097</v>
      </c>
      <c r="Y26" s="501">
        <v>41.598889109303713</v>
      </c>
      <c r="Z26" s="496">
        <v>1434</v>
      </c>
      <c r="AA26" s="371">
        <v>68.38340486409156</v>
      </c>
      <c r="AB26" s="496">
        <v>663</v>
      </c>
      <c r="AC26" s="893">
        <f t="shared" si="0"/>
        <v>31.616595135908444</v>
      </c>
      <c r="AD26" s="369"/>
      <c r="AE26" s="196"/>
      <c r="AF26" s="196"/>
      <c r="AG26" s="196"/>
      <c r="AH26" s="197"/>
      <c r="AI26" s="258"/>
      <c r="AJ26" s="132"/>
      <c r="AK26" s="196"/>
      <c r="AL26" s="196"/>
      <c r="AM26" s="196"/>
      <c r="AN26" s="197"/>
      <c r="AO26" s="258"/>
      <c r="AQ26" s="196"/>
      <c r="AR26" s="196"/>
      <c r="AS26" s="196"/>
      <c r="AT26" s="197"/>
      <c r="AU26" s="258"/>
      <c r="AW26" s="196"/>
      <c r="AX26" s="196"/>
      <c r="AY26" s="196"/>
      <c r="AZ26" s="197"/>
      <c r="BA26" s="258"/>
    </row>
    <row r="27" spans="1:53" s="133" customFormat="1" ht="18" customHeight="1" x14ac:dyDescent="0.2">
      <c r="B27" s="908" t="s">
        <v>45</v>
      </c>
      <c r="C27" s="127"/>
      <c r="D27" s="930">
        <f t="shared" si="1"/>
        <v>31569</v>
      </c>
      <c r="E27" s="497">
        <f t="shared" si="2"/>
        <v>18786</v>
      </c>
      <c r="F27" s="372">
        <f t="shared" si="3"/>
        <v>59.507744939655993</v>
      </c>
      <c r="G27" s="497">
        <f t="shared" si="4"/>
        <v>12783</v>
      </c>
      <c r="H27" s="928">
        <f t="shared" si="3"/>
        <v>40.492255060344007</v>
      </c>
      <c r="I27" s="127"/>
      <c r="J27" s="902">
        <f t="shared" si="5"/>
        <v>8650</v>
      </c>
      <c r="K27" s="501">
        <f t="shared" si="6"/>
        <v>27.400297760461211</v>
      </c>
      <c r="L27" s="496">
        <v>3926</v>
      </c>
      <c r="M27" s="371">
        <v>45.387283236994222</v>
      </c>
      <c r="N27" s="496">
        <v>4724</v>
      </c>
      <c r="O27" s="893">
        <v>54.612716763005778</v>
      </c>
      <c r="P27" s="127"/>
      <c r="Q27" s="902">
        <v>7432</v>
      </c>
      <c r="R27" s="501">
        <v>23.542082422629797</v>
      </c>
      <c r="S27" s="496">
        <v>4429</v>
      </c>
      <c r="T27" s="371">
        <v>59.593649085037669</v>
      </c>
      <c r="U27" s="496">
        <v>3003</v>
      </c>
      <c r="V27" s="893">
        <v>40.406350914962324</v>
      </c>
      <c r="W27" s="127"/>
      <c r="X27" s="902">
        <v>15487</v>
      </c>
      <c r="Y27" s="501">
        <v>49.057619816908996</v>
      </c>
      <c r="Z27" s="496">
        <v>10431</v>
      </c>
      <c r="AA27" s="371">
        <v>67.353264027894369</v>
      </c>
      <c r="AB27" s="496">
        <v>5056</v>
      </c>
      <c r="AC27" s="893">
        <f t="shared" si="0"/>
        <v>32.646735972105638</v>
      </c>
      <c r="AD27" s="369"/>
      <c r="AE27" s="196"/>
      <c r="AF27" s="196"/>
      <c r="AG27" s="196"/>
      <c r="AH27" s="197"/>
      <c r="AI27" s="259"/>
      <c r="AJ27" s="132"/>
      <c r="AK27" s="196"/>
      <c r="AL27" s="196"/>
      <c r="AM27" s="196"/>
      <c r="AN27" s="197"/>
      <c r="AO27" s="258"/>
      <c r="AQ27" s="196"/>
      <c r="AR27" s="196"/>
      <c r="AS27" s="196"/>
      <c r="AT27" s="197"/>
      <c r="AU27" s="258"/>
      <c r="AW27" s="196"/>
      <c r="AX27" s="196"/>
      <c r="AY27" s="196"/>
      <c r="AZ27" s="197"/>
      <c r="BA27" s="258"/>
    </row>
    <row r="28" spans="1:53" s="133" customFormat="1" ht="18" customHeight="1" x14ac:dyDescent="0.2">
      <c r="B28" s="908" t="s">
        <v>46</v>
      </c>
      <c r="C28" s="127"/>
      <c r="D28" s="930">
        <f t="shared" si="1"/>
        <v>3994</v>
      </c>
      <c r="E28" s="497">
        <f t="shared" si="2"/>
        <v>2187</v>
      </c>
      <c r="F28" s="372">
        <f t="shared" si="3"/>
        <v>54.757135703555335</v>
      </c>
      <c r="G28" s="497">
        <f t="shared" si="4"/>
        <v>1807</v>
      </c>
      <c r="H28" s="931">
        <f t="shared" si="3"/>
        <v>45.242864296444665</v>
      </c>
      <c r="I28" s="127"/>
      <c r="J28" s="902">
        <f t="shared" si="5"/>
        <v>1630</v>
      </c>
      <c r="K28" s="501">
        <f t="shared" si="6"/>
        <v>40.811216825237857</v>
      </c>
      <c r="L28" s="496">
        <v>650</v>
      </c>
      <c r="M28" s="371">
        <v>39.877300613496928</v>
      </c>
      <c r="N28" s="496">
        <v>980</v>
      </c>
      <c r="O28" s="896">
        <v>60.122699386503065</v>
      </c>
      <c r="P28" s="127"/>
      <c r="Q28" s="902">
        <v>768</v>
      </c>
      <c r="R28" s="501">
        <v>19.228843264897346</v>
      </c>
      <c r="S28" s="496">
        <v>475</v>
      </c>
      <c r="T28" s="371">
        <v>61.848958333333336</v>
      </c>
      <c r="U28" s="496">
        <v>293</v>
      </c>
      <c r="V28" s="896">
        <v>38.151041666666671</v>
      </c>
      <c r="W28" s="127"/>
      <c r="X28" s="902">
        <v>1596</v>
      </c>
      <c r="Y28" s="501">
        <v>39.959939909864794</v>
      </c>
      <c r="Z28" s="496">
        <v>1062</v>
      </c>
      <c r="AA28" s="371">
        <v>66.541353383458642</v>
      </c>
      <c r="AB28" s="496">
        <v>534</v>
      </c>
      <c r="AC28" s="896">
        <f t="shared" si="0"/>
        <v>33.458646616541351</v>
      </c>
      <c r="AD28" s="369"/>
      <c r="AE28" s="196"/>
      <c r="AF28" s="196"/>
      <c r="AG28" s="196"/>
      <c r="AH28" s="197"/>
      <c r="AI28" s="258"/>
      <c r="AJ28" s="132"/>
      <c r="AK28" s="196"/>
      <c r="AL28" s="196"/>
      <c r="AM28" s="196"/>
      <c r="AN28" s="197"/>
      <c r="AO28" s="258"/>
      <c r="AQ28" s="196"/>
      <c r="AR28" s="196"/>
      <c r="AS28" s="196"/>
      <c r="AT28" s="197"/>
      <c r="AU28" s="258"/>
      <c r="AW28" s="196"/>
      <c r="AX28" s="196"/>
      <c r="AY28" s="196"/>
      <c r="AZ28" s="197"/>
      <c r="BA28" s="258"/>
    </row>
    <row r="29" spans="1:53" s="133" customFormat="1" ht="18" customHeight="1" x14ac:dyDescent="0.2">
      <c r="B29" s="922" t="s">
        <v>1</v>
      </c>
      <c r="C29" s="127"/>
      <c r="D29" s="932">
        <f t="shared" si="1"/>
        <v>1327</v>
      </c>
      <c r="E29" s="933">
        <f t="shared" si="2"/>
        <v>784</v>
      </c>
      <c r="F29" s="934">
        <f t="shared" si="3"/>
        <v>59.080633006782215</v>
      </c>
      <c r="G29" s="933">
        <f t="shared" si="4"/>
        <v>543</v>
      </c>
      <c r="H29" s="935">
        <f t="shared" si="3"/>
        <v>40.919366993217778</v>
      </c>
      <c r="I29" s="127"/>
      <c r="J29" s="938">
        <f t="shared" si="5"/>
        <v>678</v>
      </c>
      <c r="K29" s="939">
        <f t="shared" si="6"/>
        <v>51.092690278824413</v>
      </c>
      <c r="L29" s="940">
        <v>309</v>
      </c>
      <c r="M29" s="941">
        <v>45.575221238938049</v>
      </c>
      <c r="N29" s="940">
        <v>369</v>
      </c>
      <c r="O29" s="942">
        <v>54.424778761061944</v>
      </c>
      <c r="P29" s="127"/>
      <c r="Q29" s="938">
        <v>321</v>
      </c>
      <c r="R29" s="939">
        <v>24.189902034664655</v>
      </c>
      <c r="S29" s="940">
        <v>226</v>
      </c>
      <c r="T29" s="941">
        <v>70.404984423676012</v>
      </c>
      <c r="U29" s="940">
        <v>95</v>
      </c>
      <c r="V29" s="942">
        <v>29.595015576323984</v>
      </c>
      <c r="W29" s="127"/>
      <c r="X29" s="938">
        <v>328</v>
      </c>
      <c r="Y29" s="939">
        <v>24.717407686510928</v>
      </c>
      <c r="Z29" s="940">
        <v>249</v>
      </c>
      <c r="AA29" s="941">
        <v>75.91463414634147</v>
      </c>
      <c r="AB29" s="940">
        <v>79</v>
      </c>
      <c r="AC29" s="942">
        <f t="shared" si="0"/>
        <v>24.085365853658537</v>
      </c>
      <c r="AD29" s="369"/>
      <c r="AE29" s="196"/>
      <c r="AF29" s="196"/>
      <c r="AG29" s="196"/>
      <c r="AH29" s="197"/>
      <c r="AI29" s="258"/>
      <c r="AJ29" s="132"/>
      <c r="AK29" s="196"/>
      <c r="AL29" s="196"/>
      <c r="AM29" s="196"/>
      <c r="AN29" s="197"/>
      <c r="AO29" s="258"/>
      <c r="AQ29" s="196"/>
      <c r="AR29" s="196"/>
      <c r="AS29" s="196"/>
      <c r="AT29" s="197"/>
      <c r="AU29" s="258"/>
      <c r="AW29" s="196"/>
      <c r="AX29" s="196"/>
      <c r="AY29" s="196"/>
      <c r="AZ29" s="197"/>
      <c r="BA29" s="258"/>
    </row>
    <row r="30" spans="1:53" s="124" customFormat="1" ht="3.75" customHeight="1" x14ac:dyDescent="0.2">
      <c r="A30" s="121"/>
      <c r="B30" s="122"/>
      <c r="C30" s="123"/>
      <c r="D30" s="122"/>
      <c r="E30" s="122"/>
      <c r="F30" s="122"/>
      <c r="G30" s="122"/>
      <c r="H30" s="151"/>
      <c r="I30" s="123"/>
      <c r="J30" s="122"/>
      <c r="K30" s="122"/>
      <c r="L30" s="122"/>
      <c r="M30" s="122"/>
      <c r="N30" s="122"/>
      <c r="O30" s="368"/>
      <c r="P30" s="123"/>
      <c r="Q30" s="122"/>
      <c r="R30" s="122"/>
      <c r="S30" s="122"/>
      <c r="T30" s="122"/>
      <c r="U30" s="122"/>
      <c r="V30" s="368"/>
      <c r="W30" s="123"/>
      <c r="X30" s="122"/>
      <c r="Y30" s="122"/>
      <c r="Z30" s="122"/>
      <c r="AA30" s="122"/>
      <c r="AB30" s="122"/>
      <c r="AC30" s="368"/>
      <c r="AD30" s="369"/>
      <c r="AE30" s="200"/>
      <c r="AF30" s="200"/>
      <c r="AG30" s="196"/>
      <c r="AH30" s="197"/>
      <c r="AI30" s="258"/>
      <c r="AJ30" s="132"/>
      <c r="AK30" s="200"/>
      <c r="AL30" s="200"/>
      <c r="AM30" s="196"/>
      <c r="AN30" s="197"/>
      <c r="AO30" s="258"/>
      <c r="AQ30" s="200"/>
      <c r="AR30" s="200"/>
      <c r="AS30" s="196"/>
      <c r="AT30" s="197"/>
      <c r="AU30" s="258"/>
      <c r="AW30" s="200"/>
      <c r="AX30" s="200"/>
      <c r="AY30" s="196"/>
      <c r="AZ30" s="197"/>
      <c r="BA30" s="258"/>
    </row>
    <row r="31" spans="1:53" s="152" customFormat="1" ht="18" customHeight="1" x14ac:dyDescent="0.2">
      <c r="A31" s="797"/>
      <c r="B31" s="947" t="s">
        <v>0</v>
      </c>
      <c r="C31" s="742"/>
      <c r="D31" s="945">
        <f>J31+Q31+X31</f>
        <v>378155</v>
      </c>
      <c r="E31" s="944">
        <f>L31+S31+Z31</f>
        <v>233427</v>
      </c>
      <c r="F31" s="914">
        <f>E31/$D31*100</f>
        <v>61.727862913355636</v>
      </c>
      <c r="G31" s="944">
        <f>N31+U31+AB31</f>
        <v>144728</v>
      </c>
      <c r="H31" s="946">
        <f>G31/$D31*100</f>
        <v>38.272137086644364</v>
      </c>
      <c r="I31" s="742"/>
      <c r="J31" s="912">
        <f>SUM(J12:J29)</f>
        <v>95431</v>
      </c>
      <c r="K31" s="943">
        <f>J31/$D31*100</f>
        <v>25.2359482222898</v>
      </c>
      <c r="L31" s="944">
        <f>SUM(L12:L29)</f>
        <v>45119</v>
      </c>
      <c r="M31" s="914">
        <f>L31/$J31*100</f>
        <v>47.279186008739302</v>
      </c>
      <c r="N31" s="944">
        <f>SUM(N12:N29)</f>
        <v>50312</v>
      </c>
      <c r="O31" s="913">
        <f>N31/$J31*100</f>
        <v>52.720813991260705</v>
      </c>
      <c r="P31" s="742"/>
      <c r="Q31" s="912">
        <f>SUM(Q12:Q29)</f>
        <v>102600</v>
      </c>
      <c r="R31" s="943">
        <f>Q31/$D31*100</f>
        <v>27.131731697319882</v>
      </c>
      <c r="S31" s="944">
        <f>SUM(S12:S29)</f>
        <v>68257</v>
      </c>
      <c r="T31" s="914">
        <f>S31/$Q31*100</f>
        <v>66.527290448343081</v>
      </c>
      <c r="U31" s="944">
        <f>SUM(U12:U29)</f>
        <v>34343</v>
      </c>
      <c r="V31" s="913">
        <f>U31/$Q31*100</f>
        <v>33.472709551656919</v>
      </c>
      <c r="W31" s="742"/>
      <c r="X31" s="912">
        <f>SUM(X12:X29)</f>
        <v>180124</v>
      </c>
      <c r="Y31" s="943">
        <f>X31/$D31*100</f>
        <v>47.632320080390315</v>
      </c>
      <c r="Z31" s="944">
        <f>SUM(Z12:Z29)</f>
        <v>120051</v>
      </c>
      <c r="AA31" s="914">
        <f>Z31/$X31*100</f>
        <v>66.649086185072505</v>
      </c>
      <c r="AB31" s="944">
        <f>SUM(AB12:AB29)</f>
        <v>60073</v>
      </c>
      <c r="AC31" s="913">
        <f>AB31/$X31*100</f>
        <v>33.350913814927495</v>
      </c>
      <c r="AD31" s="369"/>
      <c r="AE31" s="196"/>
      <c r="AF31" s="196"/>
      <c r="AG31" s="200"/>
      <c r="AH31" s="200"/>
      <c r="AI31" s="260"/>
      <c r="AJ31" s="261"/>
      <c r="AK31" s="196"/>
      <c r="AL31" s="196"/>
      <c r="AM31" s="200"/>
      <c r="AN31" s="200"/>
      <c r="AO31" s="260"/>
      <c r="AQ31" s="196"/>
      <c r="AR31" s="196"/>
      <c r="AS31" s="200"/>
      <c r="AT31" s="200"/>
      <c r="AU31" s="260"/>
      <c r="AW31" s="196"/>
      <c r="AX31" s="196"/>
      <c r="AY31" s="200"/>
      <c r="AZ31" s="200"/>
      <c r="BA31" s="260"/>
    </row>
    <row r="32" spans="1:53" s="157" customFormat="1" ht="5.25" customHeight="1" x14ac:dyDescent="0.25">
      <c r="B32" s="158" t="s">
        <v>39</v>
      </c>
      <c r="C32" s="159"/>
      <c r="I32" s="159"/>
    </row>
    <row r="33" spans="2:14" s="152" customFormat="1" ht="5.25" customHeight="1" x14ac:dyDescent="0.25">
      <c r="B33" s="158" t="s">
        <v>47</v>
      </c>
      <c r="C33" s="161"/>
      <c r="I33" s="161"/>
    </row>
    <row r="34" spans="2:14" s="152" customFormat="1" ht="13.5" customHeight="1" x14ac:dyDescent="0.25">
      <c r="B34" s="1299"/>
      <c r="C34" s="1299"/>
      <c r="D34" s="1299"/>
      <c r="E34" s="1299"/>
      <c r="F34" s="1299"/>
      <c r="G34" s="1299"/>
      <c r="H34" s="1299"/>
    </row>
    <row r="35" spans="2:14" ht="29.25" customHeight="1" x14ac:dyDescent="0.25">
      <c r="B35" s="1351"/>
      <c r="C35" s="1351"/>
      <c r="D35" s="1351"/>
      <c r="E35" s="493"/>
      <c r="F35" s="493"/>
      <c r="G35" s="493"/>
      <c r="H35" s="163"/>
      <c r="I35" s="163"/>
      <c r="J35" s="163"/>
      <c r="K35" s="163"/>
      <c r="L35" s="163"/>
      <c r="M35" s="163"/>
      <c r="N35" s="163"/>
    </row>
    <row r="36" spans="2:14" ht="4.5" customHeight="1" x14ac:dyDescent="0.25">
      <c r="B36" s="1324"/>
      <c r="C36" s="1324"/>
      <c r="D36" s="1324"/>
      <c r="E36" s="494"/>
      <c r="F36" s="494"/>
      <c r="G36" s="494"/>
      <c r="H36" s="163"/>
      <c r="I36" s="163"/>
      <c r="J36" s="163"/>
      <c r="K36" s="163"/>
      <c r="L36" s="163"/>
      <c r="M36" s="163"/>
      <c r="N36" s="163"/>
    </row>
  </sheetData>
  <mergeCells count="30">
    <mergeCell ref="B34:H34"/>
    <mergeCell ref="B35:D35"/>
    <mergeCell ref="B36:D36"/>
    <mergeCell ref="R9:R10"/>
    <mergeCell ref="S9:T9"/>
    <mergeCell ref="K9:K10"/>
    <mergeCell ref="L9:M9"/>
    <mergeCell ref="N9:O9"/>
    <mergeCell ref="Q9:Q10"/>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71" orientation="landscape" r:id="rId1"/>
  <headerFooter alignWithMargins="0"/>
  <rowBreaks count="2" manualBreakCount="2">
    <brk id="34" max="25" man="1"/>
    <brk id="35"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95">
    <tabColor theme="0"/>
    <pageSetUpPr fitToPage="1"/>
  </sheetPr>
  <dimension ref="A1:AL36"/>
  <sheetViews>
    <sheetView showGridLines="0" zoomScaleNormal="100" workbookViewId="0">
      <selection activeCell="B6" sqref="B6"/>
    </sheetView>
  </sheetViews>
  <sheetFormatPr baseColWidth="10" defaultColWidth="11.453125" defaultRowHeight="15" x14ac:dyDescent="0.25"/>
  <cols>
    <col min="1" max="1" width="1.1796875" style="162" customWidth="1"/>
    <col min="2" max="2" width="28.7265625" style="162" customWidth="1"/>
    <col min="3" max="3" width="0.54296875" style="162" customWidth="1"/>
    <col min="4" max="4" width="16.1796875" style="162" customWidth="1"/>
    <col min="5" max="5" width="8.7265625" style="162" customWidth="1"/>
    <col min="6" max="6" width="0.453125" style="162" customWidth="1"/>
    <col min="7" max="7" width="16.1796875" style="162" customWidth="1"/>
    <col min="8" max="8" width="8.7265625" style="162" customWidth="1"/>
    <col min="9" max="9" width="0.453125" style="162" customWidth="1"/>
    <col min="10" max="10" width="16.1796875" style="162" customWidth="1"/>
    <col min="11" max="11" width="8.7265625" style="162" customWidth="1"/>
    <col min="12" max="12" width="0.453125" style="162" customWidth="1"/>
    <col min="13" max="13" width="16.1796875" style="162" customWidth="1"/>
    <col min="14" max="14" width="8.7265625" style="162" customWidth="1"/>
    <col min="15" max="15" width="11.453125" style="162"/>
    <col min="16" max="18" width="2.453125" style="162" bestFit="1" customWidth="1"/>
    <col min="19" max="19" width="13" style="162" bestFit="1" customWidth="1"/>
    <col min="20" max="20" width="3.453125" style="162" bestFit="1" customWidth="1"/>
    <col min="21" max="21" width="3.81640625" style="162" customWidth="1"/>
    <col min="22" max="24" width="2.453125" style="162" bestFit="1" customWidth="1"/>
    <col min="25" max="25" width="8.453125" style="162" bestFit="1" customWidth="1"/>
    <col min="26" max="26" width="3.453125" style="162" bestFit="1" customWidth="1"/>
    <col min="27" max="27" width="3.54296875" style="162" customWidth="1"/>
    <col min="28" max="30" width="2.453125" style="162" bestFit="1" customWidth="1"/>
    <col min="31" max="31" width="8.453125" style="162" bestFit="1" customWidth="1"/>
    <col min="32" max="32" width="4.1796875" style="162" bestFit="1" customWidth="1"/>
    <col min="33" max="33" width="3.26953125" style="162" customWidth="1"/>
    <col min="34" max="34" width="4.26953125" style="162" bestFit="1" customWidth="1"/>
    <col min="35" max="35" width="2.453125" style="162" bestFit="1" customWidth="1"/>
    <col min="36" max="36" width="4.26953125" style="162" bestFit="1" customWidth="1"/>
    <col min="37" max="37" width="8.453125" style="162" bestFit="1" customWidth="1"/>
    <col min="38" max="38" width="4.26953125" style="162" bestFit="1" customWidth="1"/>
    <col min="39" max="16384" width="11.453125" style="162"/>
  </cols>
  <sheetData>
    <row r="1" spans="1:38" s="104" customFormat="1" ht="15" customHeight="1" x14ac:dyDescent="0.25">
      <c r="B1" s="105"/>
      <c r="C1" s="106"/>
      <c r="F1" s="106"/>
      <c r="G1" s="471" t="s">
        <v>135</v>
      </c>
      <c r="H1" s="471"/>
      <c r="I1" s="471"/>
      <c r="J1" s="471" t="s">
        <v>16</v>
      </c>
      <c r="K1" s="471"/>
      <c r="L1" s="471"/>
      <c r="M1" s="471" t="s">
        <v>15</v>
      </c>
      <c r="N1" s="471"/>
    </row>
    <row r="2" spans="1:38" s="108" customFormat="1" ht="52.5" customHeight="1" x14ac:dyDescent="0.3">
      <c r="B2" s="1300"/>
      <c r="C2" s="1300"/>
    </row>
    <row r="3" spans="1:38" s="111" customFormat="1" ht="4.5" customHeight="1" x14ac:dyDescent="0.25">
      <c r="B3" s="1301"/>
      <c r="C3" s="1301"/>
    </row>
    <row r="4" spans="1:38" s="770" customFormat="1" ht="37.5" customHeight="1" x14ac:dyDescent="0.25">
      <c r="A4" s="1367" t="s">
        <v>410</v>
      </c>
      <c r="B4" s="1367"/>
      <c r="C4" s="1367"/>
      <c r="D4" s="1367"/>
      <c r="E4" s="1367"/>
      <c r="F4" s="1367"/>
      <c r="G4" s="1367"/>
      <c r="H4" s="1367"/>
      <c r="I4" s="1367"/>
      <c r="J4" s="1367"/>
      <c r="K4" s="1367"/>
      <c r="L4" s="1367"/>
      <c r="M4" s="1367"/>
      <c r="N4" s="1367"/>
    </row>
    <row r="5" spans="1:38" s="770" customFormat="1" ht="17.25" customHeight="1" x14ac:dyDescent="0.25">
      <c r="B5" s="1326" t="s">
        <v>486</v>
      </c>
      <c r="C5" s="1326"/>
      <c r="D5" s="1326"/>
      <c r="E5" s="1326"/>
      <c r="F5" s="1326"/>
      <c r="G5" s="1326"/>
      <c r="H5" s="1326"/>
      <c r="I5" s="1326"/>
      <c r="J5" s="1326"/>
      <c r="K5" s="1326"/>
      <c r="L5" s="1326"/>
      <c r="M5" s="1326"/>
      <c r="N5" s="1326"/>
    </row>
    <row r="6" spans="1:38" s="111" customFormat="1" ht="6" customHeight="1" x14ac:dyDescent="0.25"/>
    <row r="7" spans="1:38" s="774" customFormat="1" ht="12.75" customHeight="1" x14ac:dyDescent="0.25">
      <c r="A7" s="771"/>
      <c r="B7" s="1406" t="s">
        <v>12</v>
      </c>
      <c r="C7" s="742"/>
      <c r="D7" s="1414" t="s">
        <v>245</v>
      </c>
      <c r="E7" s="1415"/>
      <c r="F7" s="920"/>
      <c r="G7" s="1411"/>
      <c r="H7" s="1411"/>
      <c r="I7" s="920"/>
      <c r="J7" s="1411"/>
      <c r="K7" s="1411"/>
      <c r="L7" s="920"/>
      <c r="M7" s="1411"/>
      <c r="N7" s="1410"/>
      <c r="O7" s="773"/>
      <c r="P7" s="773"/>
      <c r="W7" s="775"/>
    </row>
    <row r="8" spans="1:38" s="774" customFormat="1" ht="33.75" customHeight="1" x14ac:dyDescent="0.25">
      <c r="A8" s="771"/>
      <c r="B8" s="1412"/>
      <c r="C8" s="742"/>
      <c r="D8" s="1416"/>
      <c r="E8" s="1348"/>
      <c r="F8" s="1042"/>
      <c r="G8" s="1409" t="s">
        <v>223</v>
      </c>
      <c r="H8" s="1410"/>
      <c r="I8" s="742"/>
      <c r="J8" s="1409" t="s">
        <v>177</v>
      </c>
      <c r="K8" s="1410"/>
      <c r="L8" s="742"/>
      <c r="M8" s="1409" t="s">
        <v>178</v>
      </c>
      <c r="N8" s="1410"/>
      <c r="O8" s="773"/>
      <c r="P8" s="773"/>
      <c r="W8" s="775"/>
    </row>
    <row r="9" spans="1:38" s="774" customFormat="1" ht="6" customHeight="1" x14ac:dyDescent="0.25">
      <c r="A9" s="771"/>
      <c r="B9" s="1412"/>
      <c r="C9" s="742"/>
      <c r="D9" s="1419" t="s">
        <v>9</v>
      </c>
      <c r="E9" s="1423" t="s">
        <v>219</v>
      </c>
      <c r="F9" s="742"/>
      <c r="G9" s="1419" t="s">
        <v>9</v>
      </c>
      <c r="H9" s="1423" t="s">
        <v>219</v>
      </c>
      <c r="I9" s="742"/>
      <c r="J9" s="1419" t="s">
        <v>9</v>
      </c>
      <c r="K9" s="1423" t="s">
        <v>219</v>
      </c>
      <c r="L9" s="742"/>
      <c r="M9" s="1419" t="s">
        <v>9</v>
      </c>
      <c r="N9" s="1423" t="s">
        <v>219</v>
      </c>
      <c r="O9" s="773"/>
      <c r="P9" s="773"/>
      <c r="W9" s="775"/>
    </row>
    <row r="10" spans="1:38" s="779" customFormat="1" ht="27.75" customHeight="1" x14ac:dyDescent="0.25">
      <c r="A10" s="772"/>
      <c r="B10" s="1413"/>
      <c r="C10" s="743"/>
      <c r="D10" s="1420"/>
      <c r="E10" s="1424"/>
      <c r="F10" s="921"/>
      <c r="G10" s="1420"/>
      <c r="H10" s="1424"/>
      <c r="I10" s="921"/>
      <c r="J10" s="1420"/>
      <c r="K10" s="1424"/>
      <c r="L10" s="921"/>
      <c r="M10" s="1420"/>
      <c r="N10" s="1424"/>
      <c r="O10" s="776"/>
      <c r="P10" s="777"/>
      <c r="Q10" s="778"/>
      <c r="R10" s="778"/>
      <c r="S10" s="778"/>
      <c r="T10" s="778"/>
    </row>
    <row r="11" spans="1:38" s="124" customFormat="1" ht="4.5" customHeight="1" x14ac:dyDescent="0.25">
      <c r="A11" s="121"/>
      <c r="B11" s="122"/>
      <c r="C11" s="123"/>
      <c r="D11" s="122"/>
      <c r="E11" s="122"/>
      <c r="F11" s="123"/>
      <c r="G11" s="122"/>
      <c r="H11" s="122"/>
      <c r="I11" s="123"/>
      <c r="J11" s="122"/>
      <c r="K11" s="122"/>
      <c r="L11" s="123"/>
      <c r="M11" s="122"/>
      <c r="N11" s="122"/>
      <c r="O11" s="252"/>
      <c r="P11" s="256"/>
      <c r="Q11" s="200"/>
      <c r="R11" s="200"/>
      <c r="S11" s="200"/>
      <c r="T11" s="200"/>
      <c r="U11" s="132"/>
      <c r="V11" s="132"/>
      <c r="W11" s="132"/>
    </row>
    <row r="12" spans="1:38" s="133" customFormat="1" ht="18" customHeight="1" x14ac:dyDescent="0.2">
      <c r="A12" s="125"/>
      <c r="B12" s="907" t="s">
        <v>8</v>
      </c>
      <c r="C12" s="127"/>
      <c r="D12" s="952">
        <f t="shared" ref="D12:D29" si="0">G12+J12+M12</f>
        <v>385584</v>
      </c>
      <c r="E12" s="948">
        <f>D12/'20pobl'!D12*100</f>
        <v>4.4918149700838068</v>
      </c>
      <c r="F12" s="127"/>
      <c r="G12" s="900">
        <v>113149</v>
      </c>
      <c r="H12" s="948">
        <v>1.612703455064183</v>
      </c>
      <c r="I12" s="127"/>
      <c r="J12" s="900">
        <v>90668</v>
      </c>
      <c r="K12" s="948">
        <v>7.9120311426928378</v>
      </c>
      <c r="L12" s="127"/>
      <c r="M12" s="900">
        <v>181767</v>
      </c>
      <c r="N12" s="948">
        <f>M12/'20pobl'!X12*100</f>
        <v>43.063666667456388</v>
      </c>
      <c r="O12" s="369"/>
      <c r="P12" s="196"/>
      <c r="Q12" s="196"/>
      <c r="R12" s="196"/>
      <c r="S12" s="197"/>
      <c r="T12" s="258"/>
      <c r="U12" s="132"/>
      <c r="V12" s="196"/>
      <c r="W12" s="196"/>
      <c r="X12" s="196"/>
      <c r="Y12" s="197"/>
      <c r="Z12" s="258"/>
      <c r="AB12" s="196"/>
      <c r="AC12" s="196"/>
      <c r="AD12" s="196"/>
      <c r="AE12" s="197"/>
      <c r="AF12" s="258"/>
      <c r="AH12" s="196"/>
      <c r="AI12" s="196"/>
      <c r="AJ12" s="196"/>
      <c r="AK12" s="197"/>
      <c r="AL12" s="258"/>
    </row>
    <row r="13" spans="1:38" s="133" customFormat="1" ht="18" customHeight="1" x14ac:dyDescent="0.2">
      <c r="A13" s="125"/>
      <c r="B13" s="908" t="s">
        <v>7</v>
      </c>
      <c r="C13" s="127"/>
      <c r="D13" s="953">
        <f t="shared" si="0"/>
        <v>48346</v>
      </c>
      <c r="E13" s="954">
        <f>D13/'20pobl'!D13*100</f>
        <v>3.6044431886043951</v>
      </c>
      <c r="F13" s="127"/>
      <c r="G13" s="901">
        <v>9885</v>
      </c>
      <c r="H13" s="949">
        <v>0.94662237284759521</v>
      </c>
      <c r="I13" s="127"/>
      <c r="J13" s="901">
        <v>9186</v>
      </c>
      <c r="K13" s="949">
        <v>4.5703084187011491</v>
      </c>
      <c r="L13" s="127"/>
      <c r="M13" s="901">
        <v>29275</v>
      </c>
      <c r="N13" s="949">
        <f>M13/'20pobl'!X13*100</f>
        <v>30.476696128340464</v>
      </c>
      <c r="O13" s="369"/>
      <c r="P13" s="196"/>
      <c r="Q13" s="196"/>
      <c r="R13" s="196"/>
      <c r="S13" s="197"/>
      <c r="T13" s="258"/>
      <c r="U13" s="132"/>
      <c r="V13" s="196"/>
      <c r="W13" s="196"/>
      <c r="X13" s="196"/>
      <c r="Y13" s="197"/>
      <c r="Z13" s="258"/>
      <c r="AB13" s="196"/>
      <c r="AC13" s="196"/>
      <c r="AD13" s="196"/>
      <c r="AE13" s="197"/>
      <c r="AF13" s="258"/>
      <c r="AH13" s="196"/>
      <c r="AI13" s="196"/>
      <c r="AJ13" s="196"/>
      <c r="AK13" s="197"/>
      <c r="AL13" s="258"/>
    </row>
    <row r="14" spans="1:38" s="133" customFormat="1" ht="18" customHeight="1" x14ac:dyDescent="0.2">
      <c r="A14" s="125"/>
      <c r="B14" s="908" t="s">
        <v>37</v>
      </c>
      <c r="C14" s="127"/>
      <c r="D14" s="953">
        <f t="shared" si="0"/>
        <v>40734</v>
      </c>
      <c r="E14" s="954">
        <f>D14/'20pobl'!D14*100</f>
        <v>4.0488638848577621</v>
      </c>
      <c r="F14" s="127"/>
      <c r="G14" s="901">
        <v>9512</v>
      </c>
      <c r="H14" s="949">
        <v>1.3050248670896931</v>
      </c>
      <c r="I14" s="127"/>
      <c r="J14" s="901">
        <v>8794</v>
      </c>
      <c r="K14" s="949">
        <v>4.5495933613393209</v>
      </c>
      <c r="L14" s="127"/>
      <c r="M14" s="901">
        <v>22428</v>
      </c>
      <c r="N14" s="949">
        <f>M14/'20pobl'!X14*100</f>
        <v>26.73405409271334</v>
      </c>
      <c r="O14" s="369"/>
      <c r="P14" s="196"/>
      <c r="Q14" s="196"/>
      <c r="R14" s="196"/>
      <c r="S14" s="197"/>
      <c r="T14" s="259"/>
      <c r="U14" s="132"/>
      <c r="V14" s="196"/>
      <c r="W14" s="196"/>
      <c r="X14" s="196"/>
      <c r="Y14" s="197"/>
      <c r="Z14" s="258"/>
      <c r="AB14" s="196"/>
      <c r="AC14" s="196"/>
      <c r="AD14" s="196"/>
      <c r="AE14" s="197"/>
      <c r="AF14" s="258"/>
      <c r="AH14" s="196"/>
      <c r="AI14" s="196"/>
      <c r="AJ14" s="196"/>
      <c r="AK14" s="197"/>
      <c r="AL14" s="258"/>
    </row>
    <row r="15" spans="1:38" s="133" customFormat="1" ht="18" customHeight="1" x14ac:dyDescent="0.2">
      <c r="A15" s="125"/>
      <c r="B15" s="908" t="s">
        <v>38</v>
      </c>
      <c r="C15" s="127"/>
      <c r="D15" s="953">
        <f t="shared" si="0"/>
        <v>40919</v>
      </c>
      <c r="E15" s="954">
        <f>D15/'20pobl'!D15*100</f>
        <v>3.3819982709400565</v>
      </c>
      <c r="F15" s="127"/>
      <c r="G15" s="901">
        <v>11628</v>
      </c>
      <c r="H15" s="949">
        <v>1.1509224800063345</v>
      </c>
      <c r="I15" s="127"/>
      <c r="J15" s="901">
        <v>9493</v>
      </c>
      <c r="K15" s="949">
        <v>6.4562420087597587</v>
      </c>
      <c r="L15" s="127"/>
      <c r="M15" s="901">
        <v>19798</v>
      </c>
      <c r="N15" s="949">
        <f>M15/'20pobl'!X15*100</f>
        <v>37.674595623215986</v>
      </c>
      <c r="O15" s="369"/>
      <c r="P15" s="196"/>
      <c r="Q15" s="196"/>
      <c r="R15" s="196"/>
      <c r="S15" s="197"/>
      <c r="T15" s="258"/>
      <c r="U15" s="132"/>
      <c r="V15" s="196"/>
      <c r="W15" s="196"/>
      <c r="X15" s="196"/>
      <c r="Y15" s="197"/>
      <c r="Z15" s="258"/>
      <c r="AB15" s="196"/>
      <c r="AC15" s="196"/>
      <c r="AD15" s="196"/>
      <c r="AE15" s="197"/>
      <c r="AF15" s="258"/>
      <c r="AH15" s="196"/>
      <c r="AI15" s="196"/>
      <c r="AJ15" s="196"/>
      <c r="AK15" s="197"/>
      <c r="AL15" s="258"/>
    </row>
    <row r="16" spans="1:38" s="133" customFormat="1" ht="18" customHeight="1" x14ac:dyDescent="0.2">
      <c r="A16" s="125"/>
      <c r="B16" s="908" t="s">
        <v>6</v>
      </c>
      <c r="C16" s="127"/>
      <c r="D16" s="953">
        <f t="shared" si="0"/>
        <v>52710</v>
      </c>
      <c r="E16" s="954">
        <f>D16/'20pobl'!D16*100</f>
        <v>2.3818173930961186</v>
      </c>
      <c r="F16" s="127"/>
      <c r="G16" s="901">
        <v>19813</v>
      </c>
      <c r="H16" s="949">
        <v>1.0847706695268302</v>
      </c>
      <c r="I16" s="127"/>
      <c r="J16" s="901">
        <v>11269</v>
      </c>
      <c r="K16" s="949">
        <v>3.9104982076738626</v>
      </c>
      <c r="L16" s="127"/>
      <c r="M16" s="901">
        <v>21628</v>
      </c>
      <c r="N16" s="949">
        <f>M16/'20pobl'!X16*100</f>
        <v>21.985483969341495</v>
      </c>
      <c r="O16" s="369"/>
      <c r="P16" s="196"/>
      <c r="Q16" s="196"/>
      <c r="R16" s="196"/>
      <c r="S16" s="197"/>
      <c r="T16" s="258"/>
      <c r="U16" s="132"/>
      <c r="V16" s="196"/>
      <c r="W16" s="196"/>
      <c r="X16" s="196"/>
      <c r="Y16" s="197"/>
      <c r="Z16" s="258"/>
      <c r="AB16" s="196"/>
      <c r="AC16" s="196"/>
      <c r="AD16" s="196"/>
      <c r="AE16" s="197"/>
      <c r="AF16" s="258"/>
      <c r="AH16" s="196"/>
      <c r="AI16" s="196"/>
      <c r="AJ16" s="196"/>
      <c r="AK16" s="197"/>
      <c r="AL16" s="258"/>
    </row>
    <row r="17" spans="1:38" s="133" customFormat="1" ht="18" customHeight="1" x14ac:dyDescent="0.2">
      <c r="A17" s="125"/>
      <c r="B17" s="908" t="s">
        <v>5</v>
      </c>
      <c r="C17" s="127"/>
      <c r="D17" s="902">
        <f t="shared" si="0"/>
        <v>22898</v>
      </c>
      <c r="E17" s="950">
        <f>D17/'20pobl'!D17*100</f>
        <v>3.8916563418294423</v>
      </c>
      <c r="F17" s="127"/>
      <c r="G17" s="902">
        <v>6271</v>
      </c>
      <c r="H17" s="950">
        <v>1.3928931574762224</v>
      </c>
      <c r="I17" s="127"/>
      <c r="J17" s="902">
        <v>4863</v>
      </c>
      <c r="K17" s="950">
        <v>4.9879480999025585</v>
      </c>
      <c r="L17" s="127"/>
      <c r="M17" s="902">
        <v>11764</v>
      </c>
      <c r="N17" s="950">
        <f>M17/'20pobl'!X17*100</f>
        <v>28.919809233492305</v>
      </c>
      <c r="O17" s="369"/>
      <c r="P17" s="196"/>
      <c r="Q17" s="196"/>
      <c r="R17" s="196"/>
      <c r="S17" s="197"/>
      <c r="T17" s="258"/>
      <c r="U17" s="132"/>
      <c r="V17" s="196"/>
      <c r="W17" s="196"/>
      <c r="X17" s="196"/>
      <c r="Y17" s="197"/>
      <c r="Z17" s="258"/>
      <c r="AB17" s="196"/>
      <c r="AC17" s="196"/>
      <c r="AD17" s="196"/>
      <c r="AE17" s="197"/>
      <c r="AF17" s="258"/>
      <c r="AH17" s="196"/>
      <c r="AI17" s="196"/>
      <c r="AJ17" s="196"/>
      <c r="AK17" s="197"/>
      <c r="AL17" s="258"/>
    </row>
    <row r="18" spans="1:38" s="133" customFormat="1" ht="18" customHeight="1" x14ac:dyDescent="0.2">
      <c r="A18" s="125"/>
      <c r="B18" s="908" t="s">
        <v>4</v>
      </c>
      <c r="C18" s="127"/>
      <c r="D18" s="953">
        <f t="shared" si="0"/>
        <v>150463</v>
      </c>
      <c r="E18" s="954">
        <f>D18/'20pobl'!D18*100</f>
        <v>6.3121538211765476</v>
      </c>
      <c r="F18" s="127"/>
      <c r="G18" s="901">
        <v>30656</v>
      </c>
      <c r="H18" s="949">
        <v>1.7492055938517614</v>
      </c>
      <c r="I18" s="127"/>
      <c r="J18" s="901">
        <v>27131</v>
      </c>
      <c r="K18" s="949">
        <v>6.557484029864094</v>
      </c>
      <c r="L18" s="127"/>
      <c r="M18" s="901">
        <v>92676</v>
      </c>
      <c r="N18" s="949">
        <f>M18/'20pobl'!X18*100</f>
        <v>42.630235286000143</v>
      </c>
      <c r="O18" s="369"/>
      <c r="P18" s="196"/>
      <c r="Q18" s="196"/>
      <c r="R18" s="196"/>
      <c r="S18" s="197"/>
      <c r="T18" s="258"/>
      <c r="U18" s="132"/>
      <c r="V18" s="196"/>
      <c r="W18" s="196"/>
      <c r="X18" s="196"/>
      <c r="Y18" s="197"/>
      <c r="Z18" s="258"/>
      <c r="AB18" s="196"/>
      <c r="AC18" s="196"/>
      <c r="AD18" s="196"/>
      <c r="AE18" s="197"/>
      <c r="AF18" s="258"/>
      <c r="AH18" s="196"/>
      <c r="AI18" s="196"/>
      <c r="AJ18" s="196"/>
      <c r="AK18" s="197"/>
      <c r="AL18" s="258"/>
    </row>
    <row r="19" spans="1:38" s="133" customFormat="1" ht="18" customHeight="1" x14ac:dyDescent="0.2">
      <c r="A19" s="125"/>
      <c r="B19" s="908" t="s">
        <v>40</v>
      </c>
      <c r="C19" s="127"/>
      <c r="D19" s="953">
        <f t="shared" si="0"/>
        <v>92224</v>
      </c>
      <c r="E19" s="954">
        <f>D19/'20pobl'!D19*100</f>
        <v>4.4251532806227765</v>
      </c>
      <c r="F19" s="127"/>
      <c r="G19" s="901">
        <v>21523</v>
      </c>
      <c r="H19" s="949">
        <v>1.2813979102789272</v>
      </c>
      <c r="I19" s="127"/>
      <c r="J19" s="901">
        <v>17888</v>
      </c>
      <c r="K19" s="949">
        <v>6.5420765826719824</v>
      </c>
      <c r="L19" s="127"/>
      <c r="M19" s="901">
        <v>52813</v>
      </c>
      <c r="N19" s="949">
        <f>M19/'20pobl'!X19*100</f>
        <v>40.313420759354536</v>
      </c>
      <c r="O19" s="369"/>
      <c r="P19" s="196"/>
      <c r="Q19" s="196"/>
      <c r="R19" s="196"/>
      <c r="S19" s="197"/>
      <c r="T19" s="258"/>
      <c r="U19" s="132"/>
      <c r="V19" s="196"/>
      <c r="W19" s="196"/>
      <c r="X19" s="196"/>
      <c r="Y19" s="197"/>
      <c r="Z19" s="258"/>
      <c r="AB19" s="196"/>
      <c r="AC19" s="196"/>
      <c r="AD19" s="196"/>
      <c r="AE19" s="197"/>
      <c r="AF19" s="258"/>
      <c r="AH19" s="196"/>
      <c r="AI19" s="196"/>
      <c r="AJ19" s="196"/>
      <c r="AK19" s="197"/>
      <c r="AL19" s="258"/>
    </row>
    <row r="20" spans="1:38" s="133" customFormat="1" ht="18" customHeight="1" x14ac:dyDescent="0.2">
      <c r="A20" s="125"/>
      <c r="B20" s="908" t="s">
        <v>41</v>
      </c>
      <c r="C20" s="127"/>
      <c r="D20" s="953">
        <f t="shared" si="0"/>
        <v>328658</v>
      </c>
      <c r="E20" s="954">
        <f>D20/'20pobl'!D20*100</f>
        <v>4.1591943672730434</v>
      </c>
      <c r="F20" s="127"/>
      <c r="G20" s="901">
        <v>82701</v>
      </c>
      <c r="H20" s="949">
        <v>1.2977186319543421</v>
      </c>
      <c r="I20" s="127"/>
      <c r="J20" s="901">
        <v>73475</v>
      </c>
      <c r="K20" s="949">
        <v>6.8274021583790052</v>
      </c>
      <c r="L20" s="127"/>
      <c r="M20" s="901">
        <v>172482</v>
      </c>
      <c r="N20" s="949">
        <f>M20/'20pobl'!X20*100</f>
        <v>38.07667345127664</v>
      </c>
      <c r="O20" s="369"/>
      <c r="P20" s="196"/>
      <c r="Q20" s="196"/>
      <c r="R20" s="196"/>
      <c r="S20" s="197"/>
      <c r="T20" s="258"/>
      <c r="U20" s="132"/>
      <c r="V20" s="196"/>
      <c r="W20" s="196"/>
      <c r="X20" s="196"/>
      <c r="Y20" s="197"/>
      <c r="Z20" s="258"/>
      <c r="AB20" s="196"/>
      <c r="AC20" s="196"/>
      <c r="AD20" s="196"/>
      <c r="AE20" s="197"/>
      <c r="AF20" s="258"/>
      <c r="AH20" s="196"/>
      <c r="AI20" s="196"/>
      <c r="AJ20" s="196"/>
      <c r="AK20" s="197"/>
      <c r="AL20" s="258"/>
    </row>
    <row r="21" spans="1:38" s="133" customFormat="1" ht="18" customHeight="1" x14ac:dyDescent="0.2">
      <c r="A21" s="125"/>
      <c r="B21" s="908" t="s">
        <v>3</v>
      </c>
      <c r="C21" s="127"/>
      <c r="D21" s="953">
        <f t="shared" si="0"/>
        <v>189689</v>
      </c>
      <c r="E21" s="954">
        <f>D21/'20pobl'!D21*100</f>
        <v>3.6365396615732348</v>
      </c>
      <c r="F21" s="127"/>
      <c r="G21" s="901">
        <v>51610</v>
      </c>
      <c r="H21" s="949">
        <v>1.2380474209824208</v>
      </c>
      <c r="I21" s="127"/>
      <c r="J21" s="901">
        <v>40798</v>
      </c>
      <c r="K21" s="949">
        <v>5.4017339356738461</v>
      </c>
      <c r="L21" s="127"/>
      <c r="M21" s="901">
        <v>97281</v>
      </c>
      <c r="N21" s="949">
        <f>M21/'20pobl'!X21*100</f>
        <v>33.286000725386472</v>
      </c>
      <c r="O21" s="369"/>
      <c r="P21" s="196"/>
      <c r="Q21" s="196"/>
      <c r="R21" s="196"/>
      <c r="S21" s="197"/>
      <c r="T21" s="259"/>
      <c r="U21" s="132"/>
      <c r="V21" s="196"/>
      <c r="W21" s="196"/>
      <c r="X21" s="196"/>
      <c r="Y21" s="197"/>
      <c r="Z21" s="258"/>
      <c r="AB21" s="196"/>
      <c r="AC21" s="196"/>
      <c r="AD21" s="196"/>
      <c r="AE21" s="197"/>
      <c r="AF21" s="258"/>
      <c r="AH21" s="196"/>
      <c r="AI21" s="196"/>
      <c r="AJ21" s="196"/>
      <c r="AK21" s="197"/>
      <c r="AL21" s="258"/>
    </row>
    <row r="22" spans="1:38" s="133" customFormat="1" ht="18" customHeight="1" x14ac:dyDescent="0.2">
      <c r="A22" s="125"/>
      <c r="B22" s="908" t="s">
        <v>2</v>
      </c>
      <c r="C22" s="127"/>
      <c r="D22" s="953">
        <f t="shared" si="0"/>
        <v>56066</v>
      </c>
      <c r="E22" s="954">
        <f>D22/'20pobl'!D22*100</f>
        <v>5.3178109581089359</v>
      </c>
      <c r="F22" s="127"/>
      <c r="G22" s="901">
        <v>13066</v>
      </c>
      <c r="H22" s="949">
        <v>1.5856045648324897</v>
      </c>
      <c r="I22" s="127"/>
      <c r="J22" s="901">
        <v>12163</v>
      </c>
      <c r="K22" s="949">
        <v>7.7368836191542414</v>
      </c>
      <c r="L22" s="127"/>
      <c r="M22" s="901">
        <v>30837</v>
      </c>
      <c r="N22" s="949">
        <f>M22/'20pobl'!X22*100</f>
        <v>42.208352153738758</v>
      </c>
      <c r="O22" s="369"/>
      <c r="P22" s="196"/>
      <c r="Q22" s="196"/>
      <c r="R22" s="196"/>
      <c r="S22" s="197"/>
      <c r="T22" s="258"/>
      <c r="U22" s="132"/>
      <c r="V22" s="196"/>
      <c r="W22" s="196"/>
      <c r="X22" s="196"/>
      <c r="Y22" s="197"/>
      <c r="Z22" s="258"/>
      <c r="AB22" s="196"/>
      <c r="AC22" s="196"/>
      <c r="AD22" s="196"/>
      <c r="AE22" s="197"/>
      <c r="AF22" s="258"/>
      <c r="AH22" s="196"/>
      <c r="AI22" s="196"/>
      <c r="AJ22" s="196"/>
      <c r="AK22" s="197"/>
      <c r="AL22" s="258"/>
    </row>
    <row r="23" spans="1:38" s="133" customFormat="1" ht="18" customHeight="1" x14ac:dyDescent="0.2">
      <c r="A23" s="125"/>
      <c r="B23" s="908" t="s">
        <v>35</v>
      </c>
      <c r="C23" s="127"/>
      <c r="D23" s="953">
        <f t="shared" si="0"/>
        <v>82521</v>
      </c>
      <c r="E23" s="954">
        <f>D23/'20pobl'!D23*100</f>
        <v>3.0569854902379174</v>
      </c>
      <c r="F23" s="127"/>
      <c r="G23" s="901">
        <v>23694</v>
      </c>
      <c r="H23" s="949">
        <v>1.190999194740985</v>
      </c>
      <c r="I23" s="127"/>
      <c r="J23" s="901">
        <v>14791</v>
      </c>
      <c r="K23" s="949">
        <v>3.1260303155830211</v>
      </c>
      <c r="L23" s="127"/>
      <c r="M23" s="901">
        <v>44036</v>
      </c>
      <c r="N23" s="949">
        <f>M23/'20pobl'!X23*100</f>
        <v>18.592672031615482</v>
      </c>
      <c r="O23" s="369"/>
      <c r="P23" s="196"/>
      <c r="Q23" s="196"/>
      <c r="R23" s="196"/>
      <c r="S23" s="197"/>
      <c r="T23" s="258"/>
      <c r="U23" s="132"/>
      <c r="V23" s="196"/>
      <c r="W23" s="196"/>
      <c r="X23" s="196"/>
      <c r="Y23" s="197"/>
      <c r="Z23" s="258"/>
      <c r="AB23" s="196"/>
      <c r="AC23" s="196"/>
      <c r="AD23" s="196"/>
      <c r="AE23" s="197"/>
      <c r="AF23" s="258"/>
      <c r="AH23" s="196"/>
      <c r="AI23" s="196"/>
      <c r="AJ23" s="196"/>
      <c r="AK23" s="197"/>
      <c r="AL23" s="258"/>
    </row>
    <row r="24" spans="1:38" s="133" customFormat="1" ht="18" customHeight="1" x14ac:dyDescent="0.2">
      <c r="A24" s="125"/>
      <c r="B24" s="908" t="s">
        <v>42</v>
      </c>
      <c r="C24" s="127"/>
      <c r="D24" s="953">
        <f t="shared" si="0"/>
        <v>244285</v>
      </c>
      <c r="E24" s="954">
        <f>D24/'20pobl'!D24*100</f>
        <v>3.5548377210795898</v>
      </c>
      <c r="F24" s="127"/>
      <c r="G24" s="901">
        <v>57865</v>
      </c>
      <c r="H24" s="949">
        <v>1.0323145771952407</v>
      </c>
      <c r="I24" s="127"/>
      <c r="J24" s="901">
        <v>47486</v>
      </c>
      <c r="K24" s="949">
        <v>5.3307738075191686</v>
      </c>
      <c r="L24" s="127"/>
      <c r="M24" s="901">
        <v>138934</v>
      </c>
      <c r="N24" s="949">
        <f>M24/'20pobl'!X24*100</f>
        <v>36.975313241853577</v>
      </c>
      <c r="O24" s="369"/>
      <c r="P24" s="196"/>
      <c r="Q24" s="196"/>
      <c r="R24" s="196"/>
      <c r="S24" s="197"/>
      <c r="T24" s="258"/>
      <c r="U24" s="132"/>
      <c r="V24" s="196"/>
      <c r="W24" s="196"/>
      <c r="X24" s="196"/>
      <c r="Y24" s="197"/>
      <c r="Z24" s="258"/>
      <c r="AB24" s="196"/>
      <c r="AC24" s="196"/>
      <c r="AD24" s="196"/>
      <c r="AE24" s="197"/>
      <c r="AF24" s="258"/>
      <c r="AH24" s="196"/>
      <c r="AI24" s="196"/>
      <c r="AJ24" s="196"/>
      <c r="AK24" s="197"/>
      <c r="AL24" s="258"/>
    </row>
    <row r="25" spans="1:38" s="141" customFormat="1" ht="18" customHeight="1" x14ac:dyDescent="0.2">
      <c r="A25" s="140"/>
      <c r="B25" s="908" t="s">
        <v>43</v>
      </c>
      <c r="C25" s="127"/>
      <c r="D25" s="953">
        <f t="shared" si="0"/>
        <v>53958</v>
      </c>
      <c r="E25" s="954">
        <f>D25/'20pobl'!D25*100</f>
        <v>3.4773653534335427</v>
      </c>
      <c r="F25" s="127"/>
      <c r="G25" s="901">
        <v>19399</v>
      </c>
      <c r="H25" s="949">
        <v>1.4944851425881656</v>
      </c>
      <c r="I25" s="127"/>
      <c r="J25" s="901">
        <v>11703</v>
      </c>
      <c r="K25" s="949">
        <v>6.4180888869389721</v>
      </c>
      <c r="L25" s="127"/>
      <c r="M25" s="901">
        <v>22856</v>
      </c>
      <c r="N25" s="949">
        <f>M25/'20pobl'!X25*100</f>
        <v>32.052055140304873</v>
      </c>
      <c r="O25" s="369"/>
      <c r="P25" s="196"/>
      <c r="Q25" s="196"/>
      <c r="R25" s="196"/>
      <c r="S25" s="197"/>
      <c r="T25" s="258"/>
      <c r="U25" s="132"/>
      <c r="V25" s="196"/>
      <c r="W25" s="196"/>
      <c r="X25" s="196"/>
      <c r="Y25" s="197"/>
      <c r="Z25" s="258"/>
      <c r="AB25" s="196"/>
      <c r="AC25" s="196"/>
      <c r="AD25" s="196"/>
      <c r="AE25" s="197"/>
      <c r="AF25" s="258"/>
      <c r="AH25" s="196"/>
      <c r="AI25" s="196"/>
      <c r="AJ25" s="196"/>
      <c r="AK25" s="197"/>
      <c r="AL25" s="258"/>
    </row>
    <row r="26" spans="1:38" s="133" customFormat="1" ht="18" customHeight="1" x14ac:dyDescent="0.2">
      <c r="B26" s="908" t="s">
        <v>44</v>
      </c>
      <c r="C26" s="127"/>
      <c r="D26" s="955">
        <f t="shared" si="0"/>
        <v>21931</v>
      </c>
      <c r="E26" s="956">
        <f>D26/'20pobl'!D26*100</f>
        <v>3.2627890888262381</v>
      </c>
      <c r="F26" s="127"/>
      <c r="G26" s="902">
        <v>5185</v>
      </c>
      <c r="H26" s="950">
        <v>0.96966455403846119</v>
      </c>
      <c r="I26" s="127"/>
      <c r="J26" s="902">
        <v>4102</v>
      </c>
      <c r="K26" s="950">
        <v>4.2863561792704212</v>
      </c>
      <c r="L26" s="127"/>
      <c r="M26" s="902">
        <v>12644</v>
      </c>
      <c r="N26" s="950">
        <f>M26/'20pobl'!X26*100</f>
        <v>30.29591469989218</v>
      </c>
      <c r="O26" s="369"/>
      <c r="P26" s="196"/>
      <c r="Q26" s="196"/>
      <c r="R26" s="196"/>
      <c r="S26" s="197"/>
      <c r="T26" s="258"/>
      <c r="U26" s="132"/>
      <c r="V26" s="196"/>
      <c r="W26" s="196"/>
      <c r="X26" s="196"/>
      <c r="Y26" s="197"/>
      <c r="Z26" s="258"/>
      <c r="AB26" s="196"/>
      <c r="AC26" s="196"/>
      <c r="AD26" s="196"/>
      <c r="AE26" s="197"/>
      <c r="AF26" s="258"/>
      <c r="AH26" s="196"/>
      <c r="AI26" s="196"/>
      <c r="AJ26" s="196"/>
      <c r="AK26" s="197"/>
      <c r="AL26" s="258"/>
    </row>
    <row r="27" spans="1:38" s="133" customFormat="1" ht="18" customHeight="1" x14ac:dyDescent="0.2">
      <c r="B27" s="908" t="s">
        <v>45</v>
      </c>
      <c r="C27" s="127"/>
      <c r="D27" s="955">
        <f t="shared" si="0"/>
        <v>113889</v>
      </c>
      <c r="E27" s="956">
        <f>D27/'20pobl'!D27*100</f>
        <v>5.1386949973424194</v>
      </c>
      <c r="F27" s="127"/>
      <c r="G27" s="902">
        <v>30140</v>
      </c>
      <c r="H27" s="950">
        <v>1.7770618693464493</v>
      </c>
      <c r="I27" s="127"/>
      <c r="J27" s="902">
        <v>22855</v>
      </c>
      <c r="K27" s="950">
        <v>6.3254879385357965</v>
      </c>
      <c r="L27" s="127"/>
      <c r="M27" s="902">
        <v>60894</v>
      </c>
      <c r="N27" s="950">
        <f>M27/'20pobl'!X27*100</f>
        <v>38.315463606161281</v>
      </c>
      <c r="O27" s="369"/>
      <c r="P27" s="196"/>
      <c r="Q27" s="196"/>
      <c r="R27" s="196"/>
      <c r="S27" s="197"/>
      <c r="T27" s="259"/>
      <c r="U27" s="132"/>
      <c r="V27" s="196"/>
      <c r="W27" s="196"/>
      <c r="X27" s="196"/>
      <c r="Y27" s="197"/>
      <c r="Z27" s="258"/>
      <c r="AB27" s="196"/>
      <c r="AC27" s="196"/>
      <c r="AD27" s="196"/>
      <c r="AE27" s="197"/>
      <c r="AF27" s="258"/>
      <c r="AH27" s="196"/>
      <c r="AI27" s="196"/>
      <c r="AJ27" s="196"/>
      <c r="AK27" s="197"/>
      <c r="AL27" s="258"/>
    </row>
    <row r="28" spans="1:38" s="133" customFormat="1" ht="18" customHeight="1" x14ac:dyDescent="0.2">
      <c r="B28" s="908" t="s">
        <v>46</v>
      </c>
      <c r="C28" s="127"/>
      <c r="D28" s="955">
        <f t="shared" si="0"/>
        <v>14755</v>
      </c>
      <c r="E28" s="956">
        <f>D28/'20pobl'!D28*100</f>
        <v>4.578288579566963</v>
      </c>
      <c r="F28" s="127"/>
      <c r="G28" s="902">
        <v>3444</v>
      </c>
      <c r="H28" s="950">
        <v>1.3661191347912147</v>
      </c>
      <c r="I28" s="127"/>
      <c r="J28" s="902">
        <v>2796</v>
      </c>
      <c r="K28" s="950">
        <v>5.8127689653021761</v>
      </c>
      <c r="L28" s="127"/>
      <c r="M28" s="902">
        <v>8515</v>
      </c>
      <c r="N28" s="950">
        <f>M28/'20pobl'!X28*100</f>
        <v>38.564311594202898</v>
      </c>
      <c r="O28" s="369"/>
      <c r="P28" s="196"/>
      <c r="Q28" s="196"/>
      <c r="R28" s="196"/>
      <c r="S28" s="197"/>
      <c r="T28" s="258"/>
      <c r="U28" s="132"/>
      <c r="V28" s="196"/>
      <c r="W28" s="196"/>
      <c r="X28" s="196"/>
      <c r="Y28" s="197"/>
      <c r="Z28" s="258"/>
      <c r="AB28" s="196"/>
      <c r="AC28" s="196"/>
      <c r="AD28" s="196"/>
      <c r="AE28" s="197"/>
      <c r="AF28" s="258"/>
      <c r="AH28" s="196"/>
      <c r="AI28" s="196"/>
      <c r="AJ28" s="196"/>
      <c r="AK28" s="197"/>
      <c r="AL28" s="258"/>
    </row>
    <row r="29" spans="1:38" s="133" customFormat="1" ht="18" customHeight="1" x14ac:dyDescent="0.2">
      <c r="B29" s="922" t="s">
        <v>1</v>
      </c>
      <c r="C29" s="127"/>
      <c r="D29" s="957">
        <f t="shared" si="0"/>
        <v>5140</v>
      </c>
      <c r="E29" s="958">
        <f>D29/'20pobl'!D29*100</f>
        <v>3.0496306624343648</v>
      </c>
      <c r="F29" s="127"/>
      <c r="G29" s="938">
        <v>2747</v>
      </c>
      <c r="H29" s="951">
        <v>1.8568464029093072</v>
      </c>
      <c r="I29" s="127"/>
      <c r="J29" s="938">
        <v>937</v>
      </c>
      <c r="K29" s="951">
        <v>5.951851616591501</v>
      </c>
      <c r="L29" s="127"/>
      <c r="M29" s="938">
        <v>1456</v>
      </c>
      <c r="N29" s="951">
        <f>M29/'20pobl'!X29*100</f>
        <v>29.940366029200081</v>
      </c>
      <c r="O29" s="369"/>
      <c r="P29" s="196"/>
      <c r="Q29" s="196"/>
      <c r="R29" s="196"/>
      <c r="S29" s="197"/>
      <c r="T29" s="258"/>
      <c r="U29" s="132"/>
      <c r="V29" s="196"/>
      <c r="W29" s="196"/>
      <c r="X29" s="196"/>
      <c r="Y29" s="197"/>
      <c r="Z29" s="258"/>
      <c r="AB29" s="196"/>
      <c r="AC29" s="196"/>
      <c r="AD29" s="196"/>
      <c r="AE29" s="197"/>
      <c r="AF29" s="258"/>
      <c r="AH29" s="196"/>
      <c r="AI29" s="196"/>
      <c r="AJ29" s="196"/>
      <c r="AK29" s="197"/>
      <c r="AL29" s="258"/>
    </row>
    <row r="30" spans="1:38" s="124" customFormat="1" ht="3.75" customHeight="1" x14ac:dyDescent="0.2">
      <c r="A30" s="121"/>
      <c r="B30" s="122"/>
      <c r="C30" s="123"/>
      <c r="D30" s="122"/>
      <c r="E30" s="122"/>
      <c r="F30" s="123"/>
      <c r="G30" s="122"/>
      <c r="H30" s="122"/>
      <c r="I30" s="123"/>
      <c r="J30" s="122"/>
      <c r="K30" s="122"/>
      <c r="L30" s="123"/>
      <c r="M30" s="122"/>
      <c r="N30" s="122"/>
      <c r="O30" s="369"/>
      <c r="P30" s="200"/>
      <c r="Q30" s="200"/>
      <c r="R30" s="196"/>
      <c r="S30" s="197"/>
      <c r="T30" s="258"/>
      <c r="U30" s="132"/>
      <c r="V30" s="200"/>
      <c r="W30" s="200"/>
      <c r="X30" s="196"/>
      <c r="Y30" s="197"/>
      <c r="Z30" s="258"/>
      <c r="AB30" s="200"/>
      <c r="AC30" s="200"/>
      <c r="AD30" s="196"/>
      <c r="AE30" s="197"/>
      <c r="AF30" s="258"/>
      <c r="AH30" s="200"/>
      <c r="AI30" s="200"/>
      <c r="AJ30" s="196"/>
      <c r="AK30" s="197"/>
      <c r="AL30" s="258"/>
    </row>
    <row r="31" spans="1:38" s="797" customFormat="1" ht="18" customHeight="1" x14ac:dyDescent="0.2">
      <c r="B31" s="947" t="s">
        <v>0</v>
      </c>
      <c r="C31" s="742"/>
      <c r="D31" s="912">
        <f>G31+J31+M31</f>
        <v>1944770</v>
      </c>
      <c r="E31" s="913">
        <f>D31/'20pobl'!D31*100</f>
        <v>4.0444117701435163</v>
      </c>
      <c r="F31" s="742"/>
      <c r="G31" s="912">
        <f>SUM(G12:G29)</f>
        <v>512288</v>
      </c>
      <c r="H31" s="913">
        <f>G31/'20pobl'!J31*100</f>
        <v>1.334167239944908</v>
      </c>
      <c r="I31" s="742"/>
      <c r="J31" s="912">
        <f>SUM(J12:J29)</f>
        <v>410398</v>
      </c>
      <c r="K31" s="913">
        <f>J31/'20pobl'!Q31*100</f>
        <v>6.0211663220324407</v>
      </c>
      <c r="L31" s="742"/>
      <c r="M31" s="912">
        <f>SUM(M12:M29)</f>
        <v>1022084</v>
      </c>
      <c r="N31" s="913">
        <f>M31/'20pobl'!X31*100</f>
        <v>35.589692233658113</v>
      </c>
      <c r="O31" s="798"/>
      <c r="P31" s="799"/>
      <c r="Q31" s="799"/>
      <c r="R31" s="778"/>
      <c r="S31" s="778"/>
      <c r="T31" s="800"/>
      <c r="V31" s="799"/>
      <c r="W31" s="799"/>
      <c r="X31" s="778"/>
      <c r="Y31" s="778"/>
      <c r="Z31" s="800"/>
      <c r="AB31" s="799"/>
      <c r="AC31" s="799"/>
      <c r="AD31" s="778"/>
      <c r="AE31" s="778"/>
      <c r="AF31" s="800"/>
      <c r="AH31" s="799"/>
      <c r="AI31" s="799"/>
      <c r="AJ31" s="778"/>
      <c r="AK31" s="778"/>
      <c r="AL31" s="800"/>
    </row>
    <row r="32" spans="1:38" s="189" customFormat="1" ht="5.25" customHeight="1" x14ac:dyDescent="0.25">
      <c r="B32" s="158" t="s">
        <v>39</v>
      </c>
      <c r="C32" s="405"/>
      <c r="F32" s="405"/>
    </row>
    <row r="33" spans="2:14" s="189" customFormat="1" ht="5.25" customHeight="1" x14ac:dyDescent="0.25">
      <c r="B33" s="158" t="s">
        <v>47</v>
      </c>
      <c r="C33" s="585"/>
      <c r="F33" s="585"/>
    </row>
    <row r="34" spans="2:14" s="797" customFormat="1" ht="13.5" customHeight="1" x14ac:dyDescent="0.25">
      <c r="B34" s="1322" t="str">
        <f>'24solcasaad_pobl'!B34:N34</f>
        <v xml:space="preserve">(1) Cifras INE de población referidas al 01/01/2023. Publicado Censo de Población Anual el 13/12/2023 </v>
      </c>
      <c r="C34" s="1354"/>
      <c r="D34" s="1354"/>
      <c r="E34" s="1354"/>
      <c r="F34" s="1354"/>
      <c r="G34" s="1354"/>
      <c r="H34" s="1354"/>
      <c r="I34" s="1354"/>
      <c r="J34" s="1354"/>
      <c r="K34" s="1354"/>
      <c r="L34" s="1354"/>
      <c r="M34" s="1354"/>
      <c r="N34" s="1354"/>
    </row>
    <row r="35" spans="2:14" ht="29.25" customHeight="1" x14ac:dyDescent="0.25">
      <c r="B35" s="1351"/>
      <c r="C35" s="1351"/>
      <c r="D35" s="1351"/>
      <c r="E35" s="493"/>
      <c r="F35" s="163"/>
      <c r="G35" s="163"/>
      <c r="H35" s="163"/>
    </row>
    <row r="36" spans="2:14" ht="4.5" customHeight="1" x14ac:dyDescent="0.25">
      <c r="B36" s="1324"/>
      <c r="C36" s="1324"/>
      <c r="D36" s="1324"/>
      <c r="E36" s="494"/>
      <c r="F36" s="163"/>
      <c r="G36" s="163"/>
      <c r="H36" s="163"/>
    </row>
  </sheetData>
  <mergeCells count="23">
    <mergeCell ref="B34:N34"/>
    <mergeCell ref="B35:D35"/>
    <mergeCell ref="B36:D36"/>
    <mergeCell ref="J8:K8"/>
    <mergeCell ref="M8:N8"/>
    <mergeCell ref="D9:D10"/>
    <mergeCell ref="E9:E10"/>
    <mergeCell ref="G9:G10"/>
    <mergeCell ref="H9:H10"/>
    <mergeCell ref="J9:J10"/>
    <mergeCell ref="K9:K10"/>
    <mergeCell ref="M9:M10"/>
    <mergeCell ref="N9:N10"/>
    <mergeCell ref="B2:C2"/>
    <mergeCell ref="B3:C3"/>
    <mergeCell ref="A4:N4"/>
    <mergeCell ref="B5:N5"/>
    <mergeCell ref="B7:B10"/>
    <mergeCell ref="D7:E8"/>
    <mergeCell ref="G7:H7"/>
    <mergeCell ref="J7:K7"/>
    <mergeCell ref="M7:N7"/>
    <mergeCell ref="G8:H8"/>
  </mergeCells>
  <printOptions horizontalCentered="1"/>
  <pageMargins left="0" right="0" top="0.43307086614173229" bottom="0.43307086614173229" header="0" footer="0"/>
  <pageSetup paperSize="9" scale="91" orientation="landscape" r:id="rId1"/>
  <headerFooter alignWithMargins="0"/>
  <rowBreaks count="2" manualBreakCount="2">
    <brk id="34" max="25" man="1"/>
    <brk id="3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06">
    <tabColor theme="0"/>
    <pageSetUpPr fitToPage="1"/>
  </sheetPr>
  <dimension ref="A1:T43"/>
  <sheetViews>
    <sheetView topLeftCell="A23" zoomScaleNormal="100" workbookViewId="0">
      <selection activeCell="A33" sqref="A33:XFD33"/>
    </sheetView>
  </sheetViews>
  <sheetFormatPr baseColWidth="10" defaultColWidth="11.453125" defaultRowHeight="15" x14ac:dyDescent="0.25"/>
  <cols>
    <col min="1" max="1" width="2" style="613" customWidth="1"/>
    <col min="2" max="2" width="4.54296875" style="613" customWidth="1"/>
    <col min="3" max="3" width="13.453125" style="613" customWidth="1"/>
    <col min="4" max="4" width="0.81640625" style="613" customWidth="1"/>
    <col min="5" max="5" width="7" style="613" customWidth="1"/>
    <col min="6" max="6" width="7.1796875" style="613" customWidth="1"/>
    <col min="7" max="7" width="7" style="613" customWidth="1"/>
    <col min="8" max="8" width="7.1796875" style="613" customWidth="1"/>
    <col min="9" max="9" width="7" style="613" customWidth="1"/>
    <col min="10" max="10" width="7.1796875" style="613" customWidth="1"/>
    <col min="11" max="11" width="7" style="613" customWidth="1"/>
    <col min="12" max="12" width="7.1796875" style="613" customWidth="1"/>
    <col min="13" max="13" width="7" style="613" customWidth="1"/>
    <col min="14" max="14" width="7.1796875" style="613" customWidth="1"/>
    <col min="15" max="15" width="7" style="610" customWidth="1"/>
    <col min="16" max="16" width="5.26953125" style="613" customWidth="1"/>
    <col min="17" max="17" width="7" style="610" customWidth="1"/>
    <col min="18" max="18" width="7.1796875" style="613" customWidth="1"/>
    <col min="19" max="19" width="2.81640625" style="613" customWidth="1"/>
    <col min="20" max="20" width="11.1796875" style="613" customWidth="1"/>
    <col min="21" max="16384" width="11.453125" style="613"/>
  </cols>
  <sheetData>
    <row r="1" spans="1:20" s="610" customFormat="1" ht="13.5" customHeight="1" x14ac:dyDescent="0.25"/>
    <row r="2" spans="1:20" s="612" customFormat="1" ht="66.75" customHeight="1" x14ac:dyDescent="0.3">
      <c r="A2" s="611"/>
      <c r="B2" s="1278"/>
      <c r="C2" s="1278"/>
      <c r="D2" s="1278"/>
      <c r="E2" s="1278"/>
      <c r="F2" s="1278"/>
      <c r="G2" s="1278"/>
      <c r="H2" s="1278"/>
      <c r="I2" s="1278"/>
      <c r="J2" s="1278"/>
      <c r="K2" s="1278"/>
      <c r="L2" s="1278"/>
      <c r="M2" s="1278"/>
      <c r="N2" s="1278"/>
      <c r="O2" s="1278"/>
      <c r="P2" s="1278"/>
      <c r="Q2" s="1278"/>
      <c r="R2" s="1278"/>
      <c r="S2" s="611"/>
      <c r="T2" s="611"/>
    </row>
    <row r="3" spans="1:20" x14ac:dyDescent="0.25">
      <c r="C3" s="1279" t="s">
        <v>317</v>
      </c>
      <c r="D3" s="1279"/>
      <c r="E3" s="1279"/>
    </row>
    <row r="5" spans="1:20" ht="23.25" customHeight="1" x14ac:dyDescent="0.25">
      <c r="B5" s="1280" t="s">
        <v>293</v>
      </c>
      <c r="C5" s="1281"/>
      <c r="D5" s="1281"/>
      <c r="E5" s="1281"/>
      <c r="F5" s="1281"/>
      <c r="G5" s="1281"/>
      <c r="H5" s="1281"/>
      <c r="I5" s="1281"/>
      <c r="J5" s="1281"/>
      <c r="K5" s="1281"/>
      <c r="L5" s="1281"/>
      <c r="M5" s="1281"/>
      <c r="N5" s="1281"/>
      <c r="O5" s="1281"/>
      <c r="P5" s="1281"/>
      <c r="Q5" s="1282">
        <v>45351</v>
      </c>
      <c r="R5" s="1283"/>
      <c r="S5" s="1283"/>
    </row>
    <row r="6" spans="1:20" ht="19" customHeight="1" x14ac:dyDescent="0.25">
      <c r="B6" s="614"/>
      <c r="C6" s="614"/>
      <c r="D6" s="614"/>
      <c r="E6" s="614"/>
      <c r="F6" s="614"/>
      <c r="G6" s="614"/>
      <c r="H6" s="614"/>
      <c r="I6" s="614"/>
      <c r="J6" s="614"/>
      <c r="K6" s="614"/>
      <c r="L6" s="614"/>
      <c r="M6" s="614"/>
      <c r="N6" s="614"/>
      <c r="O6" s="614"/>
      <c r="P6" s="614"/>
      <c r="Q6" s="614"/>
      <c r="R6" s="614"/>
      <c r="S6" s="614"/>
    </row>
    <row r="7" spans="1:20" ht="18.75" customHeight="1" x14ac:dyDescent="0.25">
      <c r="B7" s="1284" t="s">
        <v>318</v>
      </c>
      <c r="C7" s="1284"/>
      <c r="D7" s="1284"/>
      <c r="E7" s="1284"/>
      <c r="F7" s="1284"/>
      <c r="G7" s="1284"/>
      <c r="H7" s="1284"/>
      <c r="I7" s="1284"/>
      <c r="J7" s="1284"/>
      <c r="K7" s="1284"/>
      <c r="L7" s="1284"/>
      <c r="M7" s="1284"/>
      <c r="N7" s="1284"/>
      <c r="O7" s="1284"/>
      <c r="P7" s="1284"/>
      <c r="Q7" s="1284"/>
      <c r="R7" s="1284"/>
      <c r="S7" s="1284"/>
    </row>
    <row r="8" spans="1:20" ht="18.75" customHeight="1" x14ac:dyDescent="0.25">
      <c r="B8" s="1277" t="s">
        <v>319</v>
      </c>
      <c r="C8" s="1277"/>
      <c r="D8" s="1277"/>
      <c r="E8" s="1277"/>
      <c r="F8" s="1277"/>
      <c r="G8" s="1277"/>
      <c r="H8" s="1277"/>
      <c r="I8" s="1277"/>
      <c r="J8" s="1277"/>
      <c r="K8" s="1277"/>
      <c r="L8" s="1277"/>
      <c r="M8" s="1277"/>
      <c r="N8" s="1277"/>
      <c r="O8" s="1277"/>
      <c r="P8" s="1277"/>
      <c r="Q8" s="1277"/>
      <c r="R8" s="1277"/>
      <c r="S8" s="1277"/>
      <c r="T8" s="1277"/>
    </row>
    <row r="9" spans="1:20" ht="18.75" customHeight="1" x14ac:dyDescent="0.25">
      <c r="B9" s="1277" t="s">
        <v>320</v>
      </c>
      <c r="C9" s="1277"/>
      <c r="D9" s="1277"/>
      <c r="E9" s="1277"/>
      <c r="F9" s="1277"/>
      <c r="G9" s="1277"/>
      <c r="H9" s="1277"/>
      <c r="I9" s="1277"/>
      <c r="J9" s="1277"/>
      <c r="K9" s="1277"/>
      <c r="L9" s="1277"/>
      <c r="M9" s="1277"/>
      <c r="N9" s="1277"/>
      <c r="O9" s="1277"/>
      <c r="P9" s="1277"/>
      <c r="Q9" s="1277"/>
      <c r="R9" s="1277"/>
      <c r="S9" s="1277"/>
      <c r="T9" s="1277"/>
    </row>
    <row r="10" spans="1:20" ht="18.75" customHeight="1" x14ac:dyDescent="0.25">
      <c r="B10" s="1277" t="s">
        <v>321</v>
      </c>
      <c r="C10" s="1277"/>
      <c r="D10" s="1277"/>
      <c r="E10" s="1277"/>
      <c r="F10" s="1277"/>
      <c r="G10" s="1277"/>
      <c r="H10" s="1277"/>
      <c r="I10" s="1277"/>
      <c r="J10" s="1277"/>
      <c r="K10" s="1277"/>
      <c r="L10" s="1277"/>
      <c r="M10" s="1277"/>
      <c r="N10" s="1277"/>
      <c r="O10" s="1277"/>
      <c r="P10" s="1277"/>
      <c r="Q10" s="1277"/>
      <c r="R10" s="1277"/>
      <c r="S10" s="1277"/>
      <c r="T10" s="1277"/>
    </row>
    <row r="11" spans="1:20" ht="18.75" customHeight="1" x14ac:dyDescent="0.25">
      <c r="B11" s="1277" t="s">
        <v>322</v>
      </c>
      <c r="C11" s="1277"/>
      <c r="D11" s="1277"/>
      <c r="E11" s="1277"/>
      <c r="F11" s="1277"/>
      <c r="G11" s="1277"/>
      <c r="H11" s="1277"/>
      <c r="I11" s="1277"/>
      <c r="J11" s="1277"/>
      <c r="K11" s="1277"/>
      <c r="L11" s="1277"/>
      <c r="M11" s="1277"/>
      <c r="N11" s="1277"/>
      <c r="O11" s="1277"/>
      <c r="P11" s="1277"/>
      <c r="Q11" s="1277"/>
      <c r="R11" s="1277"/>
      <c r="S11" s="1277"/>
      <c r="T11" s="1277"/>
    </row>
    <row r="12" spans="1:20" ht="18.75" customHeight="1" x14ac:dyDescent="0.25">
      <c r="B12" s="1277" t="s">
        <v>323</v>
      </c>
      <c r="C12" s="1277"/>
      <c r="D12" s="1277"/>
      <c r="E12" s="1277"/>
      <c r="F12" s="1277"/>
      <c r="G12" s="1277"/>
      <c r="H12" s="1277"/>
      <c r="I12" s="1277"/>
      <c r="J12" s="1277"/>
      <c r="K12" s="1277"/>
      <c r="L12" s="1277"/>
      <c r="M12" s="1277"/>
      <c r="N12" s="1277"/>
      <c r="O12" s="1277"/>
      <c r="P12" s="1277"/>
      <c r="Q12" s="1277"/>
      <c r="R12" s="1277"/>
      <c r="S12" s="1277"/>
      <c r="T12" s="1277"/>
    </row>
    <row r="13" spans="1:20" ht="18.75" customHeight="1" x14ac:dyDescent="0.25">
      <c r="B13" s="1277" t="s">
        <v>324</v>
      </c>
      <c r="C13" s="1277"/>
      <c r="D13" s="1277"/>
      <c r="E13" s="1277"/>
      <c r="F13" s="1277"/>
      <c r="G13" s="1277"/>
      <c r="H13" s="1277"/>
      <c r="I13" s="1277"/>
      <c r="J13" s="1277"/>
      <c r="K13" s="1277"/>
      <c r="L13" s="1277"/>
      <c r="M13" s="1277"/>
      <c r="N13" s="1277"/>
      <c r="O13" s="1277"/>
      <c r="P13" s="1277"/>
      <c r="Q13" s="1277"/>
      <c r="R13" s="1277"/>
      <c r="S13" s="1277"/>
      <c r="T13" s="1277"/>
    </row>
    <row r="14" spans="1:20" ht="18.75" customHeight="1" x14ac:dyDescent="0.25">
      <c r="B14" s="615"/>
      <c r="C14" s="615"/>
      <c r="D14" s="615"/>
      <c r="E14" s="615"/>
      <c r="F14" s="615"/>
      <c r="G14" s="615"/>
      <c r="H14" s="615"/>
      <c r="I14" s="615"/>
      <c r="J14" s="615"/>
      <c r="K14" s="615"/>
      <c r="L14" s="615"/>
      <c r="M14" s="615"/>
      <c r="N14" s="615"/>
      <c r="O14" s="615"/>
      <c r="P14" s="615"/>
      <c r="Q14" s="615"/>
      <c r="R14" s="615"/>
      <c r="S14" s="615"/>
    </row>
    <row r="15" spans="1:20" ht="18.75" customHeight="1" x14ac:dyDescent="0.25">
      <c r="B15" s="1284" t="s">
        <v>325</v>
      </c>
      <c r="C15" s="1284"/>
      <c r="D15" s="1284"/>
      <c r="E15" s="1284"/>
      <c r="F15" s="1284"/>
      <c r="G15" s="1284"/>
      <c r="H15" s="1284"/>
      <c r="I15" s="1284"/>
      <c r="J15" s="1284"/>
      <c r="K15" s="1284"/>
      <c r="L15" s="1284"/>
      <c r="M15" s="1284"/>
      <c r="N15" s="1284"/>
      <c r="O15" s="1284"/>
      <c r="P15" s="1284"/>
      <c r="Q15" s="1284"/>
      <c r="R15" s="1284"/>
      <c r="S15" s="1284"/>
    </row>
    <row r="16" spans="1:20" ht="18.75" customHeight="1" x14ac:dyDescent="0.25">
      <c r="B16" s="1277" t="s">
        <v>326</v>
      </c>
      <c r="C16" s="1277"/>
      <c r="D16" s="1277"/>
      <c r="E16" s="1277"/>
      <c r="F16" s="1277"/>
      <c r="G16" s="1277"/>
      <c r="H16" s="1277"/>
      <c r="I16" s="1277"/>
      <c r="J16" s="1277"/>
      <c r="K16" s="1277"/>
      <c r="L16" s="1277"/>
      <c r="M16" s="1277"/>
      <c r="N16" s="1277"/>
      <c r="O16" s="1277"/>
      <c r="P16" s="1277"/>
      <c r="Q16" s="1277"/>
      <c r="R16" s="1277"/>
      <c r="S16" s="1277"/>
    </row>
    <row r="17" spans="2:20" ht="18.75" customHeight="1" x14ac:dyDescent="0.25">
      <c r="B17" s="1277" t="s">
        <v>327</v>
      </c>
      <c r="C17" s="1277"/>
      <c r="D17" s="1277"/>
      <c r="E17" s="1277"/>
      <c r="F17" s="1277"/>
      <c r="G17" s="1277"/>
      <c r="H17" s="1277"/>
      <c r="I17" s="1277"/>
      <c r="J17" s="1277"/>
      <c r="K17" s="1277"/>
      <c r="L17" s="1277"/>
      <c r="M17" s="1277"/>
      <c r="N17" s="1277"/>
      <c r="O17" s="1277"/>
      <c r="P17" s="1277"/>
      <c r="Q17" s="1277"/>
      <c r="R17" s="1277"/>
      <c r="S17" s="1277"/>
      <c r="T17" s="615"/>
    </row>
    <row r="18" spans="2:20" ht="18.75" customHeight="1" x14ac:dyDescent="0.25">
      <c r="B18" s="1277" t="s">
        <v>328</v>
      </c>
      <c r="C18" s="1277"/>
      <c r="D18" s="1277"/>
      <c r="E18" s="1277"/>
      <c r="F18" s="1277"/>
      <c r="G18" s="1277"/>
      <c r="H18" s="1277"/>
      <c r="I18" s="1277"/>
      <c r="J18" s="1277"/>
      <c r="K18" s="1277"/>
      <c r="L18" s="1277"/>
      <c r="M18" s="1277"/>
      <c r="N18" s="1277"/>
      <c r="O18" s="1277"/>
      <c r="P18" s="1277"/>
      <c r="Q18" s="1277"/>
      <c r="R18" s="1277"/>
      <c r="S18" s="1277"/>
      <c r="T18" s="615"/>
    </row>
    <row r="19" spans="2:20" ht="18.75" customHeight="1" x14ac:dyDescent="0.25">
      <c r="B19" s="615"/>
      <c r="C19" s="615"/>
      <c r="D19" s="615"/>
      <c r="E19" s="615"/>
      <c r="F19" s="615"/>
      <c r="G19" s="615"/>
      <c r="H19" s="615"/>
      <c r="I19" s="615"/>
      <c r="J19" s="615"/>
      <c r="K19" s="615"/>
      <c r="L19" s="615"/>
      <c r="M19" s="615"/>
      <c r="N19" s="615"/>
      <c r="O19" s="615"/>
      <c r="P19" s="615"/>
      <c r="Q19" s="615"/>
      <c r="R19" s="615"/>
      <c r="S19" s="615"/>
    </row>
    <row r="20" spans="2:20" ht="18.75" customHeight="1" x14ac:dyDescent="0.25">
      <c r="B20" s="1284" t="s">
        <v>329</v>
      </c>
      <c r="C20" s="1284"/>
      <c r="D20" s="1284"/>
      <c r="E20" s="1284"/>
      <c r="F20" s="1284"/>
      <c r="G20" s="1284"/>
      <c r="H20" s="1284"/>
      <c r="I20" s="1284"/>
      <c r="J20" s="1284"/>
      <c r="K20" s="1284"/>
      <c r="L20" s="1284"/>
      <c r="M20" s="1284"/>
      <c r="N20" s="1284"/>
      <c r="O20" s="1284"/>
      <c r="P20" s="1284"/>
      <c r="Q20" s="1284"/>
      <c r="R20" s="1284"/>
      <c r="S20" s="1284"/>
    </row>
    <row r="21" spans="2:20" ht="18.75" customHeight="1" x14ac:dyDescent="0.25">
      <c r="B21" s="1277" t="s">
        <v>330</v>
      </c>
      <c r="C21" s="1277"/>
      <c r="D21" s="1277"/>
      <c r="E21" s="1277"/>
      <c r="F21" s="1277"/>
      <c r="G21" s="1277"/>
      <c r="H21" s="1277"/>
      <c r="I21" s="1277"/>
      <c r="J21" s="1277"/>
      <c r="K21" s="1277"/>
      <c r="L21" s="1277"/>
      <c r="M21" s="1277"/>
      <c r="N21" s="1277"/>
      <c r="O21" s="1277"/>
      <c r="P21" s="1277"/>
      <c r="Q21" s="1277"/>
      <c r="R21" s="1277"/>
      <c r="S21" s="1277"/>
    </row>
    <row r="22" spans="2:20" ht="18.75" customHeight="1" x14ac:dyDescent="0.25">
      <c r="B22" s="615"/>
      <c r="C22" s="615"/>
      <c r="D22" s="615"/>
      <c r="E22" s="615"/>
      <c r="F22" s="615"/>
      <c r="G22" s="615"/>
      <c r="H22" s="615"/>
      <c r="I22" s="615"/>
      <c r="J22" s="615"/>
      <c r="K22" s="615"/>
      <c r="L22" s="615"/>
      <c r="M22" s="615"/>
      <c r="N22" s="615"/>
      <c r="O22" s="615"/>
      <c r="P22" s="615"/>
      <c r="Q22" s="615"/>
      <c r="R22" s="615"/>
      <c r="S22" s="615"/>
    </row>
    <row r="23" spans="2:20" ht="18.75" customHeight="1" x14ac:dyDescent="0.25">
      <c r="B23" s="1284" t="s">
        <v>331</v>
      </c>
      <c r="C23" s="1284"/>
      <c r="D23" s="1284"/>
      <c r="E23" s="1284"/>
      <c r="F23" s="1284"/>
      <c r="G23" s="1284"/>
      <c r="H23" s="1284"/>
      <c r="I23" s="1284"/>
      <c r="J23" s="1284"/>
      <c r="K23" s="1284"/>
      <c r="L23" s="1284"/>
      <c r="M23" s="1284"/>
      <c r="N23" s="1284"/>
      <c r="O23" s="1284"/>
      <c r="P23" s="1284"/>
      <c r="Q23" s="1284"/>
      <c r="R23" s="1284"/>
      <c r="S23" s="1284"/>
    </row>
    <row r="24" spans="2:20" ht="18.75" customHeight="1" x14ac:dyDescent="0.25">
      <c r="B24" s="1277" t="s">
        <v>331</v>
      </c>
      <c r="C24" s="1277"/>
      <c r="D24" s="1277"/>
      <c r="E24" s="1277"/>
      <c r="F24" s="1277"/>
      <c r="G24" s="1277"/>
      <c r="H24" s="1277"/>
      <c r="I24" s="1277"/>
      <c r="J24" s="1277"/>
      <c r="K24" s="1277"/>
      <c r="L24" s="1277"/>
      <c r="M24" s="1277"/>
      <c r="N24" s="1277"/>
      <c r="O24" s="1277"/>
      <c r="P24" s="1277"/>
      <c r="Q24" s="1277"/>
      <c r="R24" s="1277"/>
      <c r="S24" s="1277"/>
    </row>
    <row r="25" spans="2:20" ht="18.75" customHeight="1" x14ac:dyDescent="0.25">
      <c r="B25" s="1277" t="s">
        <v>332</v>
      </c>
      <c r="C25" s="1277"/>
      <c r="D25" s="1277"/>
      <c r="E25" s="1277"/>
      <c r="F25" s="1277"/>
      <c r="G25" s="1277"/>
      <c r="H25" s="1277"/>
      <c r="I25" s="1277"/>
      <c r="J25" s="1277"/>
      <c r="K25" s="1277"/>
      <c r="L25" s="1277"/>
      <c r="M25" s="1277"/>
      <c r="N25" s="1277"/>
      <c r="O25" s="1277"/>
      <c r="P25" s="1277"/>
      <c r="Q25" s="1277"/>
      <c r="R25" s="1277"/>
      <c r="S25" s="1277"/>
    </row>
    <row r="26" spans="2:20" ht="18.75" customHeight="1" x14ac:dyDescent="0.25">
      <c r="B26" s="615"/>
      <c r="C26" s="615"/>
      <c r="D26" s="615"/>
      <c r="E26" s="615"/>
      <c r="F26" s="615"/>
      <c r="G26" s="615"/>
      <c r="H26" s="615"/>
      <c r="I26" s="615"/>
      <c r="J26" s="615"/>
      <c r="K26" s="615"/>
      <c r="L26" s="615"/>
      <c r="M26" s="615"/>
      <c r="N26" s="615"/>
      <c r="O26" s="615"/>
      <c r="P26" s="615"/>
      <c r="Q26" s="615"/>
      <c r="R26" s="615"/>
      <c r="S26" s="615"/>
    </row>
    <row r="27" spans="2:20" ht="18.75" customHeight="1" x14ac:dyDescent="0.25">
      <c r="B27" s="1284" t="s">
        <v>333</v>
      </c>
      <c r="C27" s="1284"/>
      <c r="D27" s="1284"/>
      <c r="E27" s="1284"/>
      <c r="F27" s="1284"/>
      <c r="G27" s="1284"/>
      <c r="H27" s="1284"/>
      <c r="I27" s="1284"/>
      <c r="J27" s="1284"/>
      <c r="K27" s="1284"/>
      <c r="L27" s="1284"/>
      <c r="M27" s="1284"/>
      <c r="N27" s="1284"/>
      <c r="O27" s="1284"/>
      <c r="P27" s="1284"/>
      <c r="Q27" s="1284"/>
      <c r="R27" s="1284"/>
      <c r="S27" s="1284"/>
    </row>
    <row r="28" spans="2:20" ht="18.75" customHeight="1" x14ac:dyDescent="0.25">
      <c r="B28" s="1277" t="s">
        <v>333</v>
      </c>
      <c r="C28" s="1277"/>
      <c r="D28" s="1277"/>
      <c r="E28" s="1277"/>
      <c r="F28" s="1277"/>
      <c r="G28" s="1277"/>
      <c r="H28" s="1277"/>
      <c r="I28" s="1277"/>
      <c r="J28" s="1277"/>
      <c r="K28" s="1277"/>
      <c r="L28" s="1277"/>
      <c r="M28" s="1277"/>
      <c r="N28" s="1277"/>
      <c r="O28" s="1277"/>
      <c r="P28" s="1277"/>
      <c r="Q28" s="1277"/>
      <c r="R28" s="1277"/>
      <c r="S28" s="1277"/>
    </row>
    <row r="29" spans="2:20" ht="18.75" customHeight="1" x14ac:dyDescent="0.25">
      <c r="B29" s="1277" t="s">
        <v>334</v>
      </c>
      <c r="C29" s="1277"/>
      <c r="D29" s="1277"/>
      <c r="E29" s="1277"/>
      <c r="F29" s="1277"/>
      <c r="G29" s="1277"/>
      <c r="H29" s="1277"/>
      <c r="I29" s="1277"/>
      <c r="J29" s="1277"/>
      <c r="K29" s="1277"/>
      <c r="L29" s="1277"/>
      <c r="M29" s="1277"/>
      <c r="N29" s="1277"/>
      <c r="O29" s="1277"/>
      <c r="P29" s="1277"/>
      <c r="Q29" s="1277"/>
      <c r="R29" s="1277"/>
      <c r="S29" s="1277"/>
    </row>
    <row r="30" spans="2:20" ht="18.75" customHeight="1" x14ac:dyDescent="0.25">
      <c r="B30" s="615"/>
      <c r="C30" s="615"/>
      <c r="D30" s="615"/>
      <c r="E30" s="615"/>
      <c r="F30" s="615"/>
      <c r="G30" s="615"/>
      <c r="H30" s="615"/>
      <c r="I30" s="615"/>
      <c r="J30" s="615"/>
      <c r="K30" s="615"/>
      <c r="L30" s="615"/>
      <c r="M30" s="615"/>
      <c r="N30" s="615"/>
      <c r="O30" s="615"/>
      <c r="P30" s="615"/>
      <c r="Q30" s="615"/>
      <c r="R30" s="615"/>
      <c r="S30" s="615"/>
    </row>
    <row r="31" spans="2:20" ht="18.75" customHeight="1" x14ac:dyDescent="0.25">
      <c r="B31" s="1284" t="s">
        <v>335</v>
      </c>
      <c r="C31" s="1284"/>
      <c r="D31" s="1284"/>
      <c r="E31" s="1284"/>
      <c r="F31" s="1284"/>
      <c r="G31" s="1284"/>
      <c r="H31" s="1284"/>
      <c r="I31" s="1284"/>
      <c r="J31" s="1284"/>
      <c r="K31" s="1284"/>
      <c r="L31" s="1284"/>
      <c r="M31" s="1284"/>
      <c r="N31" s="1284"/>
      <c r="O31" s="1284"/>
      <c r="P31" s="1284"/>
      <c r="Q31" s="1284"/>
      <c r="R31" s="1284"/>
      <c r="S31" s="1284"/>
    </row>
    <row r="32" spans="2:20" ht="18.75" customHeight="1" x14ac:dyDescent="0.25">
      <c r="B32" s="1277" t="s">
        <v>336</v>
      </c>
      <c r="C32" s="1277"/>
      <c r="D32" s="1277"/>
      <c r="E32" s="1277"/>
      <c r="F32" s="1277"/>
      <c r="G32" s="1277"/>
      <c r="H32" s="1277"/>
      <c r="I32" s="1277"/>
      <c r="J32" s="1277"/>
      <c r="K32" s="1277"/>
      <c r="L32" s="1277"/>
      <c r="M32" s="1277"/>
      <c r="N32" s="1277"/>
      <c r="O32" s="1277"/>
      <c r="P32" s="1277"/>
      <c r="Q32" s="1277"/>
      <c r="R32" s="1277"/>
      <c r="S32" s="1277"/>
    </row>
    <row r="33" spans="2:20" ht="18.75" customHeight="1" x14ac:dyDescent="0.25">
      <c r="B33" s="1277" t="s">
        <v>337</v>
      </c>
      <c r="C33" s="1277"/>
      <c r="D33" s="1277"/>
      <c r="E33" s="1277"/>
      <c r="F33" s="1277"/>
      <c r="G33" s="1277"/>
      <c r="H33" s="1277"/>
      <c r="I33" s="1277"/>
      <c r="J33" s="1277"/>
      <c r="K33" s="1277"/>
      <c r="L33" s="1277"/>
      <c r="M33" s="1277"/>
      <c r="N33" s="1277"/>
      <c r="O33" s="1277"/>
      <c r="P33" s="1277"/>
      <c r="Q33" s="1277"/>
      <c r="R33" s="1277"/>
      <c r="S33" s="1277"/>
      <c r="T33" s="615"/>
    </row>
    <row r="34" spans="2:20" ht="18.75" customHeight="1" x14ac:dyDescent="0.25">
      <c r="B34" s="1277" t="s">
        <v>338</v>
      </c>
      <c r="C34" s="1277"/>
      <c r="D34" s="1277"/>
      <c r="E34" s="1277"/>
      <c r="F34" s="1277"/>
      <c r="G34" s="1277"/>
      <c r="H34" s="1277"/>
      <c r="I34" s="1277"/>
      <c r="J34" s="1277"/>
      <c r="K34" s="1277"/>
      <c r="L34" s="1277"/>
      <c r="M34" s="1277"/>
      <c r="N34" s="1277"/>
      <c r="O34" s="1277"/>
      <c r="P34" s="1277"/>
      <c r="Q34" s="1277"/>
      <c r="R34" s="1277"/>
      <c r="S34" s="1277"/>
      <c r="T34" s="615"/>
    </row>
    <row r="35" spans="2:20" ht="15" customHeight="1" x14ac:dyDescent="0.25">
      <c r="B35" s="1277" t="s">
        <v>339</v>
      </c>
      <c r="C35" s="1277"/>
      <c r="D35" s="1277"/>
      <c r="E35" s="1277"/>
      <c r="F35" s="1277"/>
      <c r="G35" s="1277"/>
      <c r="H35" s="1277"/>
      <c r="I35" s="1277"/>
      <c r="J35" s="1277"/>
      <c r="K35" s="1277"/>
      <c r="L35" s="1277"/>
      <c r="M35" s="1277"/>
      <c r="N35" s="1277"/>
      <c r="O35" s="1277"/>
      <c r="P35" s="1277"/>
      <c r="Q35" s="1277"/>
      <c r="R35" s="1277"/>
      <c r="S35" s="1277"/>
      <c r="T35" s="615"/>
    </row>
    <row r="36" spans="2:20" ht="16" customHeight="1" x14ac:dyDescent="0.25">
      <c r="O36" s="616"/>
      <c r="Q36" s="616"/>
    </row>
    <row r="37" spans="2:20" ht="16" customHeight="1" x14ac:dyDescent="0.25"/>
    <row r="38" spans="2:20" ht="16" customHeight="1" x14ac:dyDescent="0.25"/>
    <row r="39" spans="2:20" ht="16" customHeight="1" x14ac:dyDescent="0.25"/>
    <row r="40" spans="2:20" ht="16" customHeight="1" x14ac:dyDescent="0.25"/>
    <row r="41" spans="2:20" ht="16" customHeight="1" x14ac:dyDescent="0.25"/>
    <row r="42" spans="2:20" ht="16" customHeight="1" x14ac:dyDescent="0.25"/>
    <row r="43" spans="2:20" ht="18" customHeight="1" x14ac:dyDescent="0.25"/>
  </sheetData>
  <mergeCells count="28">
    <mergeCell ref="B32:S32"/>
    <mergeCell ref="B33:S33"/>
    <mergeCell ref="B34:S34"/>
    <mergeCell ref="B35:S35"/>
    <mergeCell ref="B31:S31"/>
    <mergeCell ref="B27:S27"/>
    <mergeCell ref="B28:S28"/>
    <mergeCell ref="B16:S16"/>
    <mergeCell ref="B17:S17"/>
    <mergeCell ref="B18:S18"/>
    <mergeCell ref="B20:S20"/>
    <mergeCell ref="B21:S21"/>
    <mergeCell ref="B29:S29"/>
    <mergeCell ref="B15:S15"/>
    <mergeCell ref="B2:R2"/>
    <mergeCell ref="C3:E3"/>
    <mergeCell ref="B5:P5"/>
    <mergeCell ref="Q5:S5"/>
    <mergeCell ref="B7:S7"/>
    <mergeCell ref="B8:T8"/>
    <mergeCell ref="B9:T9"/>
    <mergeCell ref="B10:T10"/>
    <mergeCell ref="B11:T11"/>
    <mergeCell ref="B12:T12"/>
    <mergeCell ref="B13:T13"/>
    <mergeCell ref="B23:S23"/>
    <mergeCell ref="B24:S24"/>
    <mergeCell ref="B25:S25"/>
  </mergeCells>
  <hyperlinks>
    <hyperlink ref="B9:T9" location="'42pbpcasaadpot'!A1" display="4.2. PERSONAS CON RESOLUCIÓN DE PIA EN RELACIÓN A LA POBLACIÓN POTENCIALMENTE DEPENDIENTE DE LAS CCAA." xr:uid="{00000000-0004-0000-1000-000000000000}"/>
    <hyperlink ref="B11:T11" location="'44apbpcasaad'!A1" display="4.4.a, 4.4.b. PERSONAS CON RESOLUCIÓN DE PIA EN RELACIÓN A LA POBLACIÓN DE LAS CCAA POR TRAMOS DE EDAD. GRÁFICO" xr:uid="{00000000-0004-0000-1000-000001000000}"/>
    <hyperlink ref="B17:S17" location="'51aPAPDgrado'!A1" display="5.1.a.-5.1.h. PRESTACIONES POR TIPO DE PRESTACIÓN, COMUNIDAD AUTÓNOMA Y POR GRADO." xr:uid="{00000000-0004-0000-1000-000002000000}"/>
    <hyperlink ref="B21:S21" location="'6perfcuidador'!A1" display="6., 6.1. - 6.3. PERFIL DEL CUIDADOR TOTAL Y POR CCAA" xr:uid="{00000000-0004-0000-1000-000003000000}"/>
    <hyperlink ref="B24:S24" location="'7Intensidad'!A1" display="7. INTENSIDAD DE LA AYUDA A DOMICILIO" xr:uid="{00000000-0004-0000-1000-000004000000}"/>
    <hyperlink ref="B25:S25" location="'71IntensidadCCAA'!A1" display="7.1., 7.1.a.-7.1.b. INTENSIDAD DE LA AYUDA A DOMICILIO POR CCAA Y TIPO DE PRESTACIÓN" xr:uid="{00000000-0004-0000-1000-000005000000}"/>
    <hyperlink ref="B28:S28" location="'8CuantíaPrest'!A1" display="8. CUANTÍA DE LAS PRESTACIONES ECONÓMICAS" xr:uid="{00000000-0004-0000-1000-000006000000}"/>
    <hyperlink ref="B29:S29" location="'81CuantíaPEC_CCAA'!A1" display="8.1.a.-8.1.g. CUANTÍA DE LAS PRESTACIONES POR CCAA Y TIPO DE PRESTACIÓN" xr:uid="{00000000-0004-0000-1000-000007000000}"/>
    <hyperlink ref="B32:S32" location="'9TiempoEspera'!A1" display="9. TIEMPO MEDIO DE RESOLUCIÓN POR CCAA" xr:uid="{00000000-0004-0000-1000-000008000000}"/>
    <hyperlink ref="B8:T8" location="'41benpresaad'!A1" display="4.1., 4.1.1.-4.1.3./4.1.a, 4.1.1.a.-4.1.3.a. PERSONAS CON RESOLUCIÓN DE PIA Y PRESTACIONES TOTALES. POR GRADO. GRÁFICOS" xr:uid="{00000000-0004-0000-1000-000009000000}"/>
    <hyperlink ref="B18:T18" location="'52SubtipoVinculada'!A1" display="5.2., 5.2.1., 5.2.2. y 5.2.3. SUBTIPO DE PRESTACIÓN ECONÓMICA VINCULADA AL SERVICIO. POR GRADO" xr:uid="{00000000-0004-0000-1000-00000A000000}"/>
    <hyperlink ref="B13:S13" location="'46perfpbsaad'!A1" display="4.6., 4.6.a. PERFIL DE LA PERSONA CON RESOLUCIÓN DE PIA POR GRADO: SEXO Y EDAD. GRÁFICO" xr:uid="{00000000-0004-0000-1000-00000B000000}"/>
    <hyperlink ref="B10:T10" location="'43pbpcasaad'!A1" display="4.3., 4.3.1.-4.3.2. PERSONAS CON RESOLUCIÓN DE PIA POR CCAA, SEXO, TRAMOS DE EDAD Y GRADO" xr:uid="{00000000-0004-0000-1000-00000C000000}"/>
    <hyperlink ref="B35:T35" location="'12BenefEfect'!A1" display="12. PERSONAS CON RESOLUCIÓN DE PIA Y PRESTACIÓN EFECTIVA O NO EFECTIVA" xr:uid="{00000000-0004-0000-1000-00000D000000}"/>
    <hyperlink ref="B33:S33" location="'10pendResol'!A1" display="10.1., 10.2., 10.3. PERSONAS PENDIENTES DE RESOLUCIÓN DE GRADO O PENDIENTES DE RESOLUCIÓN DE PIA" xr:uid="{00000000-0004-0000-1000-00000E000000}"/>
    <hyperlink ref="B16:S16" location="'51pbgrado'!A1" display="5.1. PRESTACIONES Y RESOLUCIONES DE PIA POR GRADO" xr:uid="{00000000-0004-0000-1000-00000F000000}"/>
    <hyperlink ref="B34:S34" location="'11ListaEspera'!A1" display="11., 11.1.-11.3. PERSONAS BENEFICIARIAS CON DERECHO Y RESOLUCIONES DE PIA POR CCAA Y GRADO" xr:uid="{00000000-0004-0000-1000-000010000000}"/>
    <hyperlink ref="B12:S12" location="'45ResolPIAAltaBaj'!A1" display="4.5. ALTAS Y BAJAS DE RESOLUCIONES DE PIA EN EL ÚLTIMO MES " xr:uid="{00000000-0004-0000-1000-000011000000}"/>
  </hyperlinks>
  <pageMargins left="1.0236220472440944" right="0.23622047244094491" top="0.47244094488188981" bottom="0.47244094488188981" header="0.31496062992125984" footer="0.31496062992125984"/>
  <pageSetup paperSize="9" scale="76"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38">
    <tabColor theme="0"/>
  </sheetPr>
  <dimension ref="A1:AX38"/>
  <sheetViews>
    <sheetView showGridLines="0" topLeftCell="E4" zoomScaleNormal="100" workbookViewId="0">
      <selection activeCell="B34" sqref="B34:P34"/>
    </sheetView>
  </sheetViews>
  <sheetFormatPr baseColWidth="10" defaultColWidth="11.453125" defaultRowHeight="15" x14ac:dyDescent="0.25"/>
  <cols>
    <col min="1" max="1" width="1.1796875" style="162" customWidth="1"/>
    <col min="2" max="2" width="28.7265625" style="162" customWidth="1"/>
    <col min="3" max="3" width="0.54296875" style="162" customWidth="1"/>
    <col min="4" max="4" width="11.81640625" style="162" customWidth="1"/>
    <col min="5" max="5" width="7.7265625" style="162" customWidth="1"/>
    <col min="6" max="6" width="0.453125" style="162" customWidth="1"/>
    <col min="7" max="7" width="12.453125" style="162" customWidth="1"/>
    <col min="8" max="8" width="6.26953125" style="162" customWidth="1"/>
    <col min="9" max="9" width="0.453125" style="162" customWidth="1"/>
    <col min="10" max="10" width="10.81640625" style="162" customWidth="1"/>
    <col min="11" max="11" width="6.26953125" style="162" customWidth="1"/>
    <col min="12" max="12" width="0.453125" style="162" customWidth="1"/>
    <col min="13" max="13" width="11.81640625" style="162" customWidth="1"/>
    <col min="14" max="14" width="6.26953125" style="162" customWidth="1"/>
    <col min="15" max="15" width="0.7265625" style="160" customWidth="1"/>
    <col min="16" max="16" width="10.1796875" style="162" bestFit="1" customWidth="1"/>
    <col min="17" max="17" width="8.54296875" style="162" customWidth="1"/>
    <col min="18" max="18" width="0.453125" style="162" customWidth="1"/>
    <col min="19" max="19" width="8.453125" style="162" bestFit="1" customWidth="1"/>
    <col min="20" max="20" width="7.81640625" style="162" bestFit="1" customWidth="1"/>
    <col min="21" max="21" width="0.453125" style="162" customWidth="1"/>
    <col min="22" max="22" width="8.453125" style="162" bestFit="1" customWidth="1"/>
    <col min="23" max="23" width="7.7265625" style="162" bestFit="1" customWidth="1"/>
    <col min="24" max="24" width="0.453125" style="162" customWidth="1"/>
    <col min="25" max="25" width="8.453125" style="162" bestFit="1" customWidth="1"/>
    <col min="26" max="26" width="7.7265625" style="162" bestFit="1" customWidth="1"/>
    <col min="27" max="27" width="11.453125" style="162"/>
    <col min="28" max="30" width="2.453125" style="162" bestFit="1" customWidth="1"/>
    <col min="31" max="31" width="13" style="162" bestFit="1" customWidth="1"/>
    <col min="32" max="32" width="3.453125" style="162" bestFit="1" customWidth="1"/>
    <col min="33" max="33" width="3.81640625" style="162" customWidth="1"/>
    <col min="34" max="36" width="2.453125" style="162" bestFit="1" customWidth="1"/>
    <col min="37" max="37" width="8.453125" style="162" bestFit="1" customWidth="1"/>
    <col min="38" max="38" width="3.453125" style="162" bestFit="1" customWidth="1"/>
    <col min="39" max="39" width="3.54296875" style="162" customWidth="1"/>
    <col min="40" max="42" width="2.453125" style="162" bestFit="1" customWidth="1"/>
    <col min="43" max="43" width="8.453125" style="162" bestFit="1" customWidth="1"/>
    <col min="44" max="44" width="4.1796875" style="162" bestFit="1" customWidth="1"/>
    <col min="45" max="45" width="3.26953125" style="162" customWidth="1"/>
    <col min="46" max="46" width="4.26953125" style="162" bestFit="1" customWidth="1"/>
    <col min="47" max="47" width="2.453125" style="162" bestFit="1" customWidth="1"/>
    <col min="48" max="48" width="4.26953125" style="162" bestFit="1" customWidth="1"/>
    <col min="49" max="49" width="8.453125" style="162" bestFit="1" customWidth="1"/>
    <col min="50" max="50" width="4.26953125" style="162" bestFit="1" customWidth="1"/>
    <col min="51" max="16384" width="11.453125" style="162"/>
  </cols>
  <sheetData>
    <row r="1" spans="1:50" s="104" customFormat="1" ht="15" customHeight="1" x14ac:dyDescent="0.25">
      <c r="B1" s="105"/>
      <c r="C1" s="106"/>
      <c r="F1" s="106"/>
      <c r="I1" s="106"/>
      <c r="O1" s="107"/>
      <c r="R1" s="106"/>
      <c r="S1" s="104" t="s">
        <v>135</v>
      </c>
      <c r="V1" s="104" t="s">
        <v>16</v>
      </c>
      <c r="Y1" s="104" t="s">
        <v>15</v>
      </c>
    </row>
    <row r="2" spans="1:50" s="108" customFormat="1" ht="52.5" customHeight="1" x14ac:dyDescent="0.3">
      <c r="B2" s="1300"/>
      <c r="C2" s="1300"/>
      <c r="D2" s="1300"/>
      <c r="E2" s="1300"/>
      <c r="F2" s="1300"/>
      <c r="G2" s="1300"/>
      <c r="H2" s="1300"/>
      <c r="I2" s="1300"/>
      <c r="O2" s="110"/>
    </row>
    <row r="3" spans="1:50" s="111" customFormat="1" ht="4.5" customHeight="1" x14ac:dyDescent="0.25">
      <c r="B3" s="1301"/>
      <c r="C3" s="1301"/>
      <c r="D3" s="1301"/>
      <c r="E3" s="1301"/>
      <c r="F3" s="1301"/>
      <c r="G3" s="1301"/>
      <c r="H3" s="1301"/>
      <c r="I3" s="1301"/>
      <c r="O3" s="110"/>
    </row>
    <row r="4" spans="1:50" s="111" customFormat="1" ht="17.25" customHeight="1" x14ac:dyDescent="0.25">
      <c r="A4" s="1301" t="s">
        <v>194</v>
      </c>
      <c r="B4" s="1301"/>
      <c r="C4" s="1301"/>
      <c r="D4" s="1301"/>
      <c r="E4" s="1301"/>
      <c r="F4" s="1301"/>
      <c r="G4" s="1301"/>
      <c r="H4" s="1301"/>
      <c r="I4" s="1301"/>
      <c r="J4" s="1301"/>
      <c r="K4" s="1301"/>
      <c r="L4" s="1301"/>
      <c r="M4" s="1301"/>
      <c r="N4" s="1301"/>
      <c r="O4" s="1301"/>
      <c r="P4" s="1301"/>
      <c r="Q4" s="1301"/>
      <c r="R4" s="1301"/>
      <c r="S4" s="1301"/>
      <c r="T4" s="1301"/>
      <c r="U4" s="1301"/>
      <c r="V4" s="1301"/>
      <c r="W4" s="1301"/>
      <c r="X4" s="1301"/>
      <c r="Y4" s="1301"/>
      <c r="Z4" s="1301"/>
    </row>
    <row r="5" spans="1:50" s="111" customFormat="1" ht="17.25" customHeight="1" x14ac:dyDescent="0.25">
      <c r="B5" s="1303" t="e">
        <f>#REF!</f>
        <v>#REF!</v>
      </c>
      <c r="C5" s="1303"/>
      <c r="D5" s="1303"/>
      <c r="E5" s="1303"/>
      <c r="F5" s="1303"/>
      <c r="G5" s="1303"/>
      <c r="H5" s="1303"/>
      <c r="I5" s="1303"/>
      <c r="J5" s="1303"/>
      <c r="K5" s="1303"/>
      <c r="L5" s="1303"/>
      <c r="M5" s="1303"/>
      <c r="N5" s="1303"/>
      <c r="O5" s="1303"/>
      <c r="P5" s="1303"/>
      <c r="Q5" s="1303"/>
      <c r="R5" s="1303"/>
      <c r="S5" s="1303"/>
      <c r="T5" s="1303"/>
      <c r="U5" s="1303"/>
      <c r="V5" s="1303"/>
      <c r="W5" s="1303"/>
      <c r="X5" s="1303"/>
      <c r="Y5" s="1303"/>
      <c r="Z5" s="1303"/>
    </row>
    <row r="6" spans="1:50" s="111" customFormat="1" ht="6" customHeight="1" x14ac:dyDescent="0.25">
      <c r="O6" s="110"/>
    </row>
    <row r="7" spans="1:50" s="115" customFormat="1" ht="12.75" customHeight="1" x14ac:dyDescent="0.25">
      <c r="A7" s="112"/>
      <c r="B7" s="1358" t="s">
        <v>12</v>
      </c>
      <c r="C7" s="113"/>
      <c r="D7" s="1357" t="s">
        <v>109</v>
      </c>
      <c r="E7" s="1355"/>
      <c r="F7" s="362"/>
      <c r="G7" s="1355"/>
      <c r="H7" s="1355"/>
      <c r="I7" s="362"/>
      <c r="J7" s="1355"/>
      <c r="K7" s="1355"/>
      <c r="L7" s="362"/>
      <c r="M7" s="1355"/>
      <c r="N7" s="1356"/>
      <c r="O7" s="113"/>
      <c r="P7" s="1357" t="s">
        <v>30</v>
      </c>
      <c r="Q7" s="1355"/>
      <c r="R7" s="362"/>
      <c r="S7" s="1355"/>
      <c r="T7" s="1355"/>
      <c r="U7" s="362"/>
      <c r="V7" s="1355"/>
      <c r="W7" s="1355"/>
      <c r="X7" s="362"/>
      <c r="Y7" s="1355"/>
      <c r="Z7" s="1356"/>
      <c r="AA7" s="252"/>
      <c r="AB7" s="252"/>
      <c r="AC7" s="253"/>
      <c r="AD7" s="253"/>
      <c r="AE7" s="253"/>
      <c r="AF7" s="253"/>
      <c r="AG7" s="253"/>
      <c r="AH7" s="253"/>
      <c r="AI7" s="254"/>
    </row>
    <row r="8" spans="1:50" s="115" customFormat="1" ht="33.75" customHeight="1" x14ac:dyDescent="0.25">
      <c r="A8" s="112"/>
      <c r="B8" s="1359"/>
      <c r="C8" s="113"/>
      <c r="D8" s="1361"/>
      <c r="E8" s="1362"/>
      <c r="F8" s="113"/>
      <c r="G8" s="1357" t="s">
        <v>169</v>
      </c>
      <c r="H8" s="1356"/>
      <c r="I8" s="113"/>
      <c r="J8" s="1357" t="s">
        <v>175</v>
      </c>
      <c r="K8" s="1356"/>
      <c r="L8" s="113"/>
      <c r="M8" s="1357" t="s">
        <v>170</v>
      </c>
      <c r="N8" s="1356"/>
      <c r="O8" s="113"/>
      <c r="P8" s="1361"/>
      <c r="Q8" s="1363"/>
      <c r="R8" s="297"/>
      <c r="S8" s="1357" t="s">
        <v>176</v>
      </c>
      <c r="T8" s="1356"/>
      <c r="U8" s="113"/>
      <c r="V8" s="1357" t="s">
        <v>177</v>
      </c>
      <c r="W8" s="1356"/>
      <c r="X8" s="113"/>
      <c r="Y8" s="1357" t="s">
        <v>178</v>
      </c>
      <c r="Z8" s="1356"/>
      <c r="AA8" s="252"/>
      <c r="AB8" s="252"/>
      <c r="AC8" s="253"/>
      <c r="AD8" s="253"/>
      <c r="AE8" s="253"/>
      <c r="AF8" s="253"/>
      <c r="AG8" s="253"/>
      <c r="AH8" s="253"/>
      <c r="AI8" s="254"/>
    </row>
    <row r="9" spans="1:50" s="120" customFormat="1" ht="36.75" customHeight="1" x14ac:dyDescent="0.25">
      <c r="A9" s="116"/>
      <c r="B9" s="1360"/>
      <c r="C9" s="117"/>
      <c r="D9" s="118" t="s">
        <v>9</v>
      </c>
      <c r="E9" s="119" t="s">
        <v>10</v>
      </c>
      <c r="F9" s="117"/>
      <c r="G9" s="118" t="s">
        <v>9</v>
      </c>
      <c r="H9" s="172" t="s">
        <v>10</v>
      </c>
      <c r="I9" s="117"/>
      <c r="J9" s="118" t="s">
        <v>9</v>
      </c>
      <c r="K9" s="172" t="s">
        <v>10</v>
      </c>
      <c r="L9" s="117"/>
      <c r="M9" s="118" t="s">
        <v>9</v>
      </c>
      <c r="N9" s="172" t="s">
        <v>10</v>
      </c>
      <c r="O9" s="117"/>
      <c r="P9" s="118" t="s">
        <v>9</v>
      </c>
      <c r="Q9" s="119" t="s">
        <v>111</v>
      </c>
      <c r="R9" s="117"/>
      <c r="S9" s="118" t="s">
        <v>9</v>
      </c>
      <c r="T9" s="172" t="s">
        <v>111</v>
      </c>
      <c r="U9" s="117"/>
      <c r="V9" s="118" t="s">
        <v>9</v>
      </c>
      <c r="W9" s="172" t="s">
        <v>111</v>
      </c>
      <c r="X9" s="117"/>
      <c r="Y9" s="118" t="s">
        <v>9</v>
      </c>
      <c r="Z9" s="172" t="s">
        <v>111</v>
      </c>
      <c r="AA9" s="255"/>
      <c r="AB9" s="256"/>
      <c r="AC9" s="200"/>
      <c r="AD9" s="200"/>
      <c r="AE9" s="200"/>
      <c r="AF9" s="200"/>
      <c r="AG9" s="257"/>
      <c r="AH9" s="257"/>
      <c r="AI9" s="257"/>
    </row>
    <row r="10" spans="1:50" s="124" customFormat="1" ht="4.5" customHeight="1" x14ac:dyDescent="0.25">
      <c r="A10" s="121"/>
      <c r="B10" s="122"/>
      <c r="C10" s="123"/>
      <c r="D10" s="122"/>
      <c r="E10" s="122"/>
      <c r="F10" s="123"/>
      <c r="G10" s="122"/>
      <c r="H10" s="122"/>
      <c r="I10" s="123"/>
      <c r="J10" s="122"/>
      <c r="K10" s="122"/>
      <c r="L10" s="123"/>
      <c r="M10" s="122"/>
      <c r="N10" s="122"/>
      <c r="O10" s="123"/>
      <c r="P10" s="122"/>
      <c r="Q10" s="122"/>
      <c r="R10" s="123"/>
      <c r="S10" s="122"/>
      <c r="T10" s="122"/>
      <c r="U10" s="123"/>
      <c r="V10" s="122"/>
      <c r="W10" s="122"/>
      <c r="X10" s="123"/>
      <c r="Y10" s="122"/>
      <c r="Z10" s="122"/>
      <c r="AA10" s="252"/>
      <c r="AB10" s="256"/>
      <c r="AC10" s="200"/>
      <c r="AD10" s="200"/>
      <c r="AE10" s="200"/>
      <c r="AF10" s="200"/>
      <c r="AG10" s="132"/>
      <c r="AH10" s="132"/>
      <c r="AI10" s="132"/>
    </row>
    <row r="11" spans="1:50" s="133" customFormat="1" ht="18" customHeight="1" x14ac:dyDescent="0.2">
      <c r="A11" s="125"/>
      <c r="B11" s="126" t="s">
        <v>8</v>
      </c>
      <c r="C11" s="127"/>
      <c r="D11" s="239">
        <f>G11+J11+M11</f>
        <v>8384408</v>
      </c>
      <c r="E11" s="98">
        <f t="shared" ref="E11:E28" si="0">D11*100/$D$30</f>
        <v>17.944934163017855</v>
      </c>
      <c r="F11" s="127"/>
      <c r="G11" s="128">
        <f>'3solcasaad'!G11</f>
        <v>6973463</v>
      </c>
      <c r="H11" s="363">
        <f>G11*100/$G$30</f>
        <v>18.441080349722064</v>
      </c>
      <c r="I11" s="127"/>
      <c r="J11" s="128">
        <f>'3solcasaad'!J11</f>
        <v>999769</v>
      </c>
      <c r="K11" s="363">
        <f>J11*100/$J$30</f>
        <v>16.561910466829101</v>
      </c>
      <c r="L11" s="127"/>
      <c r="M11" s="128">
        <f>'3solcasaad'!M11</f>
        <v>411176</v>
      </c>
      <c r="N11" s="363">
        <f t="shared" ref="N11:N28" si="1">M11*100/$M$30</f>
        <v>14.318732272482714</v>
      </c>
      <c r="O11" s="127"/>
      <c r="P11" s="130" t="e">
        <f>S11+V11+Y11</f>
        <v>#REF!</v>
      </c>
      <c r="Q11" s="131" t="e">
        <f>P11*100/D11</f>
        <v>#REF!</v>
      </c>
      <c r="R11" s="127"/>
      <c r="S11" s="128" t="e">
        <f>GETPIVOTDATA("Cuenta número de expedientes",#REF!,"CCAA",$B11,"TramoEdad",S$1)</f>
        <v>#REF!</v>
      </c>
      <c r="T11" s="129" t="e">
        <f>S11*100/G11</f>
        <v>#REF!</v>
      </c>
      <c r="U11" s="127"/>
      <c r="V11" s="128" t="e">
        <f>GETPIVOTDATA("Cuenta número de expedientes",#REF!,"CCAA",$B11,"TramoEdad",V$1)</f>
        <v>#REF!</v>
      </c>
      <c r="W11" s="129" t="e">
        <f>V11*100/J11</f>
        <v>#REF!</v>
      </c>
      <c r="X11" s="127"/>
      <c r="Y11" s="128" t="e">
        <f>GETPIVOTDATA("Cuenta número de expedientes",#REF!,"CCAA",$B11,"TramoEdad",Y$1)</f>
        <v>#REF!</v>
      </c>
      <c r="Z11" s="129" t="e">
        <f>Y11*100/M11</f>
        <v>#REF!</v>
      </c>
      <c r="AA11" s="369"/>
      <c r="AB11" s="196"/>
      <c r="AC11" s="196"/>
      <c r="AD11" s="196"/>
      <c r="AE11" s="197"/>
      <c r="AF11" s="258"/>
      <c r="AG11" s="132"/>
      <c r="AH11" s="196"/>
      <c r="AI11" s="196"/>
      <c r="AJ11" s="196"/>
      <c r="AK11" s="197"/>
      <c r="AL11" s="258"/>
      <c r="AN11" s="196"/>
      <c r="AO11" s="196"/>
      <c r="AP11" s="196"/>
      <c r="AQ11" s="197"/>
      <c r="AR11" s="258"/>
      <c r="AT11" s="196"/>
      <c r="AU11" s="196"/>
      <c r="AV11" s="196"/>
      <c r="AW11" s="197"/>
      <c r="AX11" s="258"/>
    </row>
    <row r="12" spans="1:50" s="133" customFormat="1" ht="18" customHeight="1" x14ac:dyDescent="0.2">
      <c r="A12" s="125"/>
      <c r="B12" s="134" t="s">
        <v>7</v>
      </c>
      <c r="C12" s="127"/>
      <c r="D12" s="240">
        <f t="shared" ref="D12:D28" si="2">G12+J12+M12</f>
        <v>1308728</v>
      </c>
      <c r="E12" s="99">
        <f t="shared" si="0"/>
        <v>2.801037091384154</v>
      </c>
      <c r="F12" s="127"/>
      <c r="G12" s="135">
        <f>'3solcasaad'!G12</f>
        <v>1025808</v>
      </c>
      <c r="H12" s="364">
        <f t="shared" ref="H12:H28" si="3">G12*100/$G$30</f>
        <v>2.7127135759360437</v>
      </c>
      <c r="I12" s="127"/>
      <c r="J12" s="135">
        <f>'3solcasaad'!J12</f>
        <v>180311</v>
      </c>
      <c r="K12" s="364">
        <f t="shared" ref="K12:K28" si="4">J12*100/$J$30</f>
        <v>2.9869846316343294</v>
      </c>
      <c r="L12" s="127"/>
      <c r="M12" s="135">
        <f>'3solcasaad'!M12</f>
        <v>102609</v>
      </c>
      <c r="N12" s="364">
        <f t="shared" si="1"/>
        <v>3.5732406554545468</v>
      </c>
      <c r="O12" s="127"/>
      <c r="P12" s="137" t="e">
        <f t="shared" ref="P12:P28" si="5">S12+V12+Y12</f>
        <v>#REF!</v>
      </c>
      <c r="Q12" s="138" t="e">
        <f t="shared" ref="Q12:Q28" si="6">P12*100/D12</f>
        <v>#REF!</v>
      </c>
      <c r="R12" s="127"/>
      <c r="S12" s="135" t="e">
        <f>GETPIVOTDATA("Cuenta número de expedientes",#REF!,"CCAA",$B12,"TramoEdad",S$1)</f>
        <v>#REF!</v>
      </c>
      <c r="T12" s="136" t="e">
        <f t="shared" ref="T12:T28" si="7">S12*100/G12</f>
        <v>#REF!</v>
      </c>
      <c r="U12" s="127"/>
      <c r="V12" s="135" t="e">
        <f>GETPIVOTDATA("Cuenta número de expedientes",#REF!,"CCAA",$B12,"TramoEdad",V$1)</f>
        <v>#REF!</v>
      </c>
      <c r="W12" s="136" t="e">
        <f t="shared" ref="W12:W28" si="8">V12*100/J12</f>
        <v>#REF!</v>
      </c>
      <c r="X12" s="127"/>
      <c r="Y12" s="135" t="e">
        <f>GETPIVOTDATA("Cuenta número de expedientes",#REF!,"CCAA",$B12,"TramoEdad",Y$1)</f>
        <v>#REF!</v>
      </c>
      <c r="Z12" s="136" t="e">
        <f t="shared" ref="Z12:Z28" si="9">Y12*100/M12</f>
        <v>#REF!</v>
      </c>
      <c r="AA12" s="369"/>
      <c r="AB12" s="196"/>
      <c r="AC12" s="196"/>
      <c r="AD12" s="196"/>
      <c r="AE12" s="197"/>
      <c r="AF12" s="258"/>
      <c r="AG12" s="132"/>
      <c r="AH12" s="196"/>
      <c r="AI12" s="196"/>
      <c r="AJ12" s="196"/>
      <c r="AK12" s="197"/>
      <c r="AL12" s="258"/>
      <c r="AN12" s="196"/>
      <c r="AO12" s="196"/>
      <c r="AP12" s="196"/>
      <c r="AQ12" s="197"/>
      <c r="AR12" s="258"/>
      <c r="AT12" s="196"/>
      <c r="AU12" s="196"/>
      <c r="AV12" s="196"/>
      <c r="AW12" s="197"/>
      <c r="AX12" s="258"/>
    </row>
    <row r="13" spans="1:50" s="133" customFormat="1" ht="18" customHeight="1" x14ac:dyDescent="0.2">
      <c r="A13" s="125"/>
      <c r="B13" s="134" t="s">
        <v>37</v>
      </c>
      <c r="C13" s="127"/>
      <c r="D13" s="240">
        <f t="shared" si="2"/>
        <v>1028244</v>
      </c>
      <c r="E13" s="99">
        <f t="shared" si="0"/>
        <v>2.2007243544825266</v>
      </c>
      <c r="F13" s="127"/>
      <c r="G13" s="135">
        <f>'3solcasaad'!G13</f>
        <v>768630</v>
      </c>
      <c r="H13" s="364">
        <f t="shared" si="3"/>
        <v>2.0326153002040548</v>
      </c>
      <c r="I13" s="127"/>
      <c r="J13" s="135">
        <f>'3solcasaad'!J13</f>
        <v>168505</v>
      </c>
      <c r="K13" s="364">
        <f t="shared" si="4"/>
        <v>2.7914095388165041</v>
      </c>
      <c r="L13" s="127"/>
      <c r="M13" s="135">
        <f>'3solcasaad'!M13</f>
        <v>91109</v>
      </c>
      <c r="N13" s="364">
        <f t="shared" si="1"/>
        <v>3.1727663545869107</v>
      </c>
      <c r="O13" s="127"/>
      <c r="P13" s="137" t="e">
        <f t="shared" si="5"/>
        <v>#REF!</v>
      </c>
      <c r="Q13" s="138" t="e">
        <f t="shared" si="6"/>
        <v>#REF!</v>
      </c>
      <c r="R13" s="127"/>
      <c r="S13" s="135" t="e">
        <f>GETPIVOTDATA("Cuenta número de expedientes",#REF!,"CCAA",$B13,"TramoEdad",S$1)</f>
        <v>#REF!</v>
      </c>
      <c r="T13" s="136" t="e">
        <f t="shared" si="7"/>
        <v>#REF!</v>
      </c>
      <c r="U13" s="127"/>
      <c r="V13" s="135" t="e">
        <f>GETPIVOTDATA("Cuenta número de expedientes",#REF!,"CCAA",$B13,"TramoEdad",V$1)</f>
        <v>#REF!</v>
      </c>
      <c r="W13" s="136" t="e">
        <f t="shared" si="8"/>
        <v>#REF!</v>
      </c>
      <c r="X13" s="127"/>
      <c r="Y13" s="135" t="e">
        <f>GETPIVOTDATA("Cuenta número de expedientes",#REF!,"CCAA",$B13,"TramoEdad",Y$1)</f>
        <v>#REF!</v>
      </c>
      <c r="Z13" s="136" t="e">
        <f t="shared" si="9"/>
        <v>#REF!</v>
      </c>
      <c r="AA13" s="369"/>
      <c r="AB13" s="196"/>
      <c r="AC13" s="196"/>
      <c r="AD13" s="196"/>
      <c r="AE13" s="197"/>
      <c r="AF13" s="259"/>
      <c r="AG13" s="132"/>
      <c r="AH13" s="196"/>
      <c r="AI13" s="196"/>
      <c r="AJ13" s="196"/>
      <c r="AK13" s="197"/>
      <c r="AL13" s="258"/>
      <c r="AN13" s="196"/>
      <c r="AO13" s="196"/>
      <c r="AP13" s="196"/>
      <c r="AQ13" s="197"/>
      <c r="AR13" s="258"/>
      <c r="AT13" s="196"/>
      <c r="AU13" s="196"/>
      <c r="AV13" s="196"/>
      <c r="AW13" s="197"/>
      <c r="AX13" s="258"/>
    </row>
    <row r="14" spans="1:50" s="133" customFormat="1" ht="18" customHeight="1" x14ac:dyDescent="0.2">
      <c r="A14" s="125"/>
      <c r="B14" s="134" t="s">
        <v>38</v>
      </c>
      <c r="C14" s="127"/>
      <c r="D14" s="240">
        <f t="shared" si="2"/>
        <v>1128908</v>
      </c>
      <c r="E14" s="99">
        <f t="shared" si="0"/>
        <v>2.4161729410238815</v>
      </c>
      <c r="F14" s="127"/>
      <c r="G14" s="135">
        <f>'3solcasaad'!G14</f>
        <v>954069</v>
      </c>
      <c r="H14" s="364">
        <f t="shared" si="3"/>
        <v>2.5230022856906213</v>
      </c>
      <c r="I14" s="127"/>
      <c r="J14" s="135">
        <f>'3solcasaad'!J14</f>
        <v>125636</v>
      </c>
      <c r="K14" s="364">
        <f t="shared" si="4"/>
        <v>2.0812529528426476</v>
      </c>
      <c r="L14" s="127"/>
      <c r="M14" s="135">
        <f>'3solcasaad'!M14</f>
        <v>49203</v>
      </c>
      <c r="N14" s="364">
        <f t="shared" si="1"/>
        <v>1.7134380022252442</v>
      </c>
      <c r="O14" s="127"/>
      <c r="P14" s="137" t="e">
        <f t="shared" si="5"/>
        <v>#REF!</v>
      </c>
      <c r="Q14" s="138" t="e">
        <f t="shared" si="6"/>
        <v>#REF!</v>
      </c>
      <c r="R14" s="127"/>
      <c r="S14" s="135" t="e">
        <f>GETPIVOTDATA("Cuenta número de expedientes",#REF!,"CCAA",$B14,"TramoEdad",S$1)</f>
        <v>#REF!</v>
      </c>
      <c r="T14" s="136" t="e">
        <f t="shared" si="7"/>
        <v>#REF!</v>
      </c>
      <c r="U14" s="127"/>
      <c r="V14" s="135" t="e">
        <f>GETPIVOTDATA("Cuenta número de expedientes",#REF!,"CCAA",$B14,"TramoEdad",V$1)</f>
        <v>#REF!</v>
      </c>
      <c r="W14" s="136" t="e">
        <f t="shared" si="8"/>
        <v>#REF!</v>
      </c>
      <c r="X14" s="127"/>
      <c r="Y14" s="135" t="e">
        <f>GETPIVOTDATA("Cuenta número de expedientes",#REF!,"CCAA",$B14,"TramoEdad",Y$1)</f>
        <v>#REF!</v>
      </c>
      <c r="Z14" s="136" t="e">
        <f t="shared" si="9"/>
        <v>#REF!</v>
      </c>
      <c r="AA14" s="369"/>
      <c r="AB14" s="196"/>
      <c r="AC14" s="196"/>
      <c r="AD14" s="196"/>
      <c r="AE14" s="197"/>
      <c r="AF14" s="258"/>
      <c r="AG14" s="132"/>
      <c r="AH14" s="196"/>
      <c r="AI14" s="196"/>
      <c r="AJ14" s="196"/>
      <c r="AK14" s="197"/>
      <c r="AL14" s="258"/>
      <c r="AN14" s="196"/>
      <c r="AO14" s="196"/>
      <c r="AP14" s="196"/>
      <c r="AQ14" s="197"/>
      <c r="AR14" s="258"/>
      <c r="AT14" s="196"/>
      <c r="AU14" s="196"/>
      <c r="AV14" s="196"/>
      <c r="AW14" s="197"/>
      <c r="AX14" s="258"/>
    </row>
    <row r="15" spans="1:50" s="133" customFormat="1" ht="18" customHeight="1" x14ac:dyDescent="0.2">
      <c r="A15" s="125"/>
      <c r="B15" s="134" t="s">
        <v>6</v>
      </c>
      <c r="C15" s="127"/>
      <c r="D15" s="240">
        <f t="shared" si="2"/>
        <v>2127685</v>
      </c>
      <c r="E15" s="99">
        <f t="shared" si="0"/>
        <v>4.5538298284912475</v>
      </c>
      <c r="F15" s="127"/>
      <c r="G15" s="135">
        <f>'3solcasaad'!G15</f>
        <v>1796155</v>
      </c>
      <c r="H15" s="364">
        <f t="shared" si="3"/>
        <v>4.7498694229187182</v>
      </c>
      <c r="I15" s="127"/>
      <c r="J15" s="135">
        <f>'3solcasaad'!J15</f>
        <v>243113</v>
      </c>
      <c r="K15" s="364">
        <f t="shared" si="4"/>
        <v>4.0273460562612193</v>
      </c>
      <c r="L15" s="127"/>
      <c r="M15" s="135">
        <f>'3solcasaad'!M15</f>
        <v>88417</v>
      </c>
      <c r="N15" s="364">
        <f t="shared" si="1"/>
        <v>3.0790205443316343</v>
      </c>
      <c r="O15" s="127"/>
      <c r="P15" s="137" t="e">
        <f t="shared" si="5"/>
        <v>#REF!</v>
      </c>
      <c r="Q15" s="138" t="e">
        <f t="shared" si="6"/>
        <v>#REF!</v>
      </c>
      <c r="R15" s="127"/>
      <c r="S15" s="135" t="e">
        <f>GETPIVOTDATA("Cuenta número de expedientes",#REF!,"CCAA",$B15,"TramoEdad",S$1)</f>
        <v>#REF!</v>
      </c>
      <c r="T15" s="136" t="e">
        <f t="shared" si="7"/>
        <v>#REF!</v>
      </c>
      <c r="U15" s="127"/>
      <c r="V15" s="135" t="e">
        <f>GETPIVOTDATA("Cuenta número de expedientes",#REF!,"CCAA",$B15,"TramoEdad",V$1)</f>
        <v>#REF!</v>
      </c>
      <c r="W15" s="136" t="e">
        <f t="shared" si="8"/>
        <v>#REF!</v>
      </c>
      <c r="X15" s="127"/>
      <c r="Y15" s="135" t="e">
        <f>GETPIVOTDATA("Cuenta número de expedientes",#REF!,"CCAA",$B15,"TramoEdad",Y$1)</f>
        <v>#REF!</v>
      </c>
      <c r="Z15" s="136" t="e">
        <f t="shared" si="9"/>
        <v>#REF!</v>
      </c>
      <c r="AA15" s="369"/>
      <c r="AB15" s="196"/>
      <c r="AC15" s="196"/>
      <c r="AD15" s="196"/>
      <c r="AE15" s="197"/>
      <c r="AF15" s="258"/>
      <c r="AG15" s="132"/>
      <c r="AH15" s="196"/>
      <c r="AI15" s="196"/>
      <c r="AJ15" s="196"/>
      <c r="AK15" s="197"/>
      <c r="AL15" s="258"/>
      <c r="AN15" s="196"/>
      <c r="AO15" s="196"/>
      <c r="AP15" s="196"/>
      <c r="AQ15" s="197"/>
      <c r="AR15" s="258"/>
      <c r="AT15" s="196"/>
      <c r="AU15" s="196"/>
      <c r="AV15" s="196"/>
      <c r="AW15" s="197"/>
      <c r="AX15" s="258"/>
    </row>
    <row r="16" spans="1:50" s="133" customFormat="1" ht="18" customHeight="1" x14ac:dyDescent="0.2">
      <c r="A16" s="125"/>
      <c r="B16" s="134" t="s">
        <v>5</v>
      </c>
      <c r="C16" s="127"/>
      <c r="D16" s="241">
        <f t="shared" si="2"/>
        <v>580229</v>
      </c>
      <c r="E16" s="99">
        <f t="shared" si="0"/>
        <v>1.2418492998520214</v>
      </c>
      <c r="F16" s="127"/>
      <c r="G16" s="139">
        <f>'3solcasaad'!G16</f>
        <v>455643</v>
      </c>
      <c r="H16" s="364">
        <f t="shared" si="3"/>
        <v>1.2049320651430158</v>
      </c>
      <c r="I16" s="127"/>
      <c r="J16" s="139">
        <f>'3solcasaad'!J16</f>
        <v>82278</v>
      </c>
      <c r="K16" s="364">
        <f t="shared" si="4"/>
        <v>1.3629957214014083</v>
      </c>
      <c r="L16" s="127"/>
      <c r="M16" s="139">
        <f>'3solcasaad'!M16</f>
        <v>42308</v>
      </c>
      <c r="N16" s="364">
        <f t="shared" si="1"/>
        <v>1.4733275409659092</v>
      </c>
      <c r="O16" s="127"/>
      <c r="P16" s="139" t="e">
        <f t="shared" si="5"/>
        <v>#REF!</v>
      </c>
      <c r="Q16" s="138" t="e">
        <f t="shared" si="6"/>
        <v>#REF!</v>
      </c>
      <c r="R16" s="127"/>
      <c r="S16" s="139" t="e">
        <f>GETPIVOTDATA("Cuenta número de expedientes",#REF!,"CCAA",$B16,"TramoEdad",S$1)</f>
        <v>#REF!</v>
      </c>
      <c r="T16" s="136" t="e">
        <f t="shared" si="7"/>
        <v>#REF!</v>
      </c>
      <c r="U16" s="127"/>
      <c r="V16" s="139" t="e">
        <f>GETPIVOTDATA("Cuenta número de expedientes",#REF!,"CCAA",$B16,"TramoEdad",V$1)</f>
        <v>#REF!</v>
      </c>
      <c r="W16" s="136" t="e">
        <f t="shared" si="8"/>
        <v>#REF!</v>
      </c>
      <c r="X16" s="127"/>
      <c r="Y16" s="139" t="e">
        <f>GETPIVOTDATA("Cuenta número de expedientes",#REF!,"CCAA",$B16,"TramoEdad",Y$1)</f>
        <v>#REF!</v>
      </c>
      <c r="Z16" s="136" t="e">
        <f t="shared" si="9"/>
        <v>#REF!</v>
      </c>
      <c r="AA16" s="369"/>
      <c r="AB16" s="196"/>
      <c r="AC16" s="196"/>
      <c r="AD16" s="196"/>
      <c r="AE16" s="197"/>
      <c r="AF16" s="258"/>
      <c r="AG16" s="132"/>
      <c r="AH16" s="196"/>
      <c r="AI16" s="196"/>
      <c r="AJ16" s="196"/>
      <c r="AK16" s="197"/>
      <c r="AL16" s="258"/>
      <c r="AN16" s="196"/>
      <c r="AO16" s="196"/>
      <c r="AP16" s="196"/>
      <c r="AQ16" s="197"/>
      <c r="AR16" s="258"/>
      <c r="AT16" s="196"/>
      <c r="AU16" s="196"/>
      <c r="AV16" s="196"/>
      <c r="AW16" s="197"/>
      <c r="AX16" s="258"/>
    </row>
    <row r="17" spans="1:50" s="133" customFormat="1" ht="18" customHeight="1" x14ac:dyDescent="0.2">
      <c r="A17" s="125"/>
      <c r="B17" s="134" t="s">
        <v>4</v>
      </c>
      <c r="C17" s="127"/>
      <c r="D17" s="240">
        <f t="shared" si="2"/>
        <v>2409164</v>
      </c>
      <c r="E17" s="99">
        <f t="shared" si="0"/>
        <v>5.1562721384637706</v>
      </c>
      <c r="F17" s="127"/>
      <c r="G17" s="135">
        <f>'3solcasaad'!G17</f>
        <v>1805325</v>
      </c>
      <c r="H17" s="364">
        <f t="shared" si="3"/>
        <v>4.7741191689641118</v>
      </c>
      <c r="I17" s="127"/>
      <c r="J17" s="135">
        <f>'3solcasaad'!J17</f>
        <v>372394</v>
      </c>
      <c r="K17" s="364">
        <f t="shared" si="4"/>
        <v>6.1689811210233119</v>
      </c>
      <c r="L17" s="127"/>
      <c r="M17" s="135">
        <f>'3solcasaad'!M17</f>
        <v>231445</v>
      </c>
      <c r="N17" s="364">
        <f t="shared" si="1"/>
        <v>8.0598064838530501</v>
      </c>
      <c r="O17" s="127"/>
      <c r="P17" s="137" t="e">
        <f t="shared" si="5"/>
        <v>#REF!</v>
      </c>
      <c r="Q17" s="138" t="e">
        <f>P17*100/D17</f>
        <v>#REF!</v>
      </c>
      <c r="R17" s="127"/>
      <c r="S17" s="135" t="e">
        <f>GETPIVOTDATA("Cuenta número de expedientes",#REF!,"CCAA",$B17,"TramoEdad",S$1)</f>
        <v>#REF!</v>
      </c>
      <c r="T17" s="136" t="e">
        <f>S17*100/G17</f>
        <v>#REF!</v>
      </c>
      <c r="U17" s="127"/>
      <c r="V17" s="135" t="e">
        <f>GETPIVOTDATA("Cuenta número de expedientes",#REF!,"CCAA",$B17,"TramoEdad",V$1)</f>
        <v>#REF!</v>
      </c>
      <c r="W17" s="136" t="e">
        <f>V17*100/J17</f>
        <v>#REF!</v>
      </c>
      <c r="X17" s="127"/>
      <c r="Y17" s="135" t="e">
        <f>GETPIVOTDATA("Cuenta número de expedientes",#REF!,"CCAA",$B17,"TramoEdad",Y$1)</f>
        <v>#REF!</v>
      </c>
      <c r="Z17" s="136" t="e">
        <f>Y17*100/M17</f>
        <v>#REF!</v>
      </c>
      <c r="AA17" s="369"/>
      <c r="AB17" s="196"/>
      <c r="AC17" s="196"/>
      <c r="AD17" s="196"/>
      <c r="AE17" s="197"/>
      <c r="AF17" s="258"/>
      <c r="AG17" s="132"/>
      <c r="AH17" s="196"/>
      <c r="AI17" s="196"/>
      <c r="AJ17" s="196"/>
      <c r="AK17" s="197"/>
      <c r="AL17" s="258"/>
      <c r="AN17" s="196"/>
      <c r="AO17" s="196"/>
      <c r="AP17" s="196"/>
      <c r="AQ17" s="197"/>
      <c r="AR17" s="258"/>
      <c r="AT17" s="196"/>
      <c r="AU17" s="196"/>
      <c r="AV17" s="196"/>
      <c r="AW17" s="197"/>
      <c r="AX17" s="258"/>
    </row>
    <row r="18" spans="1:50" s="133" customFormat="1" ht="18" customHeight="1" x14ac:dyDescent="0.2">
      <c r="A18" s="125"/>
      <c r="B18" s="134" t="s">
        <v>40</v>
      </c>
      <c r="C18" s="127"/>
      <c r="D18" s="240">
        <f t="shared" si="2"/>
        <v>2026807</v>
      </c>
      <c r="E18" s="99">
        <f t="shared" si="0"/>
        <v>4.3379232232190672</v>
      </c>
      <c r="F18" s="127"/>
      <c r="G18" s="135">
        <f>'3solcasaad'!G18</f>
        <v>1644219</v>
      </c>
      <c r="H18" s="364">
        <f t="shared" si="3"/>
        <v>4.3480799556174112</v>
      </c>
      <c r="I18" s="127"/>
      <c r="J18" s="135">
        <f>'3solcasaad'!J18</f>
        <v>241609</v>
      </c>
      <c r="K18" s="364">
        <f t="shared" si="4"/>
        <v>4.0024311875844436</v>
      </c>
      <c r="L18" s="127"/>
      <c r="M18" s="135">
        <f>'3solcasaad'!M18</f>
        <v>140979</v>
      </c>
      <c r="N18" s="364">
        <f t="shared" si="1"/>
        <v>4.9094318662624774</v>
      </c>
      <c r="O18" s="127"/>
      <c r="P18" s="137" t="e">
        <f t="shared" si="5"/>
        <v>#REF!</v>
      </c>
      <c r="Q18" s="138" t="e">
        <f t="shared" si="6"/>
        <v>#REF!</v>
      </c>
      <c r="R18" s="127"/>
      <c r="S18" s="135" t="e">
        <f>GETPIVOTDATA("Cuenta número de expedientes",#REF!,"CCAA",$B18,"TramoEdad",S$1)</f>
        <v>#REF!</v>
      </c>
      <c r="T18" s="136" t="e">
        <f t="shared" si="7"/>
        <v>#REF!</v>
      </c>
      <c r="U18" s="127"/>
      <c r="V18" s="135" t="e">
        <f>GETPIVOTDATA("Cuenta número de expedientes",#REF!,"CCAA",$B18,"TramoEdad",V$1)</f>
        <v>#REF!</v>
      </c>
      <c r="W18" s="136" t="e">
        <f t="shared" si="8"/>
        <v>#REF!</v>
      </c>
      <c r="X18" s="127"/>
      <c r="Y18" s="135" t="e">
        <f>GETPIVOTDATA("Cuenta número de expedientes",#REF!,"CCAA",$B18,"TramoEdad",Y$1)</f>
        <v>#REF!</v>
      </c>
      <c r="Z18" s="136" t="e">
        <f t="shared" si="9"/>
        <v>#REF!</v>
      </c>
      <c r="AA18" s="369"/>
      <c r="AB18" s="196"/>
      <c r="AC18" s="196"/>
      <c r="AD18" s="196"/>
      <c r="AE18" s="197"/>
      <c r="AF18" s="258"/>
      <c r="AG18" s="132"/>
      <c r="AH18" s="196"/>
      <c r="AI18" s="196"/>
      <c r="AJ18" s="196"/>
      <c r="AK18" s="197"/>
      <c r="AL18" s="258"/>
      <c r="AN18" s="196"/>
      <c r="AO18" s="196"/>
      <c r="AP18" s="196"/>
      <c r="AQ18" s="197"/>
      <c r="AR18" s="258"/>
      <c r="AT18" s="196"/>
      <c r="AU18" s="196"/>
      <c r="AV18" s="196"/>
      <c r="AW18" s="197"/>
      <c r="AX18" s="258"/>
    </row>
    <row r="19" spans="1:50" s="133" customFormat="1" ht="18" customHeight="1" x14ac:dyDescent="0.2">
      <c r="A19" s="125"/>
      <c r="B19" s="134" t="s">
        <v>41</v>
      </c>
      <c r="C19" s="127"/>
      <c r="D19" s="240">
        <f t="shared" si="2"/>
        <v>7600065</v>
      </c>
      <c r="E19" s="99">
        <f t="shared" si="0"/>
        <v>16.266224885484615</v>
      </c>
      <c r="F19" s="127"/>
      <c r="G19" s="135">
        <f>'3solcasaad'!G19</f>
        <v>6178644</v>
      </c>
      <c r="H19" s="364">
        <f t="shared" si="3"/>
        <v>16.339209149934277</v>
      </c>
      <c r="I19" s="127"/>
      <c r="J19" s="135">
        <f>'3solcasaad'!J19</f>
        <v>960955</v>
      </c>
      <c r="K19" s="364">
        <f t="shared" si="4"/>
        <v>15.918927945007054</v>
      </c>
      <c r="L19" s="127"/>
      <c r="M19" s="135">
        <f>'3solcasaad'!M19</f>
        <v>460466</v>
      </c>
      <c r="N19" s="364">
        <f t="shared" si="1"/>
        <v>16.035199949853652</v>
      </c>
      <c r="O19" s="127"/>
      <c r="P19" s="137" t="e">
        <f t="shared" si="5"/>
        <v>#REF!</v>
      </c>
      <c r="Q19" s="138" t="e">
        <f t="shared" si="6"/>
        <v>#REF!</v>
      </c>
      <c r="R19" s="127"/>
      <c r="S19" s="135" t="e">
        <f>GETPIVOTDATA("Cuenta número de expedientes",#REF!,"CCAA",$B19,"TramoEdad",S$1)</f>
        <v>#REF!</v>
      </c>
      <c r="T19" s="136" t="e">
        <f t="shared" si="7"/>
        <v>#REF!</v>
      </c>
      <c r="U19" s="127"/>
      <c r="V19" s="135" t="e">
        <f>GETPIVOTDATA("Cuenta número de expedientes",#REF!,"CCAA",$B19,"TramoEdad",V$1)</f>
        <v>#REF!</v>
      </c>
      <c r="W19" s="136" t="e">
        <f t="shared" si="8"/>
        <v>#REF!</v>
      </c>
      <c r="X19" s="127"/>
      <c r="Y19" s="135" t="e">
        <f>GETPIVOTDATA("Cuenta número de expedientes",#REF!,"CCAA",$B19,"TramoEdad",Y$1)</f>
        <v>#REF!</v>
      </c>
      <c r="Z19" s="136" t="e">
        <f t="shared" si="9"/>
        <v>#REF!</v>
      </c>
      <c r="AA19" s="369"/>
      <c r="AB19" s="196"/>
      <c r="AC19" s="196"/>
      <c r="AD19" s="196"/>
      <c r="AE19" s="197"/>
      <c r="AF19" s="258"/>
      <c r="AG19" s="132"/>
      <c r="AH19" s="196"/>
      <c r="AI19" s="196"/>
      <c r="AJ19" s="196"/>
      <c r="AK19" s="197"/>
      <c r="AL19" s="258"/>
      <c r="AN19" s="196"/>
      <c r="AO19" s="196"/>
      <c r="AP19" s="196"/>
      <c r="AQ19" s="197"/>
      <c r="AR19" s="258"/>
      <c r="AT19" s="196"/>
      <c r="AU19" s="196"/>
      <c r="AV19" s="196"/>
      <c r="AW19" s="197"/>
      <c r="AX19" s="258"/>
    </row>
    <row r="20" spans="1:50" s="133" customFormat="1" ht="18" customHeight="1" x14ac:dyDescent="0.2">
      <c r="A20" s="125"/>
      <c r="B20" s="134" t="s">
        <v>3</v>
      </c>
      <c r="C20" s="127"/>
      <c r="D20" s="240">
        <f t="shared" si="2"/>
        <v>4963703</v>
      </c>
      <c r="E20" s="99">
        <f t="shared" si="0"/>
        <v>10.623686674094845</v>
      </c>
      <c r="F20" s="127"/>
      <c r="G20" s="135">
        <f>'3solcasaad'!G20</f>
        <v>4017065</v>
      </c>
      <c r="H20" s="364">
        <f t="shared" si="3"/>
        <v>10.622988669339216</v>
      </c>
      <c r="I20" s="127"/>
      <c r="J20" s="135">
        <f>'3solcasaad'!J20</f>
        <v>669229</v>
      </c>
      <c r="K20" s="364">
        <f t="shared" si="4"/>
        <v>11.086271708570251</v>
      </c>
      <c r="L20" s="127"/>
      <c r="M20" s="135">
        <f>'3solcasaad'!M20</f>
        <v>277409</v>
      </c>
      <c r="N20" s="364">
        <f t="shared" si="1"/>
        <v>9.660450028642618</v>
      </c>
      <c r="O20" s="127"/>
      <c r="P20" s="137" t="e">
        <f t="shared" si="5"/>
        <v>#REF!</v>
      </c>
      <c r="Q20" s="138" t="e">
        <f t="shared" si="6"/>
        <v>#REF!</v>
      </c>
      <c r="R20" s="127"/>
      <c r="S20" s="135" t="e">
        <f>GETPIVOTDATA("Cuenta número de expedientes",#REF!,"CCAA",$B20,"TramoEdad",S$1)</f>
        <v>#REF!</v>
      </c>
      <c r="T20" s="136" t="e">
        <f t="shared" si="7"/>
        <v>#REF!</v>
      </c>
      <c r="U20" s="127"/>
      <c r="V20" s="135" t="e">
        <f>GETPIVOTDATA("Cuenta número de expedientes",#REF!,"CCAA",$B20,"TramoEdad",V$1)</f>
        <v>#REF!</v>
      </c>
      <c r="W20" s="136" t="e">
        <f t="shared" si="8"/>
        <v>#REF!</v>
      </c>
      <c r="X20" s="127"/>
      <c r="Y20" s="135" t="e">
        <f>GETPIVOTDATA("Cuenta número de expedientes",#REF!,"CCAA",$B20,"TramoEdad",Y$1)</f>
        <v>#REF!</v>
      </c>
      <c r="Z20" s="136" t="e">
        <f t="shared" si="9"/>
        <v>#REF!</v>
      </c>
      <c r="AA20" s="369"/>
      <c r="AB20" s="196"/>
      <c r="AC20" s="196"/>
      <c r="AD20" s="196"/>
      <c r="AE20" s="197"/>
      <c r="AF20" s="259"/>
      <c r="AG20" s="132"/>
      <c r="AH20" s="196"/>
      <c r="AI20" s="196"/>
      <c r="AJ20" s="196"/>
      <c r="AK20" s="197"/>
      <c r="AL20" s="258"/>
      <c r="AN20" s="196"/>
      <c r="AO20" s="196"/>
      <c r="AP20" s="196"/>
      <c r="AQ20" s="197"/>
      <c r="AR20" s="258"/>
      <c r="AT20" s="196"/>
      <c r="AU20" s="196"/>
      <c r="AV20" s="196"/>
      <c r="AW20" s="197"/>
      <c r="AX20" s="258"/>
    </row>
    <row r="21" spans="1:50" s="133" customFormat="1" ht="18" customHeight="1" x14ac:dyDescent="0.2">
      <c r="A21" s="125"/>
      <c r="B21" s="134" t="s">
        <v>2</v>
      </c>
      <c r="C21" s="127"/>
      <c r="D21" s="240">
        <f t="shared" si="2"/>
        <v>1072863</v>
      </c>
      <c r="E21" s="99">
        <f t="shared" si="0"/>
        <v>2.2962212598597094</v>
      </c>
      <c r="F21" s="127"/>
      <c r="G21" s="135">
        <f>'3solcasaad'!G21</f>
        <v>853665</v>
      </c>
      <c r="H21" s="364">
        <f t="shared" si="3"/>
        <v>2.2574873999826894</v>
      </c>
      <c r="I21" s="127"/>
      <c r="J21" s="135">
        <f>'3solcasaad'!J21</f>
        <v>141083</v>
      </c>
      <c r="K21" s="364">
        <f t="shared" si="4"/>
        <v>2.3371438946313097</v>
      </c>
      <c r="L21" s="127"/>
      <c r="M21" s="135">
        <f>'3solcasaad'!M21</f>
        <v>78115</v>
      </c>
      <c r="N21" s="364">
        <f t="shared" si="1"/>
        <v>2.720265218458731</v>
      </c>
      <c r="O21" s="127"/>
      <c r="P21" s="137" t="e">
        <f t="shared" si="5"/>
        <v>#REF!</v>
      </c>
      <c r="Q21" s="138" t="e">
        <f t="shared" si="6"/>
        <v>#REF!</v>
      </c>
      <c r="R21" s="127"/>
      <c r="S21" s="135" t="e">
        <f>GETPIVOTDATA("Cuenta número de expedientes",#REF!,"CCAA",$B21,"TramoEdad",S$1)</f>
        <v>#REF!</v>
      </c>
      <c r="T21" s="136" t="e">
        <f t="shared" si="7"/>
        <v>#REF!</v>
      </c>
      <c r="U21" s="127"/>
      <c r="V21" s="135" t="e">
        <f>GETPIVOTDATA("Cuenta número de expedientes",#REF!,"CCAA",$B21,"TramoEdad",V$1)</f>
        <v>#REF!</v>
      </c>
      <c r="W21" s="136" t="e">
        <f t="shared" si="8"/>
        <v>#REF!</v>
      </c>
      <c r="X21" s="127"/>
      <c r="Y21" s="135" t="e">
        <f>GETPIVOTDATA("Cuenta número de expedientes",#REF!,"CCAA",$B21,"TramoEdad",Y$1)</f>
        <v>#REF!</v>
      </c>
      <c r="Z21" s="136" t="e">
        <f t="shared" si="9"/>
        <v>#REF!</v>
      </c>
      <c r="AA21" s="369"/>
      <c r="AB21" s="196"/>
      <c r="AC21" s="196"/>
      <c r="AD21" s="196"/>
      <c r="AE21" s="197"/>
      <c r="AF21" s="258"/>
      <c r="AG21" s="132"/>
      <c r="AH21" s="196"/>
      <c r="AI21" s="196"/>
      <c r="AJ21" s="196"/>
      <c r="AK21" s="197"/>
      <c r="AL21" s="258"/>
      <c r="AN21" s="196"/>
      <c r="AO21" s="196"/>
      <c r="AP21" s="196"/>
      <c r="AQ21" s="197"/>
      <c r="AR21" s="258"/>
      <c r="AT21" s="196"/>
      <c r="AU21" s="196"/>
      <c r="AV21" s="196"/>
      <c r="AW21" s="197"/>
      <c r="AX21" s="258"/>
    </row>
    <row r="22" spans="1:50" s="133" customFormat="1" ht="18" customHeight="1" x14ac:dyDescent="0.2">
      <c r="A22" s="125"/>
      <c r="B22" s="134" t="s">
        <v>35</v>
      </c>
      <c r="C22" s="127"/>
      <c r="D22" s="240">
        <f t="shared" si="2"/>
        <v>2701743</v>
      </c>
      <c r="E22" s="99">
        <f t="shared" si="0"/>
        <v>5.7824714947548292</v>
      </c>
      <c r="F22" s="127"/>
      <c r="G22" s="135">
        <f>'3solcasaad'!G22</f>
        <v>2028813</v>
      </c>
      <c r="H22" s="364">
        <f t="shared" si="3"/>
        <v>5.365125411515149</v>
      </c>
      <c r="I22" s="127"/>
      <c r="J22" s="135">
        <f>'3solcasaad'!J22</f>
        <v>434138</v>
      </c>
      <c r="K22" s="364">
        <f t="shared" si="4"/>
        <v>7.1918159957432684</v>
      </c>
      <c r="L22" s="127"/>
      <c r="M22" s="135">
        <f>'3solcasaad'!M22</f>
        <v>238792</v>
      </c>
      <c r="N22" s="364">
        <f t="shared" si="1"/>
        <v>8.3156573263290952</v>
      </c>
      <c r="O22" s="127"/>
      <c r="P22" s="137" t="e">
        <f t="shared" si="5"/>
        <v>#REF!</v>
      </c>
      <c r="Q22" s="138" t="e">
        <f t="shared" si="6"/>
        <v>#REF!</v>
      </c>
      <c r="R22" s="127"/>
      <c r="S22" s="135" t="e">
        <f>GETPIVOTDATA("Cuenta número de expedientes",#REF!,"CCAA",$B22,"TramoEdad",S$1)</f>
        <v>#REF!</v>
      </c>
      <c r="T22" s="136" t="e">
        <f t="shared" si="7"/>
        <v>#REF!</v>
      </c>
      <c r="U22" s="127"/>
      <c r="V22" s="135" t="e">
        <f>GETPIVOTDATA("Cuenta número de expedientes",#REF!,"CCAA",$B22,"TramoEdad",V$1)</f>
        <v>#REF!</v>
      </c>
      <c r="W22" s="136" t="e">
        <f t="shared" si="8"/>
        <v>#REF!</v>
      </c>
      <c r="X22" s="127"/>
      <c r="Y22" s="135" t="e">
        <f>GETPIVOTDATA("Cuenta número de expedientes",#REF!,"CCAA",$B22,"TramoEdad",Y$1)</f>
        <v>#REF!</v>
      </c>
      <c r="Z22" s="136" t="e">
        <f t="shared" si="9"/>
        <v>#REF!</v>
      </c>
      <c r="AA22" s="369"/>
      <c r="AB22" s="196"/>
      <c r="AC22" s="196"/>
      <c r="AD22" s="196"/>
      <c r="AE22" s="197"/>
      <c r="AF22" s="258"/>
      <c r="AG22" s="132"/>
      <c r="AH22" s="196"/>
      <c r="AI22" s="196"/>
      <c r="AJ22" s="196"/>
      <c r="AK22" s="197"/>
      <c r="AL22" s="258"/>
      <c r="AN22" s="196"/>
      <c r="AO22" s="196"/>
      <c r="AP22" s="196"/>
      <c r="AQ22" s="197"/>
      <c r="AR22" s="258"/>
      <c r="AT22" s="196"/>
      <c r="AU22" s="196"/>
      <c r="AV22" s="196"/>
      <c r="AW22" s="197"/>
      <c r="AX22" s="258"/>
    </row>
    <row r="23" spans="1:50" s="133" customFormat="1" ht="18" customHeight="1" x14ac:dyDescent="0.2">
      <c r="A23" s="125"/>
      <c r="B23" s="134" t="s">
        <v>42</v>
      </c>
      <c r="C23" s="127"/>
      <c r="D23" s="240">
        <f t="shared" si="2"/>
        <v>6578079</v>
      </c>
      <c r="E23" s="99">
        <f t="shared" si="0"/>
        <v>14.078894368467079</v>
      </c>
      <c r="F23" s="127"/>
      <c r="G23" s="135">
        <f>'3solcasaad'!G23</f>
        <v>5423824</v>
      </c>
      <c r="H23" s="364">
        <f t="shared" si="3"/>
        <v>14.343113914385279</v>
      </c>
      <c r="I23" s="127"/>
      <c r="J23" s="135">
        <f>'3solcasaad'!J23</f>
        <v>793640</v>
      </c>
      <c r="K23" s="364">
        <f t="shared" si="4"/>
        <v>13.147231633401562</v>
      </c>
      <c r="L23" s="127"/>
      <c r="M23" s="135">
        <f>'3solcasaad'!M23</f>
        <v>360615</v>
      </c>
      <c r="N23" s="364">
        <f t="shared" si="1"/>
        <v>12.55800347890284</v>
      </c>
      <c r="O23" s="127"/>
      <c r="P23" s="137" t="e">
        <f t="shared" si="5"/>
        <v>#REF!</v>
      </c>
      <c r="Q23" s="138" t="e">
        <f t="shared" si="6"/>
        <v>#REF!</v>
      </c>
      <c r="R23" s="127"/>
      <c r="S23" s="135" t="e">
        <f>GETPIVOTDATA("Cuenta número de expedientes",#REF!,"CCAA",$B23,"TramoEdad",S$1)</f>
        <v>#REF!</v>
      </c>
      <c r="T23" s="136" t="e">
        <f t="shared" si="7"/>
        <v>#REF!</v>
      </c>
      <c r="U23" s="127"/>
      <c r="V23" s="135" t="e">
        <f>GETPIVOTDATA("Cuenta número de expedientes",#REF!,"CCAA",$B23,"TramoEdad",V$1)</f>
        <v>#REF!</v>
      </c>
      <c r="W23" s="136" t="e">
        <f t="shared" si="8"/>
        <v>#REF!</v>
      </c>
      <c r="X23" s="127"/>
      <c r="Y23" s="135" t="e">
        <f>GETPIVOTDATA("Cuenta número de expedientes",#REF!,"CCAA",$B23,"TramoEdad",Y$1)</f>
        <v>#REF!</v>
      </c>
      <c r="Z23" s="136" t="e">
        <f t="shared" si="9"/>
        <v>#REF!</v>
      </c>
      <c r="AA23" s="369"/>
      <c r="AB23" s="196"/>
      <c r="AC23" s="196"/>
      <c r="AD23" s="196"/>
      <c r="AE23" s="197"/>
      <c r="AF23" s="258"/>
      <c r="AG23" s="132"/>
      <c r="AH23" s="196"/>
      <c r="AI23" s="196"/>
      <c r="AJ23" s="196"/>
      <c r="AK23" s="197"/>
      <c r="AL23" s="258"/>
      <c r="AN23" s="196"/>
      <c r="AO23" s="196"/>
      <c r="AP23" s="196"/>
      <c r="AQ23" s="197"/>
      <c r="AR23" s="258"/>
      <c r="AT23" s="196"/>
      <c r="AU23" s="196"/>
      <c r="AV23" s="196"/>
      <c r="AW23" s="197"/>
      <c r="AX23" s="258"/>
    </row>
    <row r="24" spans="1:50" s="141" customFormat="1" ht="18" customHeight="1" x14ac:dyDescent="0.2">
      <c r="A24" s="140"/>
      <c r="B24" s="134" t="s">
        <v>43</v>
      </c>
      <c r="C24" s="127"/>
      <c r="D24" s="240">
        <f t="shared" si="2"/>
        <v>1478509</v>
      </c>
      <c r="E24" s="99">
        <f t="shared" si="0"/>
        <v>3.1644150266100319</v>
      </c>
      <c r="F24" s="127"/>
      <c r="G24" s="135">
        <f>'3solcasaad'!G24</f>
        <v>1249999</v>
      </c>
      <c r="H24" s="364">
        <f t="shared" si="3"/>
        <v>3.3055788775350536</v>
      </c>
      <c r="I24" s="127"/>
      <c r="J24" s="135">
        <f>'3solcasaad'!J24</f>
        <v>159024</v>
      </c>
      <c r="K24" s="364">
        <f t="shared" si="4"/>
        <v>2.6343497848773372</v>
      </c>
      <c r="L24" s="127"/>
      <c r="M24" s="135">
        <f>'3solcasaad'!M24</f>
        <v>69486</v>
      </c>
      <c r="N24" s="364">
        <f t="shared" si="1"/>
        <v>2.4197701973990067</v>
      </c>
      <c r="O24" s="127"/>
      <c r="P24" s="137" t="e">
        <f t="shared" si="5"/>
        <v>#REF!</v>
      </c>
      <c r="Q24" s="138" t="e">
        <f t="shared" si="6"/>
        <v>#REF!</v>
      </c>
      <c r="R24" s="127"/>
      <c r="S24" s="135" t="e">
        <f>GETPIVOTDATA("Cuenta número de expedientes",#REF!,"CCAA",$B24,"TramoEdad",S$1)</f>
        <v>#REF!</v>
      </c>
      <c r="T24" s="136" t="e">
        <f t="shared" si="7"/>
        <v>#REF!</v>
      </c>
      <c r="U24" s="127"/>
      <c r="V24" s="135" t="e">
        <f>GETPIVOTDATA("Cuenta número de expedientes",#REF!,"CCAA",$B24,"TramoEdad",V$1)</f>
        <v>#REF!</v>
      </c>
      <c r="W24" s="136" t="e">
        <f t="shared" si="8"/>
        <v>#REF!</v>
      </c>
      <c r="X24" s="127"/>
      <c r="Y24" s="135" t="e">
        <f>GETPIVOTDATA("Cuenta número de expedientes",#REF!,"CCAA",$B24,"TramoEdad",Y$1)</f>
        <v>#REF!</v>
      </c>
      <c r="Z24" s="136" t="e">
        <f t="shared" si="9"/>
        <v>#REF!</v>
      </c>
      <c r="AA24" s="369"/>
      <c r="AB24" s="196"/>
      <c r="AC24" s="196"/>
      <c r="AD24" s="196"/>
      <c r="AE24" s="197"/>
      <c r="AF24" s="258"/>
      <c r="AG24" s="132"/>
      <c r="AH24" s="196"/>
      <c r="AI24" s="196"/>
      <c r="AJ24" s="196"/>
      <c r="AK24" s="197"/>
      <c r="AL24" s="258"/>
      <c r="AN24" s="196"/>
      <c r="AO24" s="196"/>
      <c r="AP24" s="196"/>
      <c r="AQ24" s="197"/>
      <c r="AR24" s="258"/>
      <c r="AT24" s="196"/>
      <c r="AU24" s="196"/>
      <c r="AV24" s="196"/>
      <c r="AW24" s="197"/>
      <c r="AX24" s="258"/>
    </row>
    <row r="25" spans="1:50" s="133" customFormat="1" ht="18" customHeight="1" x14ac:dyDescent="0.2">
      <c r="B25" s="134" t="s">
        <v>44</v>
      </c>
      <c r="C25" s="127"/>
      <c r="D25" s="241">
        <f t="shared" si="2"/>
        <v>647554</v>
      </c>
      <c r="E25" s="99">
        <f t="shared" si="0"/>
        <v>1.385943276734489</v>
      </c>
      <c r="F25" s="127"/>
      <c r="G25" s="139">
        <f>'3solcasaad'!G25</f>
        <v>521118</v>
      </c>
      <c r="H25" s="364">
        <f t="shared" si="3"/>
        <v>1.3780784252653899</v>
      </c>
      <c r="I25" s="127"/>
      <c r="J25" s="139">
        <f>'3solcasaad'!J25</f>
        <v>84596</v>
      </c>
      <c r="K25" s="364">
        <f t="shared" si="4"/>
        <v>1.4013951001200022</v>
      </c>
      <c r="L25" s="127"/>
      <c r="M25" s="139">
        <f>'3solcasaad'!M25</f>
        <v>41840</v>
      </c>
      <c r="N25" s="364">
        <f t="shared" si="1"/>
        <v>1.4570299781132088</v>
      </c>
      <c r="O25" s="127"/>
      <c r="P25" s="142" t="e">
        <f t="shared" si="5"/>
        <v>#REF!</v>
      </c>
      <c r="Q25" s="138" t="e">
        <f t="shared" si="6"/>
        <v>#REF!</v>
      </c>
      <c r="R25" s="127"/>
      <c r="S25" s="139" t="e">
        <f>GETPIVOTDATA("Cuenta número de expedientes",#REF!,"CCAA",$B25,"TramoEdad",S$1)</f>
        <v>#REF!</v>
      </c>
      <c r="T25" s="136" t="e">
        <f t="shared" si="7"/>
        <v>#REF!</v>
      </c>
      <c r="U25" s="127"/>
      <c r="V25" s="139" t="e">
        <f>GETPIVOTDATA("Cuenta número de expedientes",#REF!,"CCAA",$B25,"TramoEdad",V$1)</f>
        <v>#REF!</v>
      </c>
      <c r="W25" s="136" t="e">
        <f t="shared" si="8"/>
        <v>#REF!</v>
      </c>
      <c r="X25" s="127"/>
      <c r="Y25" s="139" t="e">
        <f>GETPIVOTDATA("Cuenta número de expedientes",#REF!,"CCAA",$B25,"TramoEdad",Y$1)</f>
        <v>#REF!</v>
      </c>
      <c r="Z25" s="136" t="e">
        <f t="shared" si="9"/>
        <v>#REF!</v>
      </c>
      <c r="AA25" s="369"/>
      <c r="AB25" s="196"/>
      <c r="AC25" s="196"/>
      <c r="AD25" s="196"/>
      <c r="AE25" s="197"/>
      <c r="AF25" s="258"/>
      <c r="AG25" s="132"/>
      <c r="AH25" s="196"/>
      <c r="AI25" s="196"/>
      <c r="AJ25" s="196"/>
      <c r="AK25" s="197"/>
      <c r="AL25" s="258"/>
      <c r="AN25" s="196"/>
      <c r="AO25" s="196"/>
      <c r="AP25" s="196"/>
      <c r="AQ25" s="197"/>
      <c r="AR25" s="258"/>
      <c r="AT25" s="196"/>
      <c r="AU25" s="196"/>
      <c r="AV25" s="196"/>
      <c r="AW25" s="197"/>
      <c r="AX25" s="258"/>
    </row>
    <row r="26" spans="1:50" s="133" customFormat="1" ht="18" customHeight="1" x14ac:dyDescent="0.2">
      <c r="B26" s="134" t="s">
        <v>45</v>
      </c>
      <c r="C26" s="127"/>
      <c r="D26" s="241">
        <f t="shared" si="2"/>
        <v>2199088</v>
      </c>
      <c r="E26" s="99">
        <f t="shared" si="0"/>
        <v>4.7066518445527237</v>
      </c>
      <c r="F26" s="127"/>
      <c r="G26" s="139">
        <f>'3solcasaad'!G26</f>
        <v>1714987</v>
      </c>
      <c r="H26" s="364">
        <f t="shared" si="3"/>
        <v>4.5352234701365433</v>
      </c>
      <c r="I26" s="127"/>
      <c r="J26" s="139">
        <f>'3solcasaad'!J26</f>
        <v>324460</v>
      </c>
      <c r="K26" s="364">
        <f t="shared" si="4"/>
        <v>5.3749190763740122</v>
      </c>
      <c r="L26" s="127"/>
      <c r="M26" s="139">
        <f>'3solcasaad'!M26</f>
        <v>159641</v>
      </c>
      <c r="N26" s="364">
        <f t="shared" si="1"/>
        <v>5.5593145969400277</v>
      </c>
      <c r="O26" s="127"/>
      <c r="P26" s="142" t="e">
        <f t="shared" si="5"/>
        <v>#REF!</v>
      </c>
      <c r="Q26" s="138" t="e">
        <f t="shared" si="6"/>
        <v>#REF!</v>
      </c>
      <c r="R26" s="127"/>
      <c r="S26" s="139" t="e">
        <f>GETPIVOTDATA("Cuenta número de expedientes",#REF!,"CCAA",$B26,"TramoEdad",S$1)</f>
        <v>#REF!</v>
      </c>
      <c r="T26" s="136" t="e">
        <f t="shared" si="7"/>
        <v>#REF!</v>
      </c>
      <c r="U26" s="127"/>
      <c r="V26" s="139" t="e">
        <f>GETPIVOTDATA("Cuenta número de expedientes",#REF!,"CCAA",$B26,"TramoEdad",V$1)</f>
        <v>#REF!</v>
      </c>
      <c r="W26" s="136" t="e">
        <f t="shared" si="8"/>
        <v>#REF!</v>
      </c>
      <c r="X26" s="127"/>
      <c r="Y26" s="139" t="e">
        <f>GETPIVOTDATA("Cuenta número de expedientes",#REF!,"CCAA",$B26,"TramoEdad",Y$1)</f>
        <v>#REF!</v>
      </c>
      <c r="Z26" s="136" t="e">
        <f t="shared" si="9"/>
        <v>#REF!</v>
      </c>
      <c r="AA26" s="369"/>
      <c r="AB26" s="196"/>
      <c r="AC26" s="196"/>
      <c r="AD26" s="196"/>
      <c r="AE26" s="197"/>
      <c r="AF26" s="259"/>
      <c r="AG26" s="132"/>
      <c r="AH26" s="196"/>
      <c r="AI26" s="196"/>
      <c r="AJ26" s="196"/>
      <c r="AK26" s="197"/>
      <c r="AL26" s="258"/>
      <c r="AN26" s="196"/>
      <c r="AO26" s="196"/>
      <c r="AP26" s="196"/>
      <c r="AQ26" s="197"/>
      <c r="AR26" s="258"/>
      <c r="AT26" s="196"/>
      <c r="AU26" s="196"/>
      <c r="AV26" s="196"/>
      <c r="AW26" s="197"/>
      <c r="AX26" s="258"/>
    </row>
    <row r="27" spans="1:50" s="133" customFormat="1" ht="18" customHeight="1" x14ac:dyDescent="0.2">
      <c r="B27" s="134" t="s">
        <v>46</v>
      </c>
      <c r="C27" s="127"/>
      <c r="D27" s="241">
        <f t="shared" si="2"/>
        <v>315675</v>
      </c>
      <c r="E27" s="100">
        <f t="shared" si="0"/>
        <v>0.67563113482915682</v>
      </c>
      <c r="F27" s="127"/>
      <c r="G27" s="139">
        <f>'3solcasaad'!G27</f>
        <v>250290</v>
      </c>
      <c r="H27" s="365">
        <f t="shared" si="3"/>
        <v>0.66188319931315831</v>
      </c>
      <c r="I27" s="127"/>
      <c r="J27" s="139">
        <f>'3solcasaad'!J27</f>
        <v>42318</v>
      </c>
      <c r="K27" s="365">
        <f t="shared" si="4"/>
        <v>0.70102886480304327</v>
      </c>
      <c r="L27" s="127"/>
      <c r="M27" s="139">
        <f>'3solcasaad'!M27</f>
        <v>23067</v>
      </c>
      <c r="N27" s="365">
        <f t="shared" si="1"/>
        <v>0.80328179983597969</v>
      </c>
      <c r="O27" s="127"/>
      <c r="P27" s="142" t="e">
        <f t="shared" si="5"/>
        <v>#REF!</v>
      </c>
      <c r="Q27" s="144" t="e">
        <f t="shared" si="6"/>
        <v>#REF!</v>
      </c>
      <c r="R27" s="127"/>
      <c r="S27" s="139" t="e">
        <f>GETPIVOTDATA("Cuenta número de expedientes",#REF!,"CCAA",$B27,"TramoEdad",S$1)</f>
        <v>#REF!</v>
      </c>
      <c r="T27" s="143" t="e">
        <f t="shared" si="7"/>
        <v>#REF!</v>
      </c>
      <c r="U27" s="127"/>
      <c r="V27" s="139" t="e">
        <f>GETPIVOTDATA("Cuenta número de expedientes",#REF!,"CCAA",$B27,"TramoEdad",V$1)</f>
        <v>#REF!</v>
      </c>
      <c r="W27" s="143" t="e">
        <f t="shared" si="8"/>
        <v>#REF!</v>
      </c>
      <c r="X27" s="127"/>
      <c r="Y27" s="139" t="e">
        <f>GETPIVOTDATA("Cuenta número de expedientes",#REF!,"CCAA",$B27,"TramoEdad",Y$1)</f>
        <v>#REF!</v>
      </c>
      <c r="Z27" s="143" t="e">
        <f t="shared" si="9"/>
        <v>#REF!</v>
      </c>
      <c r="AA27" s="369"/>
      <c r="AB27" s="196"/>
      <c r="AC27" s="196"/>
      <c r="AD27" s="196"/>
      <c r="AE27" s="197"/>
      <c r="AF27" s="258"/>
      <c r="AG27" s="132"/>
      <c r="AH27" s="196"/>
      <c r="AI27" s="196"/>
      <c r="AJ27" s="196"/>
      <c r="AK27" s="197"/>
      <c r="AL27" s="258"/>
      <c r="AN27" s="196"/>
      <c r="AO27" s="196"/>
      <c r="AP27" s="196"/>
      <c r="AQ27" s="197"/>
      <c r="AR27" s="258"/>
      <c r="AT27" s="196"/>
      <c r="AU27" s="196"/>
      <c r="AV27" s="196"/>
      <c r="AW27" s="197"/>
      <c r="AX27" s="258"/>
    </row>
    <row r="28" spans="1:50" s="133" customFormat="1" ht="18" customHeight="1" x14ac:dyDescent="0.2">
      <c r="B28" s="145" t="s">
        <v>1</v>
      </c>
      <c r="C28" s="127"/>
      <c r="D28" s="242">
        <f t="shared" si="2"/>
        <v>171528</v>
      </c>
      <c r="E28" s="101">
        <f t="shared" si="0"/>
        <v>0.36711699467799358</v>
      </c>
      <c r="F28" s="127"/>
      <c r="G28" s="146">
        <f>'3solcasaad'!G28</f>
        <v>153112</v>
      </c>
      <c r="H28" s="366">
        <f t="shared" si="3"/>
        <v>0.40489935839720442</v>
      </c>
      <c r="I28" s="127"/>
      <c r="J28" s="146">
        <f>'3solcasaad'!J28</f>
        <v>13498</v>
      </c>
      <c r="K28" s="366">
        <f t="shared" si="4"/>
        <v>0.22360432007919748</v>
      </c>
      <c r="L28" s="127"/>
      <c r="M28" s="146">
        <f>'3solcasaad'!M28</f>
        <v>4918</v>
      </c>
      <c r="N28" s="366">
        <f t="shared" si="1"/>
        <v>0.17126370536235089</v>
      </c>
      <c r="O28" s="127"/>
      <c r="P28" s="148" t="e">
        <f t="shared" si="5"/>
        <v>#REF!</v>
      </c>
      <c r="Q28" s="149" t="e">
        <f t="shared" si="6"/>
        <v>#REF!</v>
      </c>
      <c r="R28" s="127"/>
      <c r="S28" s="146" t="e">
        <f>GETPIVOTDATA("Cuenta número de expedientes",#REF!,"CCAA","Ceuta","TramoEdad",S$1)+GETPIVOTDATA("Cuenta número de expedientes",#REF!,"CCAA","Melilla","TramoEdad",S$1)</f>
        <v>#REF!</v>
      </c>
      <c r="T28" s="147" t="e">
        <f t="shared" si="7"/>
        <v>#REF!</v>
      </c>
      <c r="U28" s="127"/>
      <c r="V28" s="146" t="e">
        <f>GETPIVOTDATA("Cuenta número de expedientes",#REF!,"CCAA","Ceuta","TramoEdad",V$1)+GETPIVOTDATA("Cuenta número de expedientes",#REF!,"CCAA","Melilla","TramoEdad",V$1)</f>
        <v>#REF!</v>
      </c>
      <c r="W28" s="147" t="e">
        <f t="shared" si="8"/>
        <v>#REF!</v>
      </c>
      <c r="X28" s="127"/>
      <c r="Y28" s="146" t="e">
        <f>GETPIVOTDATA("Cuenta número de expedientes",#REF!,"CCAA","Ceuta","TramoEdad",Y$1)+GETPIVOTDATA("Cuenta número de expedientes",#REF!,"CCAA","Melilla","TramoEdad",Y$1)</f>
        <v>#REF!</v>
      </c>
      <c r="Z28" s="147" t="e">
        <f t="shared" si="9"/>
        <v>#REF!</v>
      </c>
      <c r="AA28" s="369"/>
      <c r="AB28" s="196"/>
      <c r="AC28" s="196"/>
      <c r="AD28" s="196"/>
      <c r="AE28" s="197"/>
      <c r="AF28" s="258"/>
      <c r="AG28" s="132"/>
      <c r="AH28" s="196"/>
      <c r="AI28" s="196"/>
      <c r="AJ28" s="196"/>
      <c r="AK28" s="197"/>
      <c r="AL28" s="258"/>
      <c r="AN28" s="196"/>
      <c r="AO28" s="196"/>
      <c r="AP28" s="196"/>
      <c r="AQ28" s="197"/>
      <c r="AR28" s="258"/>
      <c r="AT28" s="196"/>
      <c r="AU28" s="196"/>
      <c r="AV28" s="196"/>
      <c r="AW28" s="197"/>
      <c r="AX28" s="258"/>
    </row>
    <row r="29" spans="1:50" s="124" customFormat="1" ht="3.75" customHeight="1" x14ac:dyDescent="0.2">
      <c r="A29" s="121"/>
      <c r="B29" s="122"/>
      <c r="C29" s="123"/>
      <c r="D29" s="122"/>
      <c r="E29" s="150"/>
      <c r="F29" s="123"/>
      <c r="G29" s="122"/>
      <c r="H29" s="367"/>
      <c r="I29" s="123"/>
      <c r="J29" s="122"/>
      <c r="K29" s="367"/>
      <c r="L29" s="123"/>
      <c r="M29" s="122"/>
      <c r="N29" s="367"/>
      <c r="O29" s="123"/>
      <c r="P29" s="122"/>
      <c r="Q29" s="151"/>
      <c r="R29" s="123"/>
      <c r="S29" s="122"/>
      <c r="T29" s="368"/>
      <c r="U29" s="123"/>
      <c r="V29" s="122"/>
      <c r="W29" s="367"/>
      <c r="X29" s="123"/>
      <c r="Y29" s="122"/>
      <c r="Z29" s="367"/>
      <c r="AA29" s="369"/>
      <c r="AB29" s="200"/>
      <c r="AC29" s="200"/>
      <c r="AD29" s="196"/>
      <c r="AE29" s="197"/>
      <c r="AF29" s="258"/>
      <c r="AG29" s="132"/>
      <c r="AH29" s="200"/>
      <c r="AI29" s="200"/>
      <c r="AJ29" s="196"/>
      <c r="AK29" s="197"/>
      <c r="AL29" s="258"/>
      <c r="AN29" s="200"/>
      <c r="AO29" s="200"/>
      <c r="AP29" s="196"/>
      <c r="AQ29" s="197"/>
      <c r="AR29" s="258"/>
      <c r="AT29" s="200"/>
      <c r="AU29" s="200"/>
      <c r="AV29" s="196"/>
      <c r="AW29" s="197"/>
      <c r="AX29" s="258"/>
    </row>
    <row r="30" spans="1:50" s="152" customFormat="1" ht="18" customHeight="1" x14ac:dyDescent="0.2">
      <c r="B30" s="153" t="s">
        <v>0</v>
      </c>
      <c r="C30" s="113"/>
      <c r="D30" s="154">
        <f>SUM(D11:D28)</f>
        <v>46722980</v>
      </c>
      <c r="E30" s="155">
        <f>SUM(E11:E28)</f>
        <v>100</v>
      </c>
      <c r="F30" s="113"/>
      <c r="G30" s="154">
        <f>SUM(G11:G28)</f>
        <v>37814829</v>
      </c>
      <c r="H30" s="298">
        <f>SUM(H11:H28)</f>
        <v>100</v>
      </c>
      <c r="I30" s="113"/>
      <c r="J30" s="154">
        <f>SUM(J11:J28)</f>
        <v>6036556</v>
      </c>
      <c r="K30" s="298">
        <f>SUM(K11:K28)</f>
        <v>100.00000000000001</v>
      </c>
      <c r="L30" s="113"/>
      <c r="M30" s="154">
        <f>SUM(M11:M28)</f>
        <v>2871595</v>
      </c>
      <c r="N30" s="298">
        <f>SUM(N11:N28)</f>
        <v>100</v>
      </c>
      <c r="O30" s="113"/>
      <c r="P30" s="154" t="e">
        <f>SUM(P11:P28)</f>
        <v>#REF!</v>
      </c>
      <c r="Q30" s="156" t="e">
        <f>P30*100/D30</f>
        <v>#REF!</v>
      </c>
      <c r="R30" s="113"/>
      <c r="S30" s="154" t="e">
        <f>SUM(S11:S28)</f>
        <v>#REF!</v>
      </c>
      <c r="T30" s="155" t="e">
        <f>S30*100/G30</f>
        <v>#REF!</v>
      </c>
      <c r="U30" s="113"/>
      <c r="V30" s="154" t="e">
        <f>SUM(V11:V28)</f>
        <v>#REF!</v>
      </c>
      <c r="W30" s="155" t="e">
        <f>V30*100/J30</f>
        <v>#REF!</v>
      </c>
      <c r="X30" s="113"/>
      <c r="Y30" s="154" t="e">
        <f>SUM(Y11:Y28)</f>
        <v>#REF!</v>
      </c>
      <c r="Z30" s="155" t="e">
        <f>Y30*100/M30</f>
        <v>#REF!</v>
      </c>
      <c r="AA30" s="369"/>
      <c r="AB30" s="196"/>
      <c r="AC30" s="196"/>
      <c r="AD30" s="200"/>
      <c r="AE30" s="200"/>
      <c r="AF30" s="260"/>
      <c r="AG30" s="261"/>
      <c r="AH30" s="196"/>
      <c r="AI30" s="196"/>
      <c r="AJ30" s="200"/>
      <c r="AK30" s="200"/>
      <c r="AL30" s="260"/>
      <c r="AN30" s="196"/>
      <c r="AO30" s="196"/>
      <c r="AP30" s="200"/>
      <c r="AQ30" s="200"/>
      <c r="AR30" s="260"/>
      <c r="AT30" s="196"/>
      <c r="AU30" s="196"/>
      <c r="AV30" s="200"/>
      <c r="AW30" s="200"/>
      <c r="AX30" s="260"/>
    </row>
    <row r="31" spans="1:50" s="157" customFormat="1" ht="5.25" customHeight="1" x14ac:dyDescent="0.25">
      <c r="B31" s="158" t="s">
        <v>39</v>
      </c>
      <c r="C31" s="159"/>
      <c r="D31" s="159"/>
      <c r="E31" s="159"/>
      <c r="F31" s="159"/>
      <c r="G31" s="159"/>
      <c r="H31" s="159"/>
      <c r="I31" s="159"/>
      <c r="O31" s="160"/>
      <c r="R31" s="159"/>
    </row>
    <row r="32" spans="1:50" s="152" customFormat="1" ht="5.25" customHeight="1" x14ac:dyDescent="0.25">
      <c r="B32" s="158" t="s">
        <v>47</v>
      </c>
      <c r="C32" s="161"/>
      <c r="D32" s="161"/>
      <c r="E32" s="161"/>
      <c r="F32" s="161"/>
      <c r="G32" s="161"/>
      <c r="H32" s="161"/>
      <c r="I32" s="161"/>
      <c r="O32" s="160"/>
      <c r="R32" s="161"/>
    </row>
    <row r="33" spans="2:19" s="152" customFormat="1" ht="13.5" customHeight="1" x14ac:dyDescent="0.25">
      <c r="B33" s="1299" t="s">
        <v>218</v>
      </c>
      <c r="C33" s="1299"/>
      <c r="D33" s="1299"/>
      <c r="E33" s="1299"/>
      <c r="F33" s="1299"/>
      <c r="G33" s="1299"/>
      <c r="H33" s="1299"/>
      <c r="I33" s="1299"/>
      <c r="J33" s="1299"/>
      <c r="K33" s="1299"/>
      <c r="L33" s="1299"/>
      <c r="M33" s="1299"/>
      <c r="O33" s="160"/>
    </row>
    <row r="34" spans="2:19" ht="29.25" customHeight="1" x14ac:dyDescent="0.25">
      <c r="B34" s="1351"/>
      <c r="C34" s="1351"/>
      <c r="D34" s="1351"/>
      <c r="E34" s="1351"/>
      <c r="F34" s="1351"/>
      <c r="G34" s="1351"/>
      <c r="H34" s="1351"/>
      <c r="I34" s="1351"/>
      <c r="J34" s="1351"/>
      <c r="K34" s="1351"/>
      <c r="L34" s="1351"/>
      <c r="M34" s="1351"/>
      <c r="N34" s="1351"/>
      <c r="O34" s="1351"/>
      <c r="P34" s="1351"/>
      <c r="Q34" s="163"/>
      <c r="R34" s="163"/>
      <c r="S34" s="163"/>
    </row>
    <row r="35" spans="2:19" ht="4.5" customHeight="1" x14ac:dyDescent="0.25">
      <c r="B35" s="1324"/>
      <c r="C35" s="1324"/>
      <c r="D35" s="1324"/>
      <c r="E35" s="1324"/>
      <c r="F35" s="1324"/>
      <c r="G35" s="1324"/>
      <c r="H35" s="1324"/>
      <c r="I35" s="1324"/>
      <c r="J35" s="1324"/>
      <c r="K35" s="1324"/>
      <c r="L35" s="1324"/>
      <c r="M35" s="1324"/>
      <c r="N35" s="1324"/>
      <c r="O35" s="1324"/>
      <c r="P35" s="1324"/>
      <c r="Q35" s="163"/>
      <c r="R35" s="163"/>
      <c r="S35" s="163"/>
    </row>
    <row r="38" spans="2:19" x14ac:dyDescent="0.25">
      <c r="L38" s="164"/>
      <c r="M38" s="164"/>
      <c r="N38" s="164"/>
    </row>
  </sheetData>
  <mergeCells count="22">
    <mergeCell ref="B2:I2"/>
    <mergeCell ref="B3:I3"/>
    <mergeCell ref="B7:B9"/>
    <mergeCell ref="D7:E8"/>
    <mergeCell ref="G7:H7"/>
    <mergeCell ref="A4:Z4"/>
    <mergeCell ref="B5:Z5"/>
    <mergeCell ref="Y7:Z7"/>
    <mergeCell ref="G8:H8"/>
    <mergeCell ref="J8:K8"/>
    <mergeCell ref="M8:N8"/>
    <mergeCell ref="S8:T8"/>
    <mergeCell ref="V8:W8"/>
    <mergeCell ref="Y8:Z8"/>
    <mergeCell ref="J7:K7"/>
    <mergeCell ref="M7:N7"/>
    <mergeCell ref="V7:W7"/>
    <mergeCell ref="P7:Q8"/>
    <mergeCell ref="B33:M33"/>
    <mergeCell ref="B34:P34"/>
    <mergeCell ref="B35:P35"/>
    <mergeCell ref="S7:T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39">
    <tabColor theme="0"/>
    <pageSetUpPr fitToPage="1"/>
  </sheetPr>
  <dimension ref="A1:AX38"/>
  <sheetViews>
    <sheetView showGridLines="0" zoomScaleNormal="100" workbookViewId="0">
      <selection activeCell="B6" sqref="B6"/>
    </sheetView>
  </sheetViews>
  <sheetFormatPr baseColWidth="10" defaultColWidth="11.453125" defaultRowHeight="15" x14ac:dyDescent="0.25"/>
  <cols>
    <col min="1" max="1" width="1.1796875" style="162" customWidth="1"/>
    <col min="2" max="2" width="28.7265625" style="162" customWidth="1"/>
    <col min="3" max="3" width="0.54296875" style="162" customWidth="1"/>
    <col min="4" max="4" width="11.81640625" style="162" customWidth="1"/>
    <col min="5" max="5" width="7.7265625" style="162" customWidth="1"/>
    <col min="6" max="6" width="0.453125" style="162" customWidth="1"/>
    <col min="7" max="7" width="12.453125" style="162" customWidth="1"/>
    <col min="8" max="8" width="6.26953125" style="162" customWidth="1"/>
    <col min="9" max="9" width="0.453125" style="162" customWidth="1"/>
    <col min="10" max="10" width="10.81640625" style="162" customWidth="1"/>
    <col min="11" max="11" width="6.26953125" style="162" customWidth="1"/>
    <col min="12" max="12" width="0.453125" style="162" customWidth="1"/>
    <col min="13" max="13" width="11.81640625" style="162" customWidth="1"/>
    <col min="14" max="14" width="6.26953125" style="162" customWidth="1"/>
    <col min="15" max="15" width="0.7265625" style="160" customWidth="1"/>
    <col min="16" max="16" width="10.1796875" style="162" bestFit="1" customWidth="1"/>
    <col min="17" max="17" width="8.54296875" style="162" customWidth="1"/>
    <col min="18" max="18" width="0.453125" style="162" customWidth="1"/>
    <col min="19" max="19" width="8.453125" style="162" bestFit="1" customWidth="1"/>
    <col min="20" max="20" width="7.81640625" style="162" bestFit="1" customWidth="1"/>
    <col min="21" max="21" width="0.453125" style="162" customWidth="1"/>
    <col min="22" max="22" width="8.453125" style="162" bestFit="1" customWidth="1"/>
    <col min="23" max="23" width="7.7265625" style="162" bestFit="1" customWidth="1"/>
    <col min="24" max="24" width="0.453125" style="162" customWidth="1"/>
    <col min="25" max="25" width="8.453125" style="189" bestFit="1" customWidth="1"/>
    <col min="26" max="26" width="7.7265625" style="189" bestFit="1" customWidth="1"/>
    <col min="27" max="27" width="11.453125" style="189"/>
    <col min="28" max="30" width="2.453125" style="189" bestFit="1" customWidth="1"/>
    <col min="31" max="31" width="13" style="189" bestFit="1" customWidth="1"/>
    <col min="32" max="32" width="3.453125" style="189" bestFit="1" customWidth="1"/>
    <col min="33" max="33" width="3.81640625" style="189" customWidth="1"/>
    <col min="34" max="36" width="2.453125" style="189" bestFit="1" customWidth="1"/>
    <col min="37" max="37" width="8.453125" style="189" bestFit="1" customWidth="1"/>
    <col min="38" max="38" width="3.453125" style="189" bestFit="1" customWidth="1"/>
    <col min="39" max="39" width="3.54296875" style="189" customWidth="1"/>
    <col min="40" max="42" width="2.453125" style="189" bestFit="1" customWidth="1"/>
    <col min="43" max="43" width="8.453125" style="189" bestFit="1" customWidth="1"/>
    <col min="44" max="44" width="4.1796875" style="189" bestFit="1" customWidth="1"/>
    <col min="45" max="45" width="3.26953125" style="189" customWidth="1"/>
    <col min="46" max="46" width="4.26953125" style="189" bestFit="1" customWidth="1"/>
    <col min="47" max="47" width="2.453125" style="189" bestFit="1" customWidth="1"/>
    <col min="48" max="48" width="4.26953125" style="189" bestFit="1" customWidth="1"/>
    <col min="49" max="49" width="8.453125" style="189" bestFit="1" customWidth="1"/>
    <col min="50" max="50" width="4.26953125" style="189" bestFit="1" customWidth="1"/>
    <col min="51" max="16384" width="11.453125" style="162"/>
  </cols>
  <sheetData>
    <row r="1" spans="1:50" s="104" customFormat="1" ht="15" customHeight="1" x14ac:dyDescent="0.25">
      <c r="B1" s="105"/>
      <c r="C1" s="106"/>
      <c r="F1" s="106"/>
      <c r="I1" s="106"/>
      <c r="O1" s="107"/>
      <c r="R1" s="106"/>
      <c r="Y1" s="471"/>
      <c r="Z1" s="471"/>
      <c r="AA1" s="471"/>
      <c r="AB1" s="471"/>
      <c r="AC1" s="471"/>
      <c r="AD1" s="471"/>
      <c r="AE1" s="471"/>
      <c r="AF1" s="471"/>
      <c r="AG1" s="471"/>
      <c r="AH1" s="471"/>
      <c r="AI1" s="471"/>
      <c r="AJ1" s="471"/>
      <c r="AK1" s="471"/>
      <c r="AL1" s="471"/>
      <c r="AM1" s="471"/>
      <c r="AN1" s="471"/>
      <c r="AO1" s="471"/>
      <c r="AP1" s="471"/>
      <c r="AQ1" s="471"/>
      <c r="AR1" s="471"/>
      <c r="AS1" s="471"/>
      <c r="AT1" s="471"/>
      <c r="AU1" s="471"/>
      <c r="AV1" s="471"/>
      <c r="AW1" s="471"/>
      <c r="AX1" s="471"/>
    </row>
    <row r="2" spans="1:50" s="108" customFormat="1" ht="52.5" customHeight="1" x14ac:dyDescent="0.3">
      <c r="B2" s="1300"/>
      <c r="C2" s="1300"/>
      <c r="D2" s="1300"/>
      <c r="E2" s="1300"/>
      <c r="F2" s="1300"/>
      <c r="G2" s="1300"/>
      <c r="H2" s="1300"/>
      <c r="I2" s="1300"/>
      <c r="O2" s="110"/>
      <c r="Y2" s="409"/>
      <c r="Z2" s="409"/>
      <c r="AA2" s="409"/>
      <c r="AB2" s="409"/>
      <c r="AC2" s="409"/>
      <c r="AD2" s="409"/>
      <c r="AE2" s="409"/>
      <c r="AF2" s="409"/>
      <c r="AG2" s="409"/>
      <c r="AH2" s="409"/>
      <c r="AI2" s="409"/>
      <c r="AJ2" s="409"/>
      <c r="AK2" s="409"/>
      <c r="AL2" s="409"/>
      <c r="AM2" s="409"/>
      <c r="AN2" s="409"/>
      <c r="AO2" s="409"/>
      <c r="AP2" s="409"/>
      <c r="AQ2" s="409"/>
      <c r="AR2" s="409"/>
      <c r="AS2" s="409"/>
      <c r="AT2" s="409"/>
      <c r="AU2" s="409"/>
      <c r="AV2" s="409"/>
      <c r="AW2" s="409"/>
      <c r="AX2" s="409"/>
    </row>
    <row r="3" spans="1:50" s="111" customFormat="1" ht="4.5" customHeight="1" x14ac:dyDescent="0.25">
      <c r="B3" s="1301"/>
      <c r="C3" s="1301"/>
      <c r="D3" s="1301"/>
      <c r="E3" s="1301"/>
      <c r="F3" s="1301"/>
      <c r="G3" s="1301"/>
      <c r="H3" s="1301"/>
      <c r="I3" s="1301"/>
      <c r="O3" s="110"/>
      <c r="Y3" s="409"/>
      <c r="Z3" s="409"/>
      <c r="AA3" s="409"/>
      <c r="AB3" s="409"/>
      <c r="AC3" s="409"/>
      <c r="AD3" s="409"/>
      <c r="AE3" s="409"/>
      <c r="AF3" s="409"/>
      <c r="AG3" s="409"/>
      <c r="AH3" s="409"/>
      <c r="AI3" s="409"/>
      <c r="AJ3" s="409"/>
      <c r="AK3" s="409"/>
      <c r="AL3" s="409"/>
      <c r="AM3" s="409"/>
      <c r="AN3" s="409"/>
      <c r="AO3" s="409"/>
      <c r="AP3" s="409"/>
      <c r="AQ3" s="409"/>
      <c r="AR3" s="409"/>
      <c r="AS3" s="409"/>
      <c r="AT3" s="409"/>
      <c r="AU3" s="409"/>
      <c r="AV3" s="409"/>
      <c r="AW3" s="409"/>
      <c r="AX3" s="409"/>
    </row>
    <row r="4" spans="1:50" s="770" customFormat="1" ht="17.25" customHeight="1" x14ac:dyDescent="0.25">
      <c r="A4" s="1325" t="s">
        <v>411</v>
      </c>
      <c r="B4" s="1325"/>
      <c r="C4" s="1325"/>
      <c r="D4" s="1325"/>
      <c r="E4" s="1325"/>
      <c r="F4" s="1325"/>
      <c r="G4" s="1325"/>
      <c r="H4" s="1325"/>
      <c r="I4" s="1325"/>
      <c r="J4" s="1325"/>
      <c r="K4" s="1325"/>
      <c r="L4" s="1325"/>
      <c r="M4" s="1325"/>
      <c r="N4" s="1325"/>
      <c r="O4" s="1325"/>
      <c r="P4" s="1325"/>
      <c r="Q4" s="1325"/>
      <c r="R4" s="1325"/>
      <c r="S4" s="1325"/>
      <c r="T4" s="1325"/>
      <c r="U4" s="1325"/>
      <c r="V4" s="1325"/>
      <c r="W4" s="1325"/>
      <c r="X4" s="1325"/>
      <c r="Y4" s="1325"/>
      <c r="Z4" s="1325"/>
    </row>
    <row r="5" spans="1:50" s="770" customFormat="1" ht="17.25" customHeight="1" x14ac:dyDescent="0.25">
      <c r="B5" s="1326" t="s">
        <v>486</v>
      </c>
      <c r="C5" s="1326"/>
      <c r="D5" s="1326"/>
      <c r="E5" s="1326"/>
      <c r="F5" s="1326"/>
      <c r="G5" s="1326"/>
      <c r="H5" s="1326"/>
      <c r="I5" s="1326"/>
      <c r="J5" s="1326"/>
      <c r="K5" s="1326"/>
      <c r="L5" s="1326"/>
      <c r="M5" s="1326"/>
      <c r="N5" s="1326"/>
      <c r="O5" s="1326"/>
      <c r="P5" s="1326"/>
      <c r="Q5" s="1326"/>
      <c r="R5" s="1326"/>
      <c r="S5" s="1326"/>
      <c r="T5" s="1326"/>
      <c r="U5" s="1326"/>
      <c r="V5" s="1326"/>
      <c r="W5" s="1326"/>
      <c r="X5" s="1326"/>
      <c r="Y5" s="1326"/>
      <c r="Z5" s="1326"/>
    </row>
    <row r="6" spans="1:50" s="409" customFormat="1" ht="6" customHeight="1" x14ac:dyDescent="0.25"/>
    <row r="7" spans="1:50" s="253" customFormat="1" ht="12.75" customHeight="1" x14ac:dyDescent="0.25">
      <c r="A7" s="472"/>
      <c r="B7" s="1426" t="s">
        <v>12</v>
      </c>
      <c r="C7" s="442"/>
      <c r="D7" s="1425" t="s">
        <v>210</v>
      </c>
      <c r="E7" s="1425"/>
      <c r="F7" s="442"/>
      <c r="G7" s="1425"/>
      <c r="H7" s="1425"/>
      <c r="I7" s="442"/>
      <c r="J7" s="1425"/>
      <c r="K7" s="1425"/>
      <c r="L7" s="442"/>
      <c r="M7" s="1425"/>
      <c r="N7" s="1425"/>
      <c r="O7" s="442"/>
      <c r="P7" s="1425" t="s">
        <v>30</v>
      </c>
      <c r="Q7" s="1425"/>
      <c r="R7" s="442"/>
      <c r="S7" s="1425"/>
      <c r="T7" s="1425"/>
      <c r="U7" s="442"/>
      <c r="V7" s="1425"/>
      <c r="W7" s="1425"/>
      <c r="X7" s="442"/>
      <c r="Y7" s="1364"/>
      <c r="Z7" s="1364"/>
      <c r="AA7" s="439"/>
      <c r="AB7" s="439"/>
      <c r="AC7" s="388"/>
      <c r="AD7" s="388"/>
      <c r="AE7" s="388"/>
      <c r="AF7" s="388"/>
      <c r="AG7" s="388"/>
      <c r="AH7" s="388"/>
      <c r="AI7" s="389"/>
      <c r="AJ7" s="388"/>
      <c r="AK7" s="388"/>
      <c r="AL7" s="388"/>
      <c r="AM7" s="388"/>
      <c r="AN7" s="388"/>
      <c r="AO7" s="388"/>
      <c r="AP7" s="388"/>
      <c r="AQ7" s="388"/>
      <c r="AR7" s="388"/>
      <c r="AS7" s="388"/>
      <c r="AT7" s="388"/>
      <c r="AU7" s="388"/>
      <c r="AV7" s="388"/>
      <c r="AW7" s="388"/>
      <c r="AX7" s="388"/>
    </row>
    <row r="8" spans="1:50" s="253" customFormat="1" ht="33.75" customHeight="1" x14ac:dyDescent="0.25">
      <c r="A8" s="472"/>
      <c r="B8" s="1426"/>
      <c r="C8" s="442"/>
      <c r="D8" s="1425"/>
      <c r="E8" s="1425"/>
      <c r="F8" s="442"/>
      <c r="G8" s="1425" t="s">
        <v>169</v>
      </c>
      <c r="H8" s="1425"/>
      <c r="I8" s="442"/>
      <c r="J8" s="1425" t="s">
        <v>175</v>
      </c>
      <c r="K8" s="1425"/>
      <c r="L8" s="442"/>
      <c r="M8" s="1425" t="s">
        <v>170</v>
      </c>
      <c r="N8" s="1425"/>
      <c r="O8" s="442"/>
      <c r="P8" s="1425"/>
      <c r="Q8" s="1425"/>
      <c r="R8" s="442"/>
      <c r="S8" s="1425" t="s">
        <v>176</v>
      </c>
      <c r="T8" s="1425"/>
      <c r="U8" s="442"/>
      <c r="V8" s="1425" t="s">
        <v>177</v>
      </c>
      <c r="W8" s="1425"/>
      <c r="X8" s="442"/>
      <c r="Y8" s="1364" t="s">
        <v>178</v>
      </c>
      <c r="Z8" s="1364"/>
      <c r="AA8" s="439"/>
      <c r="AB8" s="439"/>
      <c r="AC8" s="388"/>
      <c r="AD8" s="388"/>
      <c r="AE8" s="388"/>
      <c r="AF8" s="388"/>
      <c r="AG8" s="388"/>
      <c r="AH8" s="388"/>
      <c r="AI8" s="389"/>
      <c r="AJ8" s="388"/>
      <c r="AK8" s="388"/>
      <c r="AL8" s="388"/>
      <c r="AM8" s="388"/>
      <c r="AN8" s="388"/>
      <c r="AO8" s="388"/>
      <c r="AP8" s="388"/>
      <c r="AQ8" s="388"/>
      <c r="AR8" s="388"/>
      <c r="AS8" s="388"/>
      <c r="AT8" s="388"/>
      <c r="AU8" s="388"/>
      <c r="AV8" s="388"/>
      <c r="AW8" s="388"/>
      <c r="AX8" s="388"/>
    </row>
    <row r="9" spans="1:50" s="257" customFormat="1" ht="36.75" customHeight="1" x14ac:dyDescent="0.25">
      <c r="A9" s="473"/>
      <c r="B9" s="1426"/>
      <c r="C9" s="300"/>
      <c r="D9" s="443" t="s">
        <v>9</v>
      </c>
      <c r="E9" s="443" t="s">
        <v>10</v>
      </c>
      <c r="F9" s="300"/>
      <c r="G9" s="443" t="s">
        <v>9</v>
      </c>
      <c r="H9" s="255" t="s">
        <v>10</v>
      </c>
      <c r="I9" s="300"/>
      <c r="J9" s="443" t="s">
        <v>9</v>
      </c>
      <c r="K9" s="255" t="s">
        <v>10</v>
      </c>
      <c r="L9" s="300"/>
      <c r="M9" s="443" t="s">
        <v>9</v>
      </c>
      <c r="N9" s="255" t="s">
        <v>10</v>
      </c>
      <c r="O9" s="300"/>
      <c r="P9" s="443" t="s">
        <v>9</v>
      </c>
      <c r="Q9" s="443" t="s">
        <v>111</v>
      </c>
      <c r="R9" s="300"/>
      <c r="S9" s="443" t="s">
        <v>9</v>
      </c>
      <c r="T9" s="255" t="s">
        <v>111</v>
      </c>
      <c r="U9" s="300"/>
      <c r="V9" s="443" t="s">
        <v>9</v>
      </c>
      <c r="W9" s="255" t="s">
        <v>10</v>
      </c>
      <c r="X9" s="300"/>
      <c r="Y9" s="391" t="s">
        <v>9</v>
      </c>
      <c r="Z9" s="375" t="s">
        <v>10</v>
      </c>
      <c r="AA9" s="375"/>
      <c r="AB9" s="376"/>
      <c r="AC9" s="377"/>
      <c r="AD9" s="377"/>
      <c r="AE9" s="377"/>
      <c r="AF9" s="377"/>
      <c r="AG9" s="392"/>
      <c r="AH9" s="392"/>
      <c r="AI9" s="392"/>
      <c r="AJ9" s="392"/>
      <c r="AK9" s="392"/>
      <c r="AL9" s="392"/>
      <c r="AM9" s="392"/>
      <c r="AN9" s="392"/>
      <c r="AO9" s="392"/>
      <c r="AP9" s="392"/>
      <c r="AQ9" s="392"/>
      <c r="AR9" s="392"/>
      <c r="AS9" s="392"/>
      <c r="AT9" s="392"/>
      <c r="AU9" s="392"/>
      <c r="AV9" s="392"/>
      <c r="AW9" s="392"/>
      <c r="AX9" s="392"/>
    </row>
    <row r="10" spans="1:50" s="132" customFormat="1" ht="4.5" customHeight="1" x14ac:dyDescent="0.25">
      <c r="A10" s="444"/>
      <c r="B10" s="252"/>
      <c r="C10" s="307"/>
      <c r="D10" s="252"/>
      <c r="E10" s="252"/>
      <c r="F10" s="307"/>
      <c r="G10" s="252"/>
      <c r="H10" s="252"/>
      <c r="I10" s="307"/>
      <c r="J10" s="252"/>
      <c r="K10" s="252"/>
      <c r="L10" s="307"/>
      <c r="M10" s="252"/>
      <c r="N10" s="252"/>
      <c r="O10" s="307"/>
      <c r="P10" s="252"/>
      <c r="Q10" s="252"/>
      <c r="R10" s="307"/>
      <c r="S10" s="252"/>
      <c r="T10" s="252"/>
      <c r="U10" s="307"/>
      <c r="V10" s="252"/>
      <c r="W10" s="252"/>
      <c r="X10" s="307"/>
      <c r="Y10" s="439"/>
      <c r="Z10" s="439"/>
      <c r="AA10" s="439"/>
      <c r="AB10" s="376"/>
      <c r="AC10" s="377"/>
      <c r="AD10" s="377"/>
      <c r="AE10" s="377"/>
      <c r="AF10" s="377"/>
      <c r="AG10" s="379"/>
      <c r="AH10" s="379"/>
      <c r="AI10" s="379"/>
      <c r="AJ10" s="379"/>
      <c r="AK10" s="379"/>
      <c r="AL10" s="379"/>
      <c r="AM10" s="379"/>
      <c r="AN10" s="379"/>
      <c r="AO10" s="379"/>
      <c r="AP10" s="379"/>
      <c r="AQ10" s="379"/>
      <c r="AR10" s="379"/>
      <c r="AS10" s="379"/>
      <c r="AT10" s="379"/>
      <c r="AU10" s="379"/>
      <c r="AV10" s="379"/>
      <c r="AW10" s="379"/>
      <c r="AX10" s="379"/>
    </row>
    <row r="11" spans="1:50" s="132" customFormat="1" ht="18" customHeight="1" x14ac:dyDescent="0.2">
      <c r="A11" s="444"/>
      <c r="B11" s="445" t="s">
        <v>8</v>
      </c>
      <c r="C11" s="446"/>
      <c r="D11" s="447">
        <f>G11+J11+M11</f>
        <v>8584147</v>
      </c>
      <c r="E11" s="448">
        <f t="shared" ref="E11:E28" si="0">D11*100/$D$30</f>
        <v>17.851892595752791</v>
      </c>
      <c r="F11" s="446"/>
      <c r="G11" s="449">
        <f>'20pobl'!J12</f>
        <v>7016107</v>
      </c>
      <c r="H11" s="450">
        <f>G11*100/$G$30</f>
        <v>18.27226113308949</v>
      </c>
      <c r="I11" s="446"/>
      <c r="J11" s="449">
        <f>'20pobl'!Q12</f>
        <v>1145951</v>
      </c>
      <c r="K11" s="450">
        <f>J11*100/$J$30</f>
        <v>16.812853785592029</v>
      </c>
      <c r="L11" s="446"/>
      <c r="M11" s="449">
        <f>'20pobl'!X12</f>
        <v>422089</v>
      </c>
      <c r="N11" s="450">
        <f t="shared" ref="N11:N28" si="1">M11*100/$M$30</f>
        <v>14.697439354507576</v>
      </c>
      <c r="O11" s="446"/>
      <c r="P11" s="451">
        <f t="shared" ref="P11:P28" si="2">S11+V11+Y11</f>
        <v>385584</v>
      </c>
      <c r="Q11" s="452">
        <f>P11*100/D11</f>
        <v>4.4918149700838068</v>
      </c>
      <c r="R11" s="446"/>
      <c r="S11" s="449">
        <f>'34adictcasaad'!G12</f>
        <v>113149</v>
      </c>
      <c r="T11" s="453">
        <f>S11*100/G11</f>
        <v>1.612703455064183</v>
      </c>
      <c r="U11" s="446"/>
      <c r="V11" s="449">
        <f>'34adictcasaad'!J12</f>
        <v>90668</v>
      </c>
      <c r="W11" s="453">
        <f>V11*100/J11</f>
        <v>7.9120311426928378</v>
      </c>
      <c r="X11" s="446"/>
      <c r="Y11" s="397">
        <f>'34adictcasaad'!M12</f>
        <v>181767</v>
      </c>
      <c r="Z11" s="401">
        <f>Y11*100/M11</f>
        <v>43.063666667456388</v>
      </c>
      <c r="AA11" s="380"/>
      <c r="AB11" s="381">
        <f t="shared" ref="AB11:AB28" si="3">_xlfn.RANK.EQ(Q11,Q$11:Q$30,0)</f>
        <v>5</v>
      </c>
      <c r="AC11" s="381">
        <v>1</v>
      </c>
      <c r="AD11" s="381">
        <f>MATCH(AC11,AB$11:AB$30,0)</f>
        <v>7</v>
      </c>
      <c r="AE11" s="382" t="str">
        <f t="shared" ref="AE11:AE29" si="4">INDEX(B$11:B$30,AD11,1)</f>
        <v>Castilla y León</v>
      </c>
      <c r="AF11" s="383">
        <f t="shared" ref="AF11:AF29" si="5">INDEX(Q$11:Q$30,AD11,1)</f>
        <v>6.3121538211765476</v>
      </c>
      <c r="AG11" s="379"/>
      <c r="AH11" s="381">
        <f>_xlfn.RANK.EQ(T11,T$11:T$30,0)</f>
        <v>4</v>
      </c>
      <c r="AI11" s="381">
        <v>1</v>
      </c>
      <c r="AJ11" s="381">
        <f>MATCH(AI11,AH$11:AH$30,0)</f>
        <v>18</v>
      </c>
      <c r="AK11" s="382" t="str">
        <f>INDEX(B$11:B$30,AJ11,1)</f>
        <v>Ceuta y Melilla</v>
      </c>
      <c r="AL11" s="383">
        <f>INDEX(T$11:T$30,AJ11,1)</f>
        <v>1.8568464029093072</v>
      </c>
      <c r="AM11" s="379"/>
      <c r="AN11" s="381">
        <f>_xlfn.RANK.EQ(W11,W$11:W$30,0)</f>
        <v>1</v>
      </c>
      <c r="AO11" s="381">
        <v>1</v>
      </c>
      <c r="AP11" s="381">
        <f>MATCH(AO11,AN$11:AN$30,0)</f>
        <v>1</v>
      </c>
      <c r="AQ11" s="382" t="str">
        <f>INDEX(B$11:B$30,AP11,1)</f>
        <v>Andalucía</v>
      </c>
      <c r="AR11" s="383">
        <f>INDEX(W$11:W$30,AP11,1)</f>
        <v>7.9120311426928378</v>
      </c>
      <c r="AS11" s="379"/>
      <c r="AT11" s="381">
        <f>_xlfn.RANK.EQ(Z11,Z$11:Z$30,0)</f>
        <v>1</v>
      </c>
      <c r="AU11" s="381">
        <v>1</v>
      </c>
      <c r="AV11" s="381">
        <f>MATCH(AU11,AT$11:AT$30,0)</f>
        <v>1</v>
      </c>
      <c r="AW11" s="382" t="str">
        <f>INDEX(B$11:B$30,AV11,1)</f>
        <v>Andalucía</v>
      </c>
      <c r="AX11" s="383">
        <f>INDEX(Z$11:Z$30,AV11,1)</f>
        <v>43.063666667456388</v>
      </c>
    </row>
    <row r="12" spans="1:50" s="132" customFormat="1" ht="18" customHeight="1" x14ac:dyDescent="0.2">
      <c r="A12" s="444"/>
      <c r="B12" s="445" t="s">
        <v>7</v>
      </c>
      <c r="C12" s="446"/>
      <c r="D12" s="447">
        <f t="shared" ref="D12:D28" si="6">G12+J12+M12</f>
        <v>1341289</v>
      </c>
      <c r="E12" s="448">
        <f t="shared" si="0"/>
        <v>2.7893915572350596</v>
      </c>
      <c r="F12" s="446"/>
      <c r="G12" s="449">
        <f>'20pobl'!J13</f>
        <v>1044239</v>
      </c>
      <c r="H12" s="450">
        <f t="shared" ref="H12:H28" si="7">G12*100/$G$30</f>
        <v>2.7195434296193368</v>
      </c>
      <c r="I12" s="446"/>
      <c r="J12" s="449">
        <f>'20pobl'!Q13</f>
        <v>200993</v>
      </c>
      <c r="K12" s="450">
        <f t="shared" ref="K12:K28" si="8">J12*100/$J$30</f>
        <v>2.9488747083666742</v>
      </c>
      <c r="L12" s="446"/>
      <c r="M12" s="449">
        <f>'20pobl'!X13</f>
        <v>96057</v>
      </c>
      <c r="N12" s="450">
        <f t="shared" si="1"/>
        <v>3.3447730977967542</v>
      </c>
      <c r="O12" s="446"/>
      <c r="P12" s="451">
        <f t="shared" si="2"/>
        <v>48346</v>
      </c>
      <c r="Q12" s="452">
        <f t="shared" ref="Q12:Q28" si="9">P12*100/D12</f>
        <v>3.6044431886043946</v>
      </c>
      <c r="R12" s="446"/>
      <c r="S12" s="449">
        <f>'34adictcasaad'!G13</f>
        <v>9885</v>
      </c>
      <c r="T12" s="453">
        <f t="shared" ref="T12:T28" si="10">S12*100/G12</f>
        <v>0.94662237284759521</v>
      </c>
      <c r="U12" s="446"/>
      <c r="V12" s="449">
        <f>'34adictcasaad'!J13</f>
        <v>9186</v>
      </c>
      <c r="W12" s="453">
        <f t="shared" ref="W12:W28" si="11">V12*100/J12</f>
        <v>4.5703084187011491</v>
      </c>
      <c r="X12" s="446"/>
      <c r="Y12" s="397">
        <f>'34adictcasaad'!M13</f>
        <v>29275</v>
      </c>
      <c r="Z12" s="401">
        <f t="shared" ref="Z12:Z28" si="12">Y12*100/M12</f>
        <v>30.476696128340464</v>
      </c>
      <c r="AA12" s="380"/>
      <c r="AB12" s="381">
        <f t="shared" si="3"/>
        <v>12</v>
      </c>
      <c r="AC12" s="381">
        <v>2</v>
      </c>
      <c r="AD12" s="381">
        <f t="shared" ref="AD12:AD28" si="13">MATCH(AC12,AB$11:AB$30,0)</f>
        <v>11</v>
      </c>
      <c r="AE12" s="382" t="str">
        <f t="shared" si="4"/>
        <v>Extremadura</v>
      </c>
      <c r="AF12" s="383">
        <f t="shared" si="5"/>
        <v>5.3178109581089359</v>
      </c>
      <c r="AG12" s="379"/>
      <c r="AH12" s="381">
        <f t="shared" ref="AH12:AH30" si="14">_xlfn.RANK.EQ(T12,T$11:T$30,0)</f>
        <v>19</v>
      </c>
      <c r="AI12" s="381">
        <v>2</v>
      </c>
      <c r="AJ12" s="381">
        <f t="shared" ref="AJ12:AJ28" si="15">MATCH(AI12,AH$11:AH$30,0)</f>
        <v>16</v>
      </c>
      <c r="AK12" s="382" t="str">
        <f t="shared" ref="AK12:AK29" si="16">INDEX(B$11:B$30,AJ12,1)</f>
        <v>País Vasco</v>
      </c>
      <c r="AL12" s="383">
        <f t="shared" ref="AL12:AL29" si="17">INDEX(T$11:T$30,AJ12,1)</f>
        <v>1.7770618693464493</v>
      </c>
      <c r="AM12" s="379"/>
      <c r="AN12" s="381">
        <f t="shared" ref="AN12:AN30" si="18">_xlfn.RANK.EQ(W12,W$11:W$30,0)</f>
        <v>15</v>
      </c>
      <c r="AO12" s="381">
        <v>2</v>
      </c>
      <c r="AP12" s="381">
        <f t="shared" ref="AP12:AP28" si="19">MATCH(AO12,AN$11:AN$30,0)</f>
        <v>11</v>
      </c>
      <c r="AQ12" s="382" t="str">
        <f t="shared" ref="AQ12:AQ29" si="20">INDEX(B$11:B$30,AP12,1)</f>
        <v>Extremadura</v>
      </c>
      <c r="AR12" s="383">
        <f t="shared" ref="AR12:AR28" si="21">INDEX(W$11:W$30,AP12,1)</f>
        <v>7.7368836191542414</v>
      </c>
      <c r="AS12" s="379"/>
      <c r="AT12" s="381">
        <f t="shared" ref="AT12:AT30" si="22">_xlfn.RANK.EQ(Z12,Z$11:Z$30,0)</f>
        <v>13</v>
      </c>
      <c r="AU12" s="381">
        <v>2</v>
      </c>
      <c r="AV12" s="381">
        <f t="shared" ref="AV12:AV28" si="23">MATCH(AU12,AT$11:AT$30,0)</f>
        <v>7</v>
      </c>
      <c r="AW12" s="382" t="str">
        <f t="shared" ref="AW12:AW29" si="24">INDEX(B$11:B$30,AV12,1)</f>
        <v>Castilla y León</v>
      </c>
      <c r="AX12" s="383">
        <f t="shared" ref="AX12:AX29" si="25">INDEX(Z$11:Z$30,AV12,1)</f>
        <v>42.630235286000136</v>
      </c>
    </row>
    <row r="13" spans="1:50" s="132" customFormat="1" ht="18" customHeight="1" x14ac:dyDescent="0.2">
      <c r="A13" s="444"/>
      <c r="B13" s="445" t="s">
        <v>37</v>
      </c>
      <c r="C13" s="446"/>
      <c r="D13" s="447">
        <f t="shared" si="6"/>
        <v>1006060</v>
      </c>
      <c r="E13" s="448">
        <f t="shared" si="0"/>
        <v>2.0922375938905815</v>
      </c>
      <c r="F13" s="446"/>
      <c r="G13" s="449">
        <f>'20pobl'!J14</f>
        <v>728875</v>
      </c>
      <c r="H13" s="450">
        <f t="shared" si="7"/>
        <v>1.8982313601232994</v>
      </c>
      <c r="I13" s="446"/>
      <c r="J13" s="449">
        <f>'20pobl'!Q14</f>
        <v>193292</v>
      </c>
      <c r="K13" s="450">
        <f t="shared" si="8"/>
        <v>2.8358892604698234</v>
      </c>
      <c r="L13" s="446"/>
      <c r="M13" s="449">
        <f>'20pobl'!X14</f>
        <v>83893</v>
      </c>
      <c r="N13" s="450">
        <f t="shared" si="1"/>
        <v>2.9212139614339727</v>
      </c>
      <c r="O13" s="446"/>
      <c r="P13" s="451">
        <f t="shared" si="2"/>
        <v>40734</v>
      </c>
      <c r="Q13" s="452">
        <f t="shared" si="9"/>
        <v>4.0488638848577621</v>
      </c>
      <c r="R13" s="446"/>
      <c r="S13" s="449">
        <f>'34adictcasaad'!G14</f>
        <v>9512</v>
      </c>
      <c r="T13" s="453">
        <f t="shared" si="10"/>
        <v>1.3050248670896931</v>
      </c>
      <c r="U13" s="446"/>
      <c r="V13" s="449">
        <f>'34adictcasaad'!J14</f>
        <v>8794</v>
      </c>
      <c r="W13" s="453">
        <f t="shared" si="11"/>
        <v>4.5495933613393209</v>
      </c>
      <c r="X13" s="446"/>
      <c r="Y13" s="397">
        <f>'34adictcasaad'!M14</f>
        <v>22428</v>
      </c>
      <c r="Z13" s="401">
        <f t="shared" si="12"/>
        <v>26.734054092713336</v>
      </c>
      <c r="AA13" s="380"/>
      <c r="AB13" s="381">
        <f t="shared" si="3"/>
        <v>8</v>
      </c>
      <c r="AC13" s="381">
        <v>3</v>
      </c>
      <c r="AD13" s="381">
        <f t="shared" si="13"/>
        <v>16</v>
      </c>
      <c r="AE13" s="382" t="str">
        <f t="shared" si="4"/>
        <v>País Vasco</v>
      </c>
      <c r="AF13" s="384">
        <f t="shared" si="5"/>
        <v>5.1386949973424203</v>
      </c>
      <c r="AG13" s="379"/>
      <c r="AH13" s="381">
        <f t="shared" si="14"/>
        <v>10</v>
      </c>
      <c r="AI13" s="381">
        <v>3</v>
      </c>
      <c r="AJ13" s="381">
        <f t="shared" si="15"/>
        <v>7</v>
      </c>
      <c r="AK13" s="382" t="str">
        <f t="shared" si="16"/>
        <v>Castilla y León</v>
      </c>
      <c r="AL13" s="383">
        <f t="shared" si="17"/>
        <v>1.7492055938517614</v>
      </c>
      <c r="AM13" s="379"/>
      <c r="AN13" s="381">
        <f t="shared" si="18"/>
        <v>16</v>
      </c>
      <c r="AO13" s="381">
        <v>3</v>
      </c>
      <c r="AP13" s="381">
        <f t="shared" si="19"/>
        <v>9</v>
      </c>
      <c r="AQ13" s="382" t="str">
        <f t="shared" si="20"/>
        <v>Cataluña</v>
      </c>
      <c r="AR13" s="383">
        <f t="shared" si="21"/>
        <v>6.8274021583790043</v>
      </c>
      <c r="AS13" s="379"/>
      <c r="AT13" s="381">
        <f t="shared" si="22"/>
        <v>17</v>
      </c>
      <c r="AU13" s="381">
        <v>3</v>
      </c>
      <c r="AV13" s="381">
        <f t="shared" si="23"/>
        <v>11</v>
      </c>
      <c r="AW13" s="382" t="str">
        <f t="shared" si="24"/>
        <v>Extremadura</v>
      </c>
      <c r="AX13" s="383">
        <f t="shared" si="25"/>
        <v>42.208352153738758</v>
      </c>
    </row>
    <row r="14" spans="1:50" s="132" customFormat="1" ht="18" customHeight="1" x14ac:dyDescent="0.2">
      <c r="A14" s="444"/>
      <c r="B14" s="445" t="s">
        <v>38</v>
      </c>
      <c r="C14" s="446"/>
      <c r="D14" s="447">
        <f t="shared" si="6"/>
        <v>1209906</v>
      </c>
      <c r="E14" s="448">
        <f t="shared" si="0"/>
        <v>2.516162871273858</v>
      </c>
      <c r="F14" s="446"/>
      <c r="G14" s="449">
        <f>'20pobl'!J15</f>
        <v>1010320</v>
      </c>
      <c r="H14" s="450">
        <f t="shared" si="7"/>
        <v>2.6312071449285157</v>
      </c>
      <c r="I14" s="446"/>
      <c r="J14" s="449">
        <f>'20pobl'!Q15</f>
        <v>147036</v>
      </c>
      <c r="K14" s="450">
        <f t="shared" si="8"/>
        <v>2.1572429966187991</v>
      </c>
      <c r="L14" s="446"/>
      <c r="M14" s="449">
        <f>'20pobl'!X15</f>
        <v>52550</v>
      </c>
      <c r="N14" s="450">
        <f t="shared" si="1"/>
        <v>1.8298283965689064</v>
      </c>
      <c r="O14" s="446"/>
      <c r="P14" s="451">
        <f t="shared" si="2"/>
        <v>40919</v>
      </c>
      <c r="Q14" s="452">
        <f t="shared" si="9"/>
        <v>3.3819982709400565</v>
      </c>
      <c r="R14" s="446"/>
      <c r="S14" s="449">
        <f>'34adictcasaad'!G15</f>
        <v>11628</v>
      </c>
      <c r="T14" s="453">
        <f t="shared" si="10"/>
        <v>1.1509224800063347</v>
      </c>
      <c r="U14" s="446"/>
      <c r="V14" s="449">
        <f>'34adictcasaad'!J15</f>
        <v>9493</v>
      </c>
      <c r="W14" s="453">
        <f t="shared" si="11"/>
        <v>6.4562420087597596</v>
      </c>
      <c r="X14" s="446"/>
      <c r="Y14" s="397">
        <f>'34adictcasaad'!M15</f>
        <v>19798</v>
      </c>
      <c r="Z14" s="401">
        <f t="shared" si="12"/>
        <v>37.674595623215986</v>
      </c>
      <c r="AA14" s="380"/>
      <c r="AB14" s="381">
        <f t="shared" si="3"/>
        <v>15</v>
      </c>
      <c r="AC14" s="381">
        <v>4</v>
      </c>
      <c r="AD14" s="381">
        <f t="shared" si="13"/>
        <v>17</v>
      </c>
      <c r="AE14" s="382" t="str">
        <f t="shared" si="4"/>
        <v>Rioja, La</v>
      </c>
      <c r="AF14" s="383">
        <f t="shared" si="5"/>
        <v>4.578288579566963</v>
      </c>
      <c r="AG14" s="379"/>
      <c r="AH14" s="381">
        <f t="shared" si="14"/>
        <v>15</v>
      </c>
      <c r="AI14" s="381">
        <v>4</v>
      </c>
      <c r="AJ14" s="381">
        <f t="shared" si="15"/>
        <v>1</v>
      </c>
      <c r="AK14" s="382" t="str">
        <f t="shared" si="16"/>
        <v>Andalucía</v>
      </c>
      <c r="AL14" s="383">
        <f t="shared" si="17"/>
        <v>1.612703455064183</v>
      </c>
      <c r="AM14" s="379"/>
      <c r="AN14" s="381">
        <f t="shared" si="18"/>
        <v>6</v>
      </c>
      <c r="AO14" s="381">
        <v>4</v>
      </c>
      <c r="AP14" s="381">
        <f t="shared" si="19"/>
        <v>7</v>
      </c>
      <c r="AQ14" s="382" t="str">
        <f t="shared" si="20"/>
        <v>Castilla y León</v>
      </c>
      <c r="AR14" s="383">
        <f t="shared" si="21"/>
        <v>6.557484029864094</v>
      </c>
      <c r="AS14" s="379"/>
      <c r="AT14" s="381">
        <f t="shared" si="22"/>
        <v>8</v>
      </c>
      <c r="AU14" s="381">
        <v>4</v>
      </c>
      <c r="AV14" s="381">
        <f t="shared" si="23"/>
        <v>8</v>
      </c>
      <c r="AW14" s="382" t="str">
        <f t="shared" si="24"/>
        <v>Castilla - La Mancha</v>
      </c>
      <c r="AX14" s="383">
        <f t="shared" si="25"/>
        <v>40.313420759354536</v>
      </c>
    </row>
    <row r="15" spans="1:50" s="132" customFormat="1" ht="18" customHeight="1" x14ac:dyDescent="0.2">
      <c r="A15" s="444"/>
      <c r="B15" s="445" t="s">
        <v>6</v>
      </c>
      <c r="C15" s="446"/>
      <c r="D15" s="447">
        <f t="shared" si="6"/>
        <v>2213016</v>
      </c>
      <c r="E15" s="448">
        <f t="shared" si="0"/>
        <v>4.6022655418974603</v>
      </c>
      <c r="F15" s="446"/>
      <c r="G15" s="449">
        <f>'20pobl'!J16</f>
        <v>1826469</v>
      </c>
      <c r="H15" s="450">
        <f t="shared" si="7"/>
        <v>4.7567288411497755</v>
      </c>
      <c r="I15" s="446"/>
      <c r="J15" s="449">
        <f>'20pobl'!Q16</f>
        <v>288173</v>
      </c>
      <c r="K15" s="450">
        <f t="shared" si="8"/>
        <v>4.2279386413166113</v>
      </c>
      <c r="L15" s="446"/>
      <c r="M15" s="449">
        <f>'20pobl'!X16</f>
        <v>98374</v>
      </c>
      <c r="N15" s="450">
        <f t="shared" si="1"/>
        <v>3.4254526866616479</v>
      </c>
      <c r="O15" s="446"/>
      <c r="P15" s="451">
        <f t="shared" si="2"/>
        <v>52710</v>
      </c>
      <c r="Q15" s="452">
        <f t="shared" si="9"/>
        <v>2.3818173930961186</v>
      </c>
      <c r="R15" s="446"/>
      <c r="S15" s="449">
        <f>'34adictcasaad'!G16</f>
        <v>19813</v>
      </c>
      <c r="T15" s="453">
        <f t="shared" si="10"/>
        <v>1.0847706695268302</v>
      </c>
      <c r="U15" s="446"/>
      <c r="V15" s="449">
        <f>'34adictcasaad'!J16</f>
        <v>11269</v>
      </c>
      <c r="W15" s="453">
        <f t="shared" si="11"/>
        <v>3.9104982076738626</v>
      </c>
      <c r="X15" s="446"/>
      <c r="Y15" s="397">
        <f>'34adictcasaad'!M16</f>
        <v>21628</v>
      </c>
      <c r="Z15" s="401">
        <f t="shared" si="12"/>
        <v>21.985483969341491</v>
      </c>
      <c r="AA15" s="380"/>
      <c r="AB15" s="381">
        <f t="shared" si="3"/>
        <v>19</v>
      </c>
      <c r="AC15" s="381">
        <v>5</v>
      </c>
      <c r="AD15" s="381">
        <f t="shared" si="13"/>
        <v>1</v>
      </c>
      <c r="AE15" s="382" t="str">
        <f t="shared" si="4"/>
        <v>Andalucía</v>
      </c>
      <c r="AF15" s="383">
        <f t="shared" si="5"/>
        <v>4.4918149700838068</v>
      </c>
      <c r="AG15" s="379"/>
      <c r="AH15" s="381">
        <f t="shared" si="14"/>
        <v>16</v>
      </c>
      <c r="AI15" s="381">
        <v>5</v>
      </c>
      <c r="AJ15" s="381">
        <f t="shared" si="15"/>
        <v>11</v>
      </c>
      <c r="AK15" s="382" t="str">
        <f t="shared" si="16"/>
        <v>Extremadura</v>
      </c>
      <c r="AL15" s="383">
        <f t="shared" si="17"/>
        <v>1.5856045648324897</v>
      </c>
      <c r="AM15" s="379"/>
      <c r="AN15" s="381">
        <f t="shared" si="18"/>
        <v>18</v>
      </c>
      <c r="AO15" s="381">
        <v>5</v>
      </c>
      <c r="AP15" s="381">
        <f t="shared" si="19"/>
        <v>8</v>
      </c>
      <c r="AQ15" s="382" t="str">
        <f t="shared" si="20"/>
        <v>Castilla - La Mancha</v>
      </c>
      <c r="AR15" s="383">
        <f t="shared" si="21"/>
        <v>6.5420765826719816</v>
      </c>
      <c r="AS15" s="379"/>
      <c r="AT15" s="381">
        <f t="shared" si="22"/>
        <v>18</v>
      </c>
      <c r="AU15" s="381">
        <v>5</v>
      </c>
      <c r="AV15" s="381">
        <f t="shared" si="23"/>
        <v>17</v>
      </c>
      <c r="AW15" s="382" t="str">
        <f t="shared" si="24"/>
        <v>Rioja, La</v>
      </c>
      <c r="AX15" s="383">
        <f t="shared" si="25"/>
        <v>38.564311594202898</v>
      </c>
    </row>
    <row r="16" spans="1:50" s="132" customFormat="1" ht="18" customHeight="1" x14ac:dyDescent="0.2">
      <c r="A16" s="444"/>
      <c r="B16" s="445" t="s">
        <v>5</v>
      </c>
      <c r="C16" s="446"/>
      <c r="D16" s="454">
        <f t="shared" si="6"/>
        <v>588387</v>
      </c>
      <c r="E16" s="448">
        <f t="shared" si="0"/>
        <v>1.2236302021315801</v>
      </c>
      <c r="F16" s="446"/>
      <c r="G16" s="455">
        <f>'20pobl'!J17</f>
        <v>450214</v>
      </c>
      <c r="H16" s="450">
        <f t="shared" si="7"/>
        <v>1.1725060313037916</v>
      </c>
      <c r="I16" s="446"/>
      <c r="J16" s="455">
        <f>'20pobl'!Q17</f>
        <v>97495</v>
      </c>
      <c r="K16" s="450">
        <f t="shared" si="8"/>
        <v>1.4304007586941283</v>
      </c>
      <c r="L16" s="446"/>
      <c r="M16" s="455">
        <f>'20pobl'!X17</f>
        <v>40678</v>
      </c>
      <c r="N16" s="450">
        <f t="shared" si="1"/>
        <v>1.4164369080043762</v>
      </c>
      <c r="O16" s="446"/>
      <c r="P16" s="455">
        <f t="shared" si="2"/>
        <v>22898</v>
      </c>
      <c r="Q16" s="452">
        <f t="shared" si="9"/>
        <v>3.8916563418294423</v>
      </c>
      <c r="R16" s="446"/>
      <c r="S16" s="455">
        <f>'34adictcasaad'!G17</f>
        <v>6271</v>
      </c>
      <c r="T16" s="453">
        <f t="shared" si="10"/>
        <v>1.3928931574762224</v>
      </c>
      <c r="U16" s="446"/>
      <c r="V16" s="455">
        <f>'34adictcasaad'!J17</f>
        <v>4863</v>
      </c>
      <c r="W16" s="453">
        <f t="shared" si="11"/>
        <v>4.9879480999025594</v>
      </c>
      <c r="X16" s="446"/>
      <c r="Y16" s="403">
        <f>'34adictcasaad'!M17</f>
        <v>11764</v>
      </c>
      <c r="Z16" s="401">
        <f t="shared" si="12"/>
        <v>28.919809233492305</v>
      </c>
      <c r="AA16" s="380"/>
      <c r="AB16" s="381">
        <f t="shared" si="3"/>
        <v>10</v>
      </c>
      <c r="AC16" s="381">
        <v>6</v>
      </c>
      <c r="AD16" s="381">
        <f t="shared" si="13"/>
        <v>8</v>
      </c>
      <c r="AE16" s="382" t="str">
        <f t="shared" si="4"/>
        <v>Castilla - La Mancha</v>
      </c>
      <c r="AF16" s="383">
        <f t="shared" si="5"/>
        <v>4.4251532806227765</v>
      </c>
      <c r="AG16" s="379"/>
      <c r="AH16" s="381">
        <f t="shared" si="14"/>
        <v>7</v>
      </c>
      <c r="AI16" s="381">
        <v>6</v>
      </c>
      <c r="AJ16" s="381">
        <f t="shared" si="15"/>
        <v>14</v>
      </c>
      <c r="AK16" s="382" t="str">
        <f t="shared" si="16"/>
        <v>Murcia, Región de</v>
      </c>
      <c r="AL16" s="383">
        <f t="shared" si="17"/>
        <v>1.4944851425881658</v>
      </c>
      <c r="AM16" s="379"/>
      <c r="AN16" s="381">
        <f t="shared" si="18"/>
        <v>14</v>
      </c>
      <c r="AO16" s="381">
        <v>6</v>
      </c>
      <c r="AP16" s="381">
        <f t="shared" si="19"/>
        <v>4</v>
      </c>
      <c r="AQ16" s="382" t="str">
        <f t="shared" si="20"/>
        <v>Balears, Illes</v>
      </c>
      <c r="AR16" s="383">
        <f t="shared" si="21"/>
        <v>6.4562420087597596</v>
      </c>
      <c r="AS16" s="379"/>
      <c r="AT16" s="381">
        <f t="shared" si="22"/>
        <v>16</v>
      </c>
      <c r="AU16" s="381">
        <v>6</v>
      </c>
      <c r="AV16" s="381">
        <f t="shared" si="23"/>
        <v>16</v>
      </c>
      <c r="AW16" s="382" t="str">
        <f t="shared" si="24"/>
        <v>País Vasco</v>
      </c>
      <c r="AX16" s="383">
        <f t="shared" si="25"/>
        <v>38.315463606161281</v>
      </c>
    </row>
    <row r="17" spans="1:50" s="132" customFormat="1" ht="18" customHeight="1" x14ac:dyDescent="0.2">
      <c r="A17" s="444"/>
      <c r="B17" s="445" t="s">
        <v>4</v>
      </c>
      <c r="C17" s="446"/>
      <c r="D17" s="447">
        <f t="shared" si="6"/>
        <v>2383703</v>
      </c>
      <c r="E17" s="448">
        <f t="shared" si="0"/>
        <v>4.9572322021248834</v>
      </c>
      <c r="F17" s="446"/>
      <c r="G17" s="449">
        <f>'20pobl'!J18</f>
        <v>1752567</v>
      </c>
      <c r="H17" s="450">
        <f t="shared" si="7"/>
        <v>4.5642636118912163</v>
      </c>
      <c r="I17" s="446"/>
      <c r="J17" s="449">
        <f>'20pobl'!Q18</f>
        <v>413741</v>
      </c>
      <c r="K17" s="450">
        <f t="shared" si="8"/>
        <v>6.0702132448111934</v>
      </c>
      <c r="L17" s="446"/>
      <c r="M17" s="449">
        <f>'20pobl'!X18</f>
        <v>217395</v>
      </c>
      <c r="N17" s="450">
        <f t="shared" si="1"/>
        <v>7.5698486065099413</v>
      </c>
      <c r="O17" s="446"/>
      <c r="P17" s="451">
        <f t="shared" si="2"/>
        <v>150463</v>
      </c>
      <c r="Q17" s="452">
        <f>P17*100/D17</f>
        <v>6.3121538211765476</v>
      </c>
      <c r="R17" s="446"/>
      <c r="S17" s="449">
        <f>'34adictcasaad'!G18</f>
        <v>30656</v>
      </c>
      <c r="T17" s="453">
        <f>S17*100/G17</f>
        <v>1.7492055938517614</v>
      </c>
      <c r="U17" s="446"/>
      <c r="V17" s="449">
        <f>'34adictcasaad'!J18</f>
        <v>27131</v>
      </c>
      <c r="W17" s="453">
        <f>V17*100/J17</f>
        <v>6.557484029864094</v>
      </c>
      <c r="X17" s="446"/>
      <c r="Y17" s="397">
        <f>'34adictcasaad'!M18</f>
        <v>92676</v>
      </c>
      <c r="Z17" s="401">
        <f>Y17*100/M17</f>
        <v>42.630235286000136</v>
      </c>
      <c r="AA17" s="380"/>
      <c r="AB17" s="381">
        <f t="shared" si="3"/>
        <v>1</v>
      </c>
      <c r="AC17" s="381">
        <v>7</v>
      </c>
      <c r="AD17" s="381">
        <f t="shared" si="13"/>
        <v>9</v>
      </c>
      <c r="AE17" s="382" t="str">
        <f t="shared" si="4"/>
        <v>Cataluña</v>
      </c>
      <c r="AF17" s="383">
        <f t="shared" si="5"/>
        <v>4.1591943672730434</v>
      </c>
      <c r="AG17" s="379"/>
      <c r="AH17" s="381">
        <f t="shared" si="14"/>
        <v>3</v>
      </c>
      <c r="AI17" s="381">
        <v>7</v>
      </c>
      <c r="AJ17" s="381">
        <f t="shared" si="15"/>
        <v>6</v>
      </c>
      <c r="AK17" s="382" t="str">
        <f t="shared" si="16"/>
        <v>Cantabria</v>
      </c>
      <c r="AL17" s="383">
        <f t="shared" si="17"/>
        <v>1.3928931574762224</v>
      </c>
      <c r="AM17" s="379"/>
      <c r="AN17" s="381">
        <f t="shared" si="18"/>
        <v>4</v>
      </c>
      <c r="AO17" s="381">
        <v>7</v>
      </c>
      <c r="AP17" s="381">
        <f t="shared" si="19"/>
        <v>14</v>
      </c>
      <c r="AQ17" s="382" t="str">
        <f t="shared" si="20"/>
        <v>Murcia, Región de</v>
      </c>
      <c r="AR17" s="383">
        <f t="shared" si="21"/>
        <v>6.4180888869389721</v>
      </c>
      <c r="AS17" s="379"/>
      <c r="AT17" s="381">
        <f t="shared" si="22"/>
        <v>2</v>
      </c>
      <c r="AU17" s="381">
        <v>7</v>
      </c>
      <c r="AV17" s="381">
        <f t="shared" si="23"/>
        <v>9</v>
      </c>
      <c r="AW17" s="382" t="str">
        <f t="shared" si="24"/>
        <v>Cataluña</v>
      </c>
      <c r="AX17" s="383">
        <f t="shared" si="25"/>
        <v>38.07667345127664</v>
      </c>
    </row>
    <row r="18" spans="1:50" s="132" customFormat="1" ht="18" customHeight="1" x14ac:dyDescent="0.2">
      <c r="A18" s="444"/>
      <c r="B18" s="445" t="s">
        <v>40</v>
      </c>
      <c r="C18" s="446"/>
      <c r="D18" s="447">
        <f t="shared" si="6"/>
        <v>2084086</v>
      </c>
      <c r="E18" s="448">
        <f t="shared" si="0"/>
        <v>4.3341382006053779</v>
      </c>
      <c r="F18" s="446"/>
      <c r="G18" s="449">
        <f>'20pobl'!J19</f>
        <v>1679650</v>
      </c>
      <c r="H18" s="450">
        <f t="shared" si="7"/>
        <v>4.3743636481304753</v>
      </c>
      <c r="I18" s="446"/>
      <c r="J18" s="449">
        <f>'20pobl'!Q19</f>
        <v>273430</v>
      </c>
      <c r="K18" s="450">
        <f t="shared" si="8"/>
        <v>4.0116362833964354</v>
      </c>
      <c r="L18" s="446"/>
      <c r="M18" s="449">
        <f>'20pobl'!X19</f>
        <v>131006</v>
      </c>
      <c r="N18" s="450">
        <f t="shared" si="1"/>
        <v>4.5617221488278998</v>
      </c>
      <c r="O18" s="446"/>
      <c r="P18" s="451">
        <f t="shared" si="2"/>
        <v>92224</v>
      </c>
      <c r="Q18" s="452">
        <f t="shared" si="9"/>
        <v>4.4251532806227765</v>
      </c>
      <c r="R18" s="446"/>
      <c r="S18" s="449">
        <f>'34adictcasaad'!G19</f>
        <v>21523</v>
      </c>
      <c r="T18" s="453">
        <f t="shared" si="10"/>
        <v>1.2813979102789272</v>
      </c>
      <c r="U18" s="446"/>
      <c r="V18" s="449">
        <f>'34adictcasaad'!J19</f>
        <v>17888</v>
      </c>
      <c r="W18" s="453">
        <f t="shared" si="11"/>
        <v>6.5420765826719816</v>
      </c>
      <c r="X18" s="446"/>
      <c r="Y18" s="397">
        <f>'34adictcasaad'!M19</f>
        <v>52813</v>
      </c>
      <c r="Z18" s="401">
        <f t="shared" si="12"/>
        <v>40.313420759354536</v>
      </c>
      <c r="AA18" s="380"/>
      <c r="AB18" s="381">
        <f t="shared" si="3"/>
        <v>6</v>
      </c>
      <c r="AC18" s="381">
        <v>8</v>
      </c>
      <c r="AD18" s="381">
        <f t="shared" si="13"/>
        <v>3</v>
      </c>
      <c r="AE18" s="382" t="str">
        <f t="shared" si="4"/>
        <v>Asturias, Principado de</v>
      </c>
      <c r="AF18" s="383">
        <f t="shared" si="5"/>
        <v>4.0488638848577621</v>
      </c>
      <c r="AG18" s="379"/>
      <c r="AH18" s="381">
        <f t="shared" si="14"/>
        <v>12</v>
      </c>
      <c r="AI18" s="381">
        <v>8</v>
      </c>
      <c r="AJ18" s="381">
        <f t="shared" si="15"/>
        <v>17</v>
      </c>
      <c r="AK18" s="382" t="str">
        <f t="shared" si="16"/>
        <v>Rioja, La</v>
      </c>
      <c r="AL18" s="383">
        <f t="shared" si="17"/>
        <v>1.3661191347912147</v>
      </c>
      <c r="AM18" s="379"/>
      <c r="AN18" s="381">
        <f t="shared" si="18"/>
        <v>5</v>
      </c>
      <c r="AO18" s="381">
        <v>8</v>
      </c>
      <c r="AP18" s="381">
        <f t="shared" si="19"/>
        <v>16</v>
      </c>
      <c r="AQ18" s="382" t="str">
        <f t="shared" si="20"/>
        <v>País Vasco</v>
      </c>
      <c r="AR18" s="383">
        <f t="shared" si="21"/>
        <v>6.3254879385357965</v>
      </c>
      <c r="AS18" s="379"/>
      <c r="AT18" s="381">
        <f t="shared" si="22"/>
        <v>4</v>
      </c>
      <c r="AU18" s="381">
        <v>8</v>
      </c>
      <c r="AV18" s="381">
        <f t="shared" si="23"/>
        <v>4</v>
      </c>
      <c r="AW18" s="382" t="str">
        <f t="shared" si="24"/>
        <v>Balears, Illes</v>
      </c>
      <c r="AX18" s="383">
        <f t="shared" si="25"/>
        <v>37.674595623215986</v>
      </c>
    </row>
    <row r="19" spans="1:50" s="132" customFormat="1" ht="18" customHeight="1" x14ac:dyDescent="0.2">
      <c r="A19" s="444"/>
      <c r="B19" s="445" t="s">
        <v>41</v>
      </c>
      <c r="C19" s="446"/>
      <c r="D19" s="447">
        <f t="shared" si="6"/>
        <v>7901963</v>
      </c>
      <c r="E19" s="448">
        <f t="shared" si="0"/>
        <v>16.433198868986342</v>
      </c>
      <c r="F19" s="446"/>
      <c r="G19" s="449">
        <f>'20pobl'!J20</f>
        <v>6372799</v>
      </c>
      <c r="H19" s="450">
        <f t="shared" si="7"/>
        <v>16.596874516978087</v>
      </c>
      <c r="I19" s="446"/>
      <c r="J19" s="449">
        <f>'20pobl'!Q20</f>
        <v>1076178</v>
      </c>
      <c r="K19" s="450">
        <f t="shared" si="8"/>
        <v>15.789177164879527</v>
      </c>
      <c r="L19" s="446"/>
      <c r="M19" s="449">
        <f>'20pobl'!X20</f>
        <v>452986</v>
      </c>
      <c r="N19" s="450">
        <f t="shared" si="1"/>
        <v>15.773294881982162</v>
      </c>
      <c r="O19" s="446"/>
      <c r="P19" s="451">
        <f t="shared" si="2"/>
        <v>328658</v>
      </c>
      <c r="Q19" s="452">
        <f t="shared" si="9"/>
        <v>4.1591943672730434</v>
      </c>
      <c r="R19" s="446"/>
      <c r="S19" s="449">
        <f>'34adictcasaad'!G20</f>
        <v>82701</v>
      </c>
      <c r="T19" s="453">
        <f t="shared" si="10"/>
        <v>1.2977186319543421</v>
      </c>
      <c r="U19" s="446"/>
      <c r="V19" s="449">
        <f>'34adictcasaad'!J20</f>
        <v>73475</v>
      </c>
      <c r="W19" s="453">
        <f t="shared" si="11"/>
        <v>6.8274021583790043</v>
      </c>
      <c r="X19" s="446"/>
      <c r="Y19" s="397">
        <f>'34adictcasaad'!M20</f>
        <v>172482</v>
      </c>
      <c r="Z19" s="401">
        <f t="shared" si="12"/>
        <v>38.07667345127664</v>
      </c>
      <c r="AA19" s="380"/>
      <c r="AB19" s="381">
        <f t="shared" si="3"/>
        <v>7</v>
      </c>
      <c r="AC19" s="381">
        <v>9</v>
      </c>
      <c r="AD19" s="381">
        <f t="shared" si="13"/>
        <v>20</v>
      </c>
      <c r="AE19" s="382" t="str">
        <f t="shared" si="4"/>
        <v>TOTAL</v>
      </c>
      <c r="AF19" s="383">
        <f t="shared" si="5"/>
        <v>4.0444117701435163</v>
      </c>
      <c r="AG19" s="379"/>
      <c r="AH19" s="381">
        <f t="shared" si="14"/>
        <v>11</v>
      </c>
      <c r="AI19" s="381">
        <v>9</v>
      </c>
      <c r="AJ19" s="381">
        <f t="shared" si="15"/>
        <v>20</v>
      </c>
      <c r="AK19" s="382" t="str">
        <f t="shared" si="16"/>
        <v>TOTAL</v>
      </c>
      <c r="AL19" s="383">
        <f t="shared" si="17"/>
        <v>1.334167239944908</v>
      </c>
      <c r="AM19" s="379"/>
      <c r="AN19" s="381">
        <f t="shared" si="18"/>
        <v>3</v>
      </c>
      <c r="AO19" s="381">
        <v>9</v>
      </c>
      <c r="AP19" s="381">
        <f t="shared" si="19"/>
        <v>20</v>
      </c>
      <c r="AQ19" s="382" t="str">
        <f t="shared" si="20"/>
        <v>TOTAL</v>
      </c>
      <c r="AR19" s="383">
        <f t="shared" si="21"/>
        <v>6.0211663220324407</v>
      </c>
      <c r="AS19" s="379"/>
      <c r="AT19" s="381">
        <f t="shared" si="22"/>
        <v>7</v>
      </c>
      <c r="AU19" s="381">
        <v>9</v>
      </c>
      <c r="AV19" s="381">
        <f t="shared" si="23"/>
        <v>13</v>
      </c>
      <c r="AW19" s="382" t="str">
        <f t="shared" si="24"/>
        <v>Madrid, Comunidad de</v>
      </c>
      <c r="AX19" s="383">
        <f t="shared" si="25"/>
        <v>36.975313241853584</v>
      </c>
    </row>
    <row r="20" spans="1:50" s="132" customFormat="1" ht="18" customHeight="1" x14ac:dyDescent="0.2">
      <c r="A20" s="444"/>
      <c r="B20" s="445" t="s">
        <v>3</v>
      </c>
      <c r="C20" s="446"/>
      <c r="D20" s="447">
        <f t="shared" si="6"/>
        <v>5216195</v>
      </c>
      <c r="E20" s="448">
        <f t="shared" si="0"/>
        <v>10.847781718847862</v>
      </c>
      <c r="F20" s="446"/>
      <c r="G20" s="449">
        <f>'20pobl'!J21</f>
        <v>4168661</v>
      </c>
      <c r="H20" s="450">
        <f t="shared" si="7"/>
        <v>10.856570797356136</v>
      </c>
      <c r="I20" s="446"/>
      <c r="J20" s="449">
        <f>'20pobl'!Q21</f>
        <v>755276</v>
      </c>
      <c r="K20" s="450">
        <f t="shared" si="8"/>
        <v>11.08105403788365</v>
      </c>
      <c r="L20" s="446"/>
      <c r="M20" s="449">
        <f>'20pobl'!X21</f>
        <v>292258</v>
      </c>
      <c r="N20" s="450">
        <f t="shared" si="1"/>
        <v>10.176631541854148</v>
      </c>
      <c r="O20" s="446"/>
      <c r="P20" s="451">
        <f t="shared" si="2"/>
        <v>189689</v>
      </c>
      <c r="Q20" s="452">
        <f t="shared" si="9"/>
        <v>3.6365396615732348</v>
      </c>
      <c r="R20" s="446"/>
      <c r="S20" s="449">
        <f>'34adictcasaad'!G21</f>
        <v>51610</v>
      </c>
      <c r="T20" s="453">
        <f t="shared" si="10"/>
        <v>1.238047420982421</v>
      </c>
      <c r="U20" s="446"/>
      <c r="V20" s="449">
        <f>'34adictcasaad'!J21</f>
        <v>40798</v>
      </c>
      <c r="W20" s="453">
        <f t="shared" si="11"/>
        <v>5.4017339356738461</v>
      </c>
      <c r="X20" s="446"/>
      <c r="Y20" s="397">
        <f>'34adictcasaad'!M21</f>
        <v>97281</v>
      </c>
      <c r="Z20" s="401">
        <f t="shared" si="12"/>
        <v>33.286000725386472</v>
      </c>
      <c r="AA20" s="380"/>
      <c r="AB20" s="381">
        <f t="shared" si="3"/>
        <v>11</v>
      </c>
      <c r="AC20" s="381">
        <v>10</v>
      </c>
      <c r="AD20" s="381">
        <f t="shared" si="13"/>
        <v>6</v>
      </c>
      <c r="AE20" s="382" t="str">
        <f t="shared" si="4"/>
        <v>Cantabria</v>
      </c>
      <c r="AF20" s="384">
        <f t="shared" si="5"/>
        <v>3.8916563418294423</v>
      </c>
      <c r="AG20" s="379"/>
      <c r="AH20" s="381">
        <f t="shared" si="14"/>
        <v>13</v>
      </c>
      <c r="AI20" s="381">
        <v>10</v>
      </c>
      <c r="AJ20" s="381">
        <f t="shared" si="15"/>
        <v>3</v>
      </c>
      <c r="AK20" s="382" t="str">
        <f t="shared" si="16"/>
        <v>Asturias, Principado de</v>
      </c>
      <c r="AL20" s="383">
        <f t="shared" si="17"/>
        <v>1.3050248670896931</v>
      </c>
      <c r="AM20" s="379"/>
      <c r="AN20" s="381">
        <f t="shared" si="18"/>
        <v>12</v>
      </c>
      <c r="AO20" s="381">
        <v>10</v>
      </c>
      <c r="AP20" s="381">
        <f t="shared" si="19"/>
        <v>18</v>
      </c>
      <c r="AQ20" s="382" t="str">
        <f t="shared" si="20"/>
        <v>Ceuta y Melilla</v>
      </c>
      <c r="AR20" s="383">
        <f t="shared" si="21"/>
        <v>5.951851616591501</v>
      </c>
      <c r="AS20" s="379"/>
      <c r="AT20" s="381">
        <f t="shared" si="22"/>
        <v>11</v>
      </c>
      <c r="AU20" s="381">
        <v>10</v>
      </c>
      <c r="AV20" s="381">
        <f t="shared" si="23"/>
        <v>20</v>
      </c>
      <c r="AW20" s="382" t="str">
        <f t="shared" si="24"/>
        <v>TOTAL</v>
      </c>
      <c r="AX20" s="383">
        <f t="shared" si="25"/>
        <v>35.58969223365812</v>
      </c>
    </row>
    <row r="21" spans="1:50" s="132" customFormat="1" ht="18" customHeight="1" x14ac:dyDescent="0.2">
      <c r="A21" s="444"/>
      <c r="B21" s="445" t="s">
        <v>2</v>
      </c>
      <c r="C21" s="446"/>
      <c r="D21" s="447">
        <f t="shared" si="6"/>
        <v>1054306</v>
      </c>
      <c r="E21" s="448">
        <f t="shared" si="0"/>
        <v>2.1925716643782711</v>
      </c>
      <c r="F21" s="446"/>
      <c r="G21" s="449">
        <f>'20pobl'!J22</f>
        <v>824039</v>
      </c>
      <c r="H21" s="450">
        <f t="shared" si="7"/>
        <v>2.1460698635083428</v>
      </c>
      <c r="I21" s="446"/>
      <c r="J21" s="449">
        <f>'20pobl'!Q22</f>
        <v>157208</v>
      </c>
      <c r="K21" s="450">
        <f t="shared" si="8"/>
        <v>2.3064817936590236</v>
      </c>
      <c r="L21" s="446"/>
      <c r="M21" s="449">
        <f>'20pobl'!X22</f>
        <v>73059</v>
      </c>
      <c r="N21" s="450">
        <f t="shared" si="1"/>
        <v>2.5439663715495286</v>
      </c>
      <c r="O21" s="446"/>
      <c r="P21" s="451">
        <f t="shared" si="2"/>
        <v>56066</v>
      </c>
      <c r="Q21" s="452">
        <f t="shared" si="9"/>
        <v>5.3178109581089359</v>
      </c>
      <c r="R21" s="446"/>
      <c r="S21" s="449">
        <f>'34adictcasaad'!G22</f>
        <v>13066</v>
      </c>
      <c r="T21" s="453">
        <f t="shared" si="10"/>
        <v>1.5856045648324897</v>
      </c>
      <c r="U21" s="446"/>
      <c r="V21" s="449">
        <f>'34adictcasaad'!J22</f>
        <v>12163</v>
      </c>
      <c r="W21" s="453">
        <f t="shared" si="11"/>
        <v>7.7368836191542414</v>
      </c>
      <c r="X21" s="446"/>
      <c r="Y21" s="397">
        <f>'34adictcasaad'!M22</f>
        <v>30837</v>
      </c>
      <c r="Z21" s="401">
        <f t="shared" si="12"/>
        <v>42.208352153738758</v>
      </c>
      <c r="AA21" s="380"/>
      <c r="AB21" s="381">
        <f t="shared" si="3"/>
        <v>2</v>
      </c>
      <c r="AC21" s="381">
        <v>11</v>
      </c>
      <c r="AD21" s="381">
        <f t="shared" si="13"/>
        <v>10</v>
      </c>
      <c r="AE21" s="382" t="str">
        <f t="shared" si="4"/>
        <v>Comunitat Valenciana</v>
      </c>
      <c r="AF21" s="383">
        <f t="shared" si="5"/>
        <v>3.6365396615732348</v>
      </c>
      <c r="AG21" s="379"/>
      <c r="AH21" s="381">
        <f t="shared" si="14"/>
        <v>5</v>
      </c>
      <c r="AI21" s="381">
        <v>11</v>
      </c>
      <c r="AJ21" s="381">
        <f t="shared" si="15"/>
        <v>9</v>
      </c>
      <c r="AK21" s="382" t="str">
        <f t="shared" si="16"/>
        <v>Cataluña</v>
      </c>
      <c r="AL21" s="383">
        <f t="shared" si="17"/>
        <v>1.2977186319543421</v>
      </c>
      <c r="AM21" s="379"/>
      <c r="AN21" s="381">
        <f t="shared" si="18"/>
        <v>2</v>
      </c>
      <c r="AO21" s="381">
        <v>11</v>
      </c>
      <c r="AP21" s="381">
        <f t="shared" si="19"/>
        <v>17</v>
      </c>
      <c r="AQ21" s="382" t="str">
        <f t="shared" si="20"/>
        <v>Rioja, La</v>
      </c>
      <c r="AR21" s="383">
        <f t="shared" si="21"/>
        <v>5.812768965302177</v>
      </c>
      <c r="AS21" s="379"/>
      <c r="AT21" s="381">
        <f t="shared" si="22"/>
        <v>3</v>
      </c>
      <c r="AU21" s="381">
        <v>11</v>
      </c>
      <c r="AV21" s="381">
        <f t="shared" si="23"/>
        <v>10</v>
      </c>
      <c r="AW21" s="382" t="str">
        <f t="shared" si="24"/>
        <v>Comunitat Valenciana</v>
      </c>
      <c r="AX21" s="383">
        <f t="shared" si="25"/>
        <v>33.286000725386472</v>
      </c>
    </row>
    <row r="22" spans="1:50" s="132" customFormat="1" ht="18" customHeight="1" x14ac:dyDescent="0.2">
      <c r="A22" s="444"/>
      <c r="B22" s="445" t="s">
        <v>35</v>
      </c>
      <c r="C22" s="446"/>
      <c r="D22" s="447">
        <f t="shared" si="6"/>
        <v>2699424</v>
      </c>
      <c r="E22" s="448">
        <f t="shared" si="0"/>
        <v>5.6138166457770797</v>
      </c>
      <c r="F22" s="446"/>
      <c r="G22" s="449">
        <f>'20pobl'!J23</f>
        <v>1989422</v>
      </c>
      <c r="H22" s="450">
        <f t="shared" si="7"/>
        <v>5.181112301724184</v>
      </c>
      <c r="I22" s="446"/>
      <c r="J22" s="449">
        <f>'20pobl'!Q23</f>
        <v>473156</v>
      </c>
      <c r="K22" s="450">
        <f t="shared" si="8"/>
        <v>6.9419221640153745</v>
      </c>
      <c r="L22" s="446"/>
      <c r="M22" s="449">
        <f>'20pobl'!X23</f>
        <v>236846</v>
      </c>
      <c r="N22" s="450">
        <f t="shared" si="1"/>
        <v>8.2471462685777208</v>
      </c>
      <c r="O22" s="446"/>
      <c r="P22" s="451">
        <f t="shared" si="2"/>
        <v>82521</v>
      </c>
      <c r="Q22" s="452">
        <f t="shared" si="9"/>
        <v>3.0569854902379174</v>
      </c>
      <c r="R22" s="446"/>
      <c r="S22" s="449">
        <f>'34adictcasaad'!G23</f>
        <v>23694</v>
      </c>
      <c r="T22" s="453">
        <f t="shared" si="10"/>
        <v>1.190999194740985</v>
      </c>
      <c r="U22" s="446"/>
      <c r="V22" s="449">
        <f>'34adictcasaad'!J23</f>
        <v>14791</v>
      </c>
      <c r="W22" s="453">
        <f t="shared" si="11"/>
        <v>3.1260303155830211</v>
      </c>
      <c r="X22" s="446"/>
      <c r="Y22" s="397">
        <f>'34adictcasaad'!M23</f>
        <v>44036</v>
      </c>
      <c r="Z22" s="401">
        <f t="shared" si="12"/>
        <v>18.592672031615479</v>
      </c>
      <c r="AA22" s="380"/>
      <c r="AB22" s="381">
        <f t="shared" si="3"/>
        <v>17</v>
      </c>
      <c r="AC22" s="381">
        <v>12</v>
      </c>
      <c r="AD22" s="381">
        <f t="shared" si="13"/>
        <v>2</v>
      </c>
      <c r="AE22" s="382" t="str">
        <f t="shared" si="4"/>
        <v>Aragón</v>
      </c>
      <c r="AF22" s="383">
        <f t="shared" si="5"/>
        <v>3.6044431886043946</v>
      </c>
      <c r="AG22" s="379"/>
      <c r="AH22" s="381">
        <f t="shared" si="14"/>
        <v>14</v>
      </c>
      <c r="AI22" s="381">
        <v>12</v>
      </c>
      <c r="AJ22" s="381">
        <f t="shared" si="15"/>
        <v>8</v>
      </c>
      <c r="AK22" s="382" t="str">
        <f t="shared" si="16"/>
        <v>Castilla - La Mancha</v>
      </c>
      <c r="AL22" s="383">
        <f t="shared" si="17"/>
        <v>1.2813979102789272</v>
      </c>
      <c r="AM22" s="379"/>
      <c r="AN22" s="381">
        <f t="shared" si="18"/>
        <v>19</v>
      </c>
      <c r="AO22" s="381">
        <v>12</v>
      </c>
      <c r="AP22" s="381">
        <f t="shared" si="19"/>
        <v>10</v>
      </c>
      <c r="AQ22" s="382" t="str">
        <f t="shared" si="20"/>
        <v>Comunitat Valenciana</v>
      </c>
      <c r="AR22" s="383">
        <f t="shared" si="21"/>
        <v>5.4017339356738461</v>
      </c>
      <c r="AS22" s="379"/>
      <c r="AT22" s="381">
        <f t="shared" si="22"/>
        <v>19</v>
      </c>
      <c r="AU22" s="381">
        <v>12</v>
      </c>
      <c r="AV22" s="381">
        <f t="shared" si="23"/>
        <v>14</v>
      </c>
      <c r="AW22" s="382" t="str">
        <f t="shared" si="24"/>
        <v>Murcia, Región de</v>
      </c>
      <c r="AX22" s="383">
        <f t="shared" si="25"/>
        <v>32.052055140304873</v>
      </c>
    </row>
    <row r="23" spans="1:50" s="132" customFormat="1" ht="18" customHeight="1" x14ac:dyDescent="0.2">
      <c r="A23" s="444"/>
      <c r="B23" s="445" t="s">
        <v>42</v>
      </c>
      <c r="C23" s="446"/>
      <c r="D23" s="447">
        <f t="shared" si="6"/>
        <v>6871903</v>
      </c>
      <c r="E23" s="448">
        <f t="shared" si="0"/>
        <v>14.291050034957625</v>
      </c>
      <c r="F23" s="446"/>
      <c r="G23" s="449">
        <f>'20pobl'!J24</f>
        <v>5605365</v>
      </c>
      <c r="H23" s="450">
        <f t="shared" si="7"/>
        <v>14.598222778854451</v>
      </c>
      <c r="I23" s="446"/>
      <c r="J23" s="449">
        <f>'20pobl'!Q24</f>
        <v>890790</v>
      </c>
      <c r="K23" s="450">
        <f t="shared" si="8"/>
        <v>13.069251672774424</v>
      </c>
      <c r="L23" s="446"/>
      <c r="M23" s="449">
        <f>'20pobl'!X24</f>
        <v>375748</v>
      </c>
      <c r="N23" s="450">
        <f t="shared" si="1"/>
        <v>13.083812756498068</v>
      </c>
      <c r="O23" s="446"/>
      <c r="P23" s="451">
        <f t="shared" si="2"/>
        <v>244285</v>
      </c>
      <c r="Q23" s="452">
        <f t="shared" si="9"/>
        <v>3.5548377210795903</v>
      </c>
      <c r="R23" s="446"/>
      <c r="S23" s="449">
        <f>'34adictcasaad'!G24</f>
        <v>57865</v>
      </c>
      <c r="T23" s="453">
        <f t="shared" si="10"/>
        <v>1.0323145771952407</v>
      </c>
      <c r="U23" s="446"/>
      <c r="V23" s="449">
        <f>'34adictcasaad'!J24</f>
        <v>47486</v>
      </c>
      <c r="W23" s="453">
        <f t="shared" si="11"/>
        <v>5.3307738075191686</v>
      </c>
      <c r="X23" s="446"/>
      <c r="Y23" s="397">
        <f>'34adictcasaad'!M24</f>
        <v>138934</v>
      </c>
      <c r="Z23" s="401">
        <f t="shared" si="12"/>
        <v>36.975313241853584</v>
      </c>
      <c r="AA23" s="380"/>
      <c r="AB23" s="381">
        <f t="shared" si="3"/>
        <v>13</v>
      </c>
      <c r="AC23" s="381">
        <v>13</v>
      </c>
      <c r="AD23" s="381">
        <f t="shared" si="13"/>
        <v>13</v>
      </c>
      <c r="AE23" s="382" t="str">
        <f t="shared" si="4"/>
        <v>Madrid, Comunidad de</v>
      </c>
      <c r="AF23" s="383">
        <f t="shared" si="5"/>
        <v>3.5548377210795903</v>
      </c>
      <c r="AG23" s="379"/>
      <c r="AH23" s="381">
        <f t="shared" si="14"/>
        <v>17</v>
      </c>
      <c r="AI23" s="381">
        <v>13</v>
      </c>
      <c r="AJ23" s="381">
        <f t="shared" si="15"/>
        <v>10</v>
      </c>
      <c r="AK23" s="382" t="str">
        <f t="shared" si="16"/>
        <v>Comunitat Valenciana</v>
      </c>
      <c r="AL23" s="383">
        <f t="shared" si="17"/>
        <v>1.238047420982421</v>
      </c>
      <c r="AM23" s="379"/>
      <c r="AN23" s="381">
        <f t="shared" si="18"/>
        <v>13</v>
      </c>
      <c r="AO23" s="381">
        <v>13</v>
      </c>
      <c r="AP23" s="381">
        <f t="shared" si="19"/>
        <v>13</v>
      </c>
      <c r="AQ23" s="382" t="str">
        <f t="shared" si="20"/>
        <v>Madrid, Comunidad de</v>
      </c>
      <c r="AR23" s="383">
        <f t="shared" si="21"/>
        <v>5.3307738075191686</v>
      </c>
      <c r="AS23" s="379"/>
      <c r="AT23" s="381">
        <f t="shared" si="22"/>
        <v>9</v>
      </c>
      <c r="AU23" s="381">
        <v>13</v>
      </c>
      <c r="AV23" s="381">
        <f t="shared" si="23"/>
        <v>2</v>
      </c>
      <c r="AW23" s="382" t="str">
        <f t="shared" si="24"/>
        <v>Aragón</v>
      </c>
      <c r="AX23" s="383">
        <f t="shared" si="25"/>
        <v>30.476696128340464</v>
      </c>
    </row>
    <row r="24" spans="1:50" s="132" customFormat="1" ht="18" customHeight="1" x14ac:dyDescent="0.2">
      <c r="A24" s="444"/>
      <c r="B24" s="445" t="s">
        <v>43</v>
      </c>
      <c r="C24" s="446"/>
      <c r="D24" s="447">
        <f t="shared" si="6"/>
        <v>1551692</v>
      </c>
      <c r="E24" s="448">
        <f t="shared" si="0"/>
        <v>3.2269530013510765</v>
      </c>
      <c r="F24" s="446"/>
      <c r="G24" s="449">
        <f>'20pobl'!J25</f>
        <v>1298039</v>
      </c>
      <c r="H24" s="450">
        <f t="shared" si="7"/>
        <v>3.3805224990061222</v>
      </c>
      <c r="I24" s="446"/>
      <c r="J24" s="449">
        <f>'20pobl'!Q25</f>
        <v>182344</v>
      </c>
      <c r="K24" s="450">
        <f t="shared" si="8"/>
        <v>2.6752653566164635</v>
      </c>
      <c r="L24" s="446"/>
      <c r="M24" s="449">
        <f>'20pobl'!X25</f>
        <v>71309</v>
      </c>
      <c r="N24" s="450">
        <f t="shared" si="1"/>
        <v>2.4830301261832948</v>
      </c>
      <c r="O24" s="446"/>
      <c r="P24" s="451">
        <f t="shared" si="2"/>
        <v>53958</v>
      </c>
      <c r="Q24" s="452">
        <f t="shared" si="9"/>
        <v>3.4773653534335422</v>
      </c>
      <c r="R24" s="446"/>
      <c r="S24" s="449">
        <f>'34adictcasaad'!G25</f>
        <v>19399</v>
      </c>
      <c r="T24" s="453">
        <f t="shared" si="10"/>
        <v>1.4944851425881658</v>
      </c>
      <c r="U24" s="446"/>
      <c r="V24" s="449">
        <f>'34adictcasaad'!J25</f>
        <v>11703</v>
      </c>
      <c r="W24" s="453">
        <f t="shared" si="11"/>
        <v>6.4180888869389721</v>
      </c>
      <c r="X24" s="446"/>
      <c r="Y24" s="397">
        <f>'34adictcasaad'!M25</f>
        <v>22856</v>
      </c>
      <c r="Z24" s="401">
        <f t="shared" si="12"/>
        <v>32.052055140304873</v>
      </c>
      <c r="AA24" s="380"/>
      <c r="AB24" s="381">
        <f t="shared" si="3"/>
        <v>14</v>
      </c>
      <c r="AC24" s="381">
        <v>14</v>
      </c>
      <c r="AD24" s="381">
        <f t="shared" si="13"/>
        <v>14</v>
      </c>
      <c r="AE24" s="382" t="str">
        <f t="shared" si="4"/>
        <v>Murcia, Región de</v>
      </c>
      <c r="AF24" s="383">
        <f t="shared" si="5"/>
        <v>3.4773653534335422</v>
      </c>
      <c r="AG24" s="379"/>
      <c r="AH24" s="381">
        <f t="shared" si="14"/>
        <v>6</v>
      </c>
      <c r="AI24" s="381">
        <v>14</v>
      </c>
      <c r="AJ24" s="381">
        <f t="shared" si="15"/>
        <v>12</v>
      </c>
      <c r="AK24" s="382" t="str">
        <f t="shared" si="16"/>
        <v>Galicia</v>
      </c>
      <c r="AL24" s="383">
        <f t="shared" si="17"/>
        <v>1.190999194740985</v>
      </c>
      <c r="AM24" s="379"/>
      <c r="AN24" s="381">
        <f t="shared" si="18"/>
        <v>7</v>
      </c>
      <c r="AO24" s="381">
        <v>14</v>
      </c>
      <c r="AP24" s="381">
        <f t="shared" si="19"/>
        <v>6</v>
      </c>
      <c r="AQ24" s="382" t="str">
        <f t="shared" si="20"/>
        <v>Cantabria</v>
      </c>
      <c r="AR24" s="383">
        <f t="shared" si="21"/>
        <v>4.9879480999025594</v>
      </c>
      <c r="AS24" s="379"/>
      <c r="AT24" s="381">
        <f t="shared" si="22"/>
        <v>12</v>
      </c>
      <c r="AU24" s="381">
        <v>14</v>
      </c>
      <c r="AV24" s="381">
        <f t="shared" si="23"/>
        <v>15</v>
      </c>
      <c r="AW24" s="382" t="str">
        <f t="shared" si="24"/>
        <v>Navarra, Comunidad Foral de</v>
      </c>
      <c r="AX24" s="383">
        <f t="shared" si="25"/>
        <v>30.295914699892176</v>
      </c>
    </row>
    <row r="25" spans="1:50" s="132" customFormat="1" ht="18" customHeight="1" x14ac:dyDescent="0.2">
      <c r="B25" s="445" t="s">
        <v>44</v>
      </c>
      <c r="C25" s="446"/>
      <c r="D25" s="454">
        <f t="shared" si="6"/>
        <v>672155</v>
      </c>
      <c r="E25" s="448">
        <f t="shared" si="0"/>
        <v>1.3978370672937237</v>
      </c>
      <c r="F25" s="446"/>
      <c r="G25" s="455">
        <f>'20pobl'!J26</f>
        <v>534721</v>
      </c>
      <c r="H25" s="450">
        <f t="shared" si="7"/>
        <v>1.3925901850337723</v>
      </c>
      <c r="I25" s="446"/>
      <c r="J25" s="455">
        <f>'20pobl'!Q26</f>
        <v>95699</v>
      </c>
      <c r="K25" s="450">
        <f t="shared" si="8"/>
        <v>1.4040506918946549</v>
      </c>
      <c r="L25" s="446"/>
      <c r="M25" s="455">
        <f>'20pobl'!X26</f>
        <v>41735</v>
      </c>
      <c r="N25" s="450">
        <f t="shared" si="1"/>
        <v>1.4532424002055815</v>
      </c>
      <c r="O25" s="446"/>
      <c r="P25" s="456">
        <f t="shared" si="2"/>
        <v>21931</v>
      </c>
      <c r="Q25" s="452">
        <f t="shared" si="9"/>
        <v>3.2627890888262381</v>
      </c>
      <c r="R25" s="446"/>
      <c r="S25" s="455">
        <f>'34adictcasaad'!G26</f>
        <v>5185</v>
      </c>
      <c r="T25" s="453">
        <f t="shared" si="10"/>
        <v>0.96966455403846119</v>
      </c>
      <c r="U25" s="446"/>
      <c r="V25" s="455">
        <f>'34adictcasaad'!J26</f>
        <v>4102</v>
      </c>
      <c r="W25" s="453">
        <f t="shared" si="11"/>
        <v>4.2863561792704212</v>
      </c>
      <c r="X25" s="446"/>
      <c r="Y25" s="403">
        <f>'34adictcasaad'!M26</f>
        <v>12644</v>
      </c>
      <c r="Z25" s="401">
        <f t="shared" si="12"/>
        <v>30.295914699892176</v>
      </c>
      <c r="AA25" s="380"/>
      <c r="AB25" s="381">
        <f t="shared" si="3"/>
        <v>16</v>
      </c>
      <c r="AC25" s="381">
        <v>15</v>
      </c>
      <c r="AD25" s="381">
        <f t="shared" si="13"/>
        <v>4</v>
      </c>
      <c r="AE25" s="382" t="str">
        <f t="shared" si="4"/>
        <v>Balears, Illes</v>
      </c>
      <c r="AF25" s="383">
        <f t="shared" si="5"/>
        <v>3.3819982709400565</v>
      </c>
      <c r="AG25" s="379"/>
      <c r="AH25" s="381">
        <f t="shared" si="14"/>
        <v>18</v>
      </c>
      <c r="AI25" s="381">
        <v>15</v>
      </c>
      <c r="AJ25" s="381">
        <f t="shared" si="15"/>
        <v>4</v>
      </c>
      <c r="AK25" s="382" t="str">
        <f t="shared" si="16"/>
        <v>Balears, Illes</v>
      </c>
      <c r="AL25" s="383">
        <f t="shared" si="17"/>
        <v>1.1509224800063347</v>
      </c>
      <c r="AM25" s="379"/>
      <c r="AN25" s="381">
        <f t="shared" si="18"/>
        <v>17</v>
      </c>
      <c r="AO25" s="381">
        <v>15</v>
      </c>
      <c r="AP25" s="381">
        <f t="shared" si="19"/>
        <v>2</v>
      </c>
      <c r="AQ25" s="382" t="str">
        <f t="shared" si="20"/>
        <v>Aragón</v>
      </c>
      <c r="AR25" s="383">
        <f t="shared" si="21"/>
        <v>4.5703084187011491</v>
      </c>
      <c r="AS25" s="379"/>
      <c r="AT25" s="381">
        <f t="shared" si="22"/>
        <v>14</v>
      </c>
      <c r="AU25" s="381">
        <v>15</v>
      </c>
      <c r="AV25" s="381">
        <f t="shared" si="23"/>
        <v>18</v>
      </c>
      <c r="AW25" s="382" t="str">
        <f t="shared" si="24"/>
        <v>Ceuta y Melilla</v>
      </c>
      <c r="AX25" s="383">
        <f t="shared" si="25"/>
        <v>29.940366029200081</v>
      </c>
    </row>
    <row r="26" spans="1:50" s="132" customFormat="1" ht="18" customHeight="1" x14ac:dyDescent="0.2">
      <c r="B26" s="445" t="s">
        <v>45</v>
      </c>
      <c r="C26" s="446"/>
      <c r="D26" s="454">
        <f t="shared" si="6"/>
        <v>2216302</v>
      </c>
      <c r="E26" s="448">
        <f t="shared" si="0"/>
        <v>4.6090992225263738</v>
      </c>
      <c r="F26" s="446"/>
      <c r="G26" s="455">
        <f>'20pobl'!J27</f>
        <v>1696058</v>
      </c>
      <c r="H26" s="450">
        <f t="shared" si="7"/>
        <v>4.4170955022301532</v>
      </c>
      <c r="I26" s="446"/>
      <c r="J26" s="455">
        <f>'20pobl'!Q27</f>
        <v>361316</v>
      </c>
      <c r="K26" s="450">
        <f t="shared" si="8"/>
        <v>5.3010583161016225</v>
      </c>
      <c r="L26" s="446"/>
      <c r="M26" s="455">
        <f>'20pobl'!X27</f>
        <v>158928</v>
      </c>
      <c r="N26" s="450">
        <f t="shared" si="1"/>
        <v>5.5339860591798891</v>
      </c>
      <c r="O26" s="446"/>
      <c r="P26" s="456">
        <f t="shared" si="2"/>
        <v>113889</v>
      </c>
      <c r="Q26" s="452">
        <f t="shared" si="9"/>
        <v>5.1386949973424203</v>
      </c>
      <c r="R26" s="446"/>
      <c r="S26" s="455">
        <f>'34adictcasaad'!G27</f>
        <v>30140</v>
      </c>
      <c r="T26" s="453">
        <f t="shared" si="10"/>
        <v>1.7770618693464493</v>
      </c>
      <c r="U26" s="446"/>
      <c r="V26" s="455">
        <f>'34adictcasaad'!J27</f>
        <v>22855</v>
      </c>
      <c r="W26" s="453">
        <f t="shared" si="11"/>
        <v>6.3254879385357965</v>
      </c>
      <c r="X26" s="446"/>
      <c r="Y26" s="403">
        <f>'34adictcasaad'!M27</f>
        <v>60894</v>
      </c>
      <c r="Z26" s="401">
        <f t="shared" si="12"/>
        <v>38.315463606161281</v>
      </c>
      <c r="AA26" s="380"/>
      <c r="AB26" s="381">
        <f t="shared" si="3"/>
        <v>3</v>
      </c>
      <c r="AC26" s="381">
        <v>16</v>
      </c>
      <c r="AD26" s="381">
        <f t="shared" si="13"/>
        <v>15</v>
      </c>
      <c r="AE26" s="382" t="str">
        <f t="shared" si="4"/>
        <v>Navarra, Comunidad Foral de</v>
      </c>
      <c r="AF26" s="384">
        <f t="shared" si="5"/>
        <v>3.2627890888262381</v>
      </c>
      <c r="AG26" s="379"/>
      <c r="AH26" s="381">
        <f t="shared" si="14"/>
        <v>2</v>
      </c>
      <c r="AI26" s="381">
        <v>16</v>
      </c>
      <c r="AJ26" s="381">
        <f t="shared" si="15"/>
        <v>5</v>
      </c>
      <c r="AK26" s="382" t="str">
        <f t="shared" si="16"/>
        <v>Canarias</v>
      </c>
      <c r="AL26" s="383">
        <f t="shared" si="17"/>
        <v>1.0847706695268302</v>
      </c>
      <c r="AM26" s="379"/>
      <c r="AN26" s="381">
        <f t="shared" si="18"/>
        <v>8</v>
      </c>
      <c r="AO26" s="381">
        <v>16</v>
      </c>
      <c r="AP26" s="381">
        <f t="shared" si="19"/>
        <v>3</v>
      </c>
      <c r="AQ26" s="382" t="str">
        <f t="shared" si="20"/>
        <v>Asturias, Principado de</v>
      </c>
      <c r="AR26" s="383">
        <f t="shared" si="21"/>
        <v>4.5495933613393209</v>
      </c>
      <c r="AS26" s="379"/>
      <c r="AT26" s="381">
        <f t="shared" si="22"/>
        <v>6</v>
      </c>
      <c r="AU26" s="381">
        <v>16</v>
      </c>
      <c r="AV26" s="381">
        <f t="shared" si="23"/>
        <v>6</v>
      </c>
      <c r="AW26" s="382" t="str">
        <f t="shared" si="24"/>
        <v>Cantabria</v>
      </c>
      <c r="AX26" s="383">
        <f t="shared" si="25"/>
        <v>28.919809233492305</v>
      </c>
    </row>
    <row r="27" spans="1:50" s="132" customFormat="1" ht="18" customHeight="1" x14ac:dyDescent="0.2">
      <c r="B27" s="445" t="s">
        <v>46</v>
      </c>
      <c r="C27" s="446"/>
      <c r="D27" s="454">
        <f t="shared" si="6"/>
        <v>322282</v>
      </c>
      <c r="E27" s="457">
        <f t="shared" si="0"/>
        <v>0.67022892892495911</v>
      </c>
      <c r="F27" s="446"/>
      <c r="G27" s="455">
        <f>'20pobl'!J28</f>
        <v>252101</v>
      </c>
      <c r="H27" s="458">
        <f t="shared" si="7"/>
        <v>0.65655431194435798</v>
      </c>
      <c r="I27" s="446"/>
      <c r="J27" s="455">
        <f>'20pobl'!Q28</f>
        <v>48101</v>
      </c>
      <c r="K27" s="458">
        <f t="shared" si="8"/>
        <v>0.70571523559101768</v>
      </c>
      <c r="L27" s="446"/>
      <c r="M27" s="455">
        <f>'20pobl'!X28</f>
        <v>22080</v>
      </c>
      <c r="N27" s="458">
        <f t="shared" si="1"/>
        <v>0.7688413129636813</v>
      </c>
      <c r="O27" s="446"/>
      <c r="P27" s="456">
        <f t="shared" si="2"/>
        <v>14755</v>
      </c>
      <c r="Q27" s="459">
        <f t="shared" si="9"/>
        <v>4.578288579566963</v>
      </c>
      <c r="R27" s="446"/>
      <c r="S27" s="455">
        <f>'34adictcasaad'!G28</f>
        <v>3444</v>
      </c>
      <c r="T27" s="244">
        <f t="shared" si="10"/>
        <v>1.3661191347912147</v>
      </c>
      <c r="U27" s="446"/>
      <c r="V27" s="455">
        <f>'34adictcasaad'!J28</f>
        <v>2796</v>
      </c>
      <c r="W27" s="244">
        <f t="shared" si="11"/>
        <v>5.812768965302177</v>
      </c>
      <c r="X27" s="446"/>
      <c r="Y27" s="403">
        <f>'34adictcasaad'!M28</f>
        <v>8515</v>
      </c>
      <c r="Z27" s="404">
        <f t="shared" si="12"/>
        <v>38.564311594202898</v>
      </c>
      <c r="AA27" s="380"/>
      <c r="AB27" s="381">
        <f t="shared" si="3"/>
        <v>4</v>
      </c>
      <c r="AC27" s="381">
        <v>17</v>
      </c>
      <c r="AD27" s="381">
        <f t="shared" si="13"/>
        <v>12</v>
      </c>
      <c r="AE27" s="382" t="str">
        <f t="shared" si="4"/>
        <v>Galicia</v>
      </c>
      <c r="AF27" s="383">
        <f t="shared" si="5"/>
        <v>3.0569854902379174</v>
      </c>
      <c r="AG27" s="379"/>
      <c r="AH27" s="381">
        <f t="shared" si="14"/>
        <v>8</v>
      </c>
      <c r="AI27" s="381">
        <v>17</v>
      </c>
      <c r="AJ27" s="381">
        <f t="shared" si="15"/>
        <v>13</v>
      </c>
      <c r="AK27" s="382" t="str">
        <f t="shared" si="16"/>
        <v>Madrid, Comunidad de</v>
      </c>
      <c r="AL27" s="383">
        <f t="shared" si="17"/>
        <v>1.0323145771952407</v>
      </c>
      <c r="AM27" s="379"/>
      <c r="AN27" s="381">
        <f t="shared" si="18"/>
        <v>11</v>
      </c>
      <c r="AO27" s="381">
        <v>17</v>
      </c>
      <c r="AP27" s="381">
        <f t="shared" si="19"/>
        <v>15</v>
      </c>
      <c r="AQ27" s="382" t="str">
        <f t="shared" si="20"/>
        <v>Navarra, Comunidad Foral de</v>
      </c>
      <c r="AR27" s="383">
        <f t="shared" si="21"/>
        <v>4.2863561792704212</v>
      </c>
      <c r="AS27" s="379"/>
      <c r="AT27" s="381">
        <f t="shared" si="22"/>
        <v>5</v>
      </c>
      <c r="AU27" s="381">
        <v>17</v>
      </c>
      <c r="AV27" s="381">
        <f t="shared" si="23"/>
        <v>3</v>
      </c>
      <c r="AW27" s="382" t="str">
        <f t="shared" si="24"/>
        <v>Asturias, Principado de</v>
      </c>
      <c r="AX27" s="383">
        <f t="shared" si="25"/>
        <v>26.734054092713336</v>
      </c>
    </row>
    <row r="28" spans="1:50" s="132" customFormat="1" ht="18" customHeight="1" x14ac:dyDescent="0.2">
      <c r="B28" s="445" t="s">
        <v>1</v>
      </c>
      <c r="C28" s="446"/>
      <c r="D28" s="454">
        <f t="shared" si="6"/>
        <v>168545</v>
      </c>
      <c r="E28" s="457">
        <f t="shared" si="0"/>
        <v>0.35051208204509476</v>
      </c>
      <c r="F28" s="446"/>
      <c r="G28" s="455">
        <f>'20pobl'!J29</f>
        <v>147939</v>
      </c>
      <c r="H28" s="458">
        <f t="shared" si="7"/>
        <v>0.38528204312849362</v>
      </c>
      <c r="I28" s="446"/>
      <c r="J28" s="455">
        <f>'20pobl'!Q29</f>
        <v>15743</v>
      </c>
      <c r="K28" s="458">
        <f t="shared" si="8"/>
        <v>0.23097388731854621</v>
      </c>
      <c r="L28" s="446"/>
      <c r="M28" s="455">
        <f>'20pobl'!X29</f>
        <v>4863</v>
      </c>
      <c r="N28" s="458">
        <f t="shared" si="1"/>
        <v>0.16933312069485426</v>
      </c>
      <c r="O28" s="446"/>
      <c r="P28" s="456">
        <f t="shared" si="2"/>
        <v>5140</v>
      </c>
      <c r="Q28" s="459">
        <f t="shared" si="9"/>
        <v>3.0496306624343648</v>
      </c>
      <c r="R28" s="446"/>
      <c r="S28" s="455">
        <f>'34adictcasaad'!G29</f>
        <v>2747</v>
      </c>
      <c r="T28" s="244">
        <f t="shared" si="10"/>
        <v>1.8568464029093072</v>
      </c>
      <c r="U28" s="446"/>
      <c r="V28" s="455">
        <f>'34adictcasaad'!J29</f>
        <v>937</v>
      </c>
      <c r="W28" s="244">
        <f t="shared" si="11"/>
        <v>5.951851616591501</v>
      </c>
      <c r="X28" s="446"/>
      <c r="Y28" s="403">
        <f>'34adictcasaad'!M29</f>
        <v>1456</v>
      </c>
      <c r="Z28" s="404">
        <f t="shared" si="12"/>
        <v>29.940366029200081</v>
      </c>
      <c r="AA28" s="380"/>
      <c r="AB28" s="381">
        <f t="shared" si="3"/>
        <v>18</v>
      </c>
      <c r="AC28" s="381">
        <v>18</v>
      </c>
      <c r="AD28" s="381">
        <f t="shared" si="13"/>
        <v>18</v>
      </c>
      <c r="AE28" s="382" t="str">
        <f t="shared" si="4"/>
        <v>Ceuta y Melilla</v>
      </c>
      <c r="AF28" s="383">
        <f t="shared" si="5"/>
        <v>3.0496306624343648</v>
      </c>
      <c r="AG28" s="379"/>
      <c r="AH28" s="381">
        <f t="shared" si="14"/>
        <v>1</v>
      </c>
      <c r="AI28" s="381">
        <v>18</v>
      </c>
      <c r="AJ28" s="381">
        <f t="shared" si="15"/>
        <v>15</v>
      </c>
      <c r="AK28" s="382" t="str">
        <f t="shared" si="16"/>
        <v>Navarra, Comunidad Foral de</v>
      </c>
      <c r="AL28" s="383">
        <f t="shared" si="17"/>
        <v>0.96966455403846119</v>
      </c>
      <c r="AM28" s="379"/>
      <c r="AN28" s="381">
        <f t="shared" si="18"/>
        <v>10</v>
      </c>
      <c r="AO28" s="381">
        <v>18</v>
      </c>
      <c r="AP28" s="381">
        <f t="shared" si="19"/>
        <v>5</v>
      </c>
      <c r="AQ28" s="382" t="str">
        <f t="shared" si="20"/>
        <v>Canarias</v>
      </c>
      <c r="AR28" s="383">
        <f t="shared" si="21"/>
        <v>3.9104982076738626</v>
      </c>
      <c r="AS28" s="379"/>
      <c r="AT28" s="381">
        <f t="shared" si="22"/>
        <v>15</v>
      </c>
      <c r="AU28" s="381">
        <v>18</v>
      </c>
      <c r="AV28" s="381">
        <f t="shared" si="23"/>
        <v>5</v>
      </c>
      <c r="AW28" s="382" t="str">
        <f t="shared" si="24"/>
        <v>Canarias</v>
      </c>
      <c r="AX28" s="383">
        <f t="shared" si="25"/>
        <v>21.985483969341491</v>
      </c>
    </row>
    <row r="29" spans="1:50" s="132" customFormat="1" ht="3.75" customHeight="1" x14ac:dyDescent="0.2">
      <c r="A29" s="444"/>
      <c r="B29" s="252"/>
      <c r="C29" s="307"/>
      <c r="D29" s="252"/>
      <c r="E29" s="460"/>
      <c r="F29" s="307"/>
      <c r="G29" s="252"/>
      <c r="H29" s="461"/>
      <c r="I29" s="307"/>
      <c r="J29" s="252"/>
      <c r="K29" s="461"/>
      <c r="L29" s="307"/>
      <c r="M29" s="252"/>
      <c r="N29" s="461"/>
      <c r="O29" s="307"/>
      <c r="P29" s="252"/>
      <c r="Q29" s="462"/>
      <c r="R29" s="307"/>
      <c r="S29" s="252"/>
      <c r="T29" s="463"/>
      <c r="U29" s="307"/>
      <c r="V29" s="252"/>
      <c r="W29" s="461"/>
      <c r="X29" s="307"/>
      <c r="Y29" s="439"/>
      <c r="Z29" s="385"/>
      <c r="AA29" s="380"/>
      <c r="AB29" s="377"/>
      <c r="AC29" s="377"/>
      <c r="AD29" s="381">
        <f>MATCH(AC30,AB$11:AB$30,0)</f>
        <v>5</v>
      </c>
      <c r="AE29" s="382" t="str">
        <f t="shared" si="4"/>
        <v>Canarias</v>
      </c>
      <c r="AF29" s="383">
        <f t="shared" si="5"/>
        <v>2.3818173930961186</v>
      </c>
      <c r="AG29" s="379"/>
      <c r="AH29" s="377"/>
      <c r="AI29" s="377"/>
      <c r="AJ29" s="381">
        <f>MATCH(AI30,AH$11:AH$30,0)</f>
        <v>2</v>
      </c>
      <c r="AK29" s="382" t="str">
        <f t="shared" si="16"/>
        <v>Aragón</v>
      </c>
      <c r="AL29" s="383">
        <f t="shared" si="17"/>
        <v>0.94662237284759521</v>
      </c>
      <c r="AM29" s="379"/>
      <c r="AN29" s="377"/>
      <c r="AO29" s="377"/>
      <c r="AP29" s="381">
        <f>MATCH(AO30,AN$11:AN$30,0)</f>
        <v>12</v>
      </c>
      <c r="AQ29" s="382" t="str">
        <f t="shared" si="20"/>
        <v>Galicia</v>
      </c>
      <c r="AR29" s="383">
        <f>INDEX(W$11:W$30,AP29,1)</f>
        <v>3.1260303155830211</v>
      </c>
      <c r="AS29" s="379"/>
      <c r="AT29" s="377"/>
      <c r="AU29" s="377"/>
      <c r="AV29" s="381">
        <f>MATCH(AU30,AT$11:AT$30,0)</f>
        <v>12</v>
      </c>
      <c r="AW29" s="382" t="str">
        <f t="shared" si="24"/>
        <v>Galicia</v>
      </c>
      <c r="AX29" s="383">
        <f t="shared" si="25"/>
        <v>18.592672031615479</v>
      </c>
    </row>
    <row r="30" spans="1:50" s="261" customFormat="1" ht="18" customHeight="1" x14ac:dyDescent="0.2">
      <c r="B30" s="464" t="s">
        <v>0</v>
      </c>
      <c r="C30" s="442"/>
      <c r="D30" s="465">
        <f>SUM(D11:D28)</f>
        <v>48085361</v>
      </c>
      <c r="E30" s="463">
        <f>SUM(E11:E28)</f>
        <v>99.999999999999986</v>
      </c>
      <c r="F30" s="442"/>
      <c r="G30" s="465">
        <f>SUM(G11:G28)</f>
        <v>38397585</v>
      </c>
      <c r="H30" s="466">
        <f>SUM(H11:H28)</f>
        <v>100.00000000000001</v>
      </c>
      <c r="I30" s="442"/>
      <c r="J30" s="465">
        <f>SUM(J11:J28)</f>
        <v>6815922</v>
      </c>
      <c r="K30" s="466">
        <f>SUM(K11:K28)</f>
        <v>99.999999999999986</v>
      </c>
      <c r="L30" s="442"/>
      <c r="M30" s="465">
        <f>SUM(M11:M28)</f>
        <v>2871854</v>
      </c>
      <c r="N30" s="466">
        <f>SUM(N11:N28)</f>
        <v>100.00000000000001</v>
      </c>
      <c r="O30" s="442"/>
      <c r="P30" s="465">
        <f>SUM(P11:P28)</f>
        <v>1944770</v>
      </c>
      <c r="Q30" s="462">
        <f>P30*100/D30</f>
        <v>4.0444117701435163</v>
      </c>
      <c r="R30" s="442"/>
      <c r="S30" s="465">
        <f>SUM(S11:S28)</f>
        <v>512288</v>
      </c>
      <c r="T30" s="463">
        <f>S30*100/G30</f>
        <v>1.334167239944908</v>
      </c>
      <c r="U30" s="442"/>
      <c r="V30" s="465">
        <f>SUM(V11:V28)</f>
        <v>410398</v>
      </c>
      <c r="W30" s="463">
        <f>V30*100/J30</f>
        <v>6.0211663220324407</v>
      </c>
      <c r="X30" s="442"/>
      <c r="Y30" s="520">
        <f>SUM(Y11:Y28)</f>
        <v>1022084</v>
      </c>
      <c r="Z30" s="386">
        <f>Y30*100/M30</f>
        <v>35.58969223365812</v>
      </c>
      <c r="AA30" s="380"/>
      <c r="AB30" s="381">
        <f>_xlfn.RANK.EQ(Q30,Q$11:Q$30,0)</f>
        <v>9</v>
      </c>
      <c r="AC30" s="381">
        <v>19</v>
      </c>
      <c r="AD30" s="377"/>
      <c r="AE30" s="377"/>
      <c r="AF30" s="387"/>
      <c r="AG30" s="189"/>
      <c r="AH30" s="381">
        <f t="shared" si="14"/>
        <v>9</v>
      </c>
      <c r="AI30" s="381">
        <v>19</v>
      </c>
      <c r="AJ30" s="377"/>
      <c r="AK30" s="377"/>
      <c r="AL30" s="387"/>
      <c r="AM30" s="189"/>
      <c r="AN30" s="381">
        <f t="shared" si="18"/>
        <v>9</v>
      </c>
      <c r="AO30" s="381">
        <v>19</v>
      </c>
      <c r="AP30" s="377"/>
      <c r="AQ30" s="377"/>
      <c r="AR30" s="387"/>
      <c r="AS30" s="189"/>
      <c r="AT30" s="381">
        <f t="shared" si="22"/>
        <v>10</v>
      </c>
      <c r="AU30" s="381">
        <v>19</v>
      </c>
      <c r="AV30" s="377"/>
      <c r="AW30" s="377"/>
      <c r="AX30" s="387"/>
    </row>
    <row r="31" spans="1:50" s="189" customFormat="1" ht="5.25" customHeight="1" x14ac:dyDescent="0.25">
      <c r="B31" s="158" t="s">
        <v>39</v>
      </c>
      <c r="C31" s="405"/>
      <c r="D31" s="405"/>
      <c r="E31" s="405"/>
      <c r="F31" s="405"/>
      <c r="G31" s="405"/>
      <c r="H31" s="405"/>
      <c r="I31" s="405"/>
      <c r="R31" s="405"/>
    </row>
    <row r="32" spans="1:50" s="152" customFormat="1" ht="5.25" customHeight="1" x14ac:dyDescent="0.25">
      <c r="B32" s="158" t="s">
        <v>47</v>
      </c>
      <c r="C32" s="161"/>
      <c r="D32" s="161"/>
      <c r="E32" s="161"/>
      <c r="F32" s="161"/>
      <c r="G32" s="161"/>
      <c r="H32" s="161"/>
      <c r="I32" s="161"/>
      <c r="O32" s="160"/>
      <c r="R32" s="161"/>
      <c r="Y32" s="189"/>
      <c r="Z32" s="189"/>
      <c r="AA32" s="189"/>
      <c r="AB32" s="189"/>
      <c r="AC32" s="189"/>
      <c r="AD32" s="189"/>
      <c r="AE32" s="189"/>
      <c r="AF32" s="189"/>
      <c r="AG32" s="189"/>
      <c r="AH32" s="189"/>
      <c r="AI32" s="189"/>
      <c r="AJ32" s="189"/>
      <c r="AK32" s="189"/>
      <c r="AL32" s="189"/>
      <c r="AM32" s="189"/>
      <c r="AN32" s="189"/>
      <c r="AO32" s="189"/>
      <c r="AP32" s="189"/>
      <c r="AQ32" s="189"/>
      <c r="AR32" s="189"/>
      <c r="AS32" s="189"/>
      <c r="AT32" s="189"/>
      <c r="AU32" s="189"/>
      <c r="AV32" s="189"/>
      <c r="AW32" s="189"/>
      <c r="AX32" s="189"/>
    </row>
    <row r="33" spans="2:50" s="152" customFormat="1" ht="13.5" customHeight="1" x14ac:dyDescent="0.25">
      <c r="B33" s="1299" t="s">
        <v>171</v>
      </c>
      <c r="C33" s="1299"/>
      <c r="D33" s="1299"/>
      <c r="E33" s="1299"/>
      <c r="F33" s="1299"/>
      <c r="G33" s="1299"/>
      <c r="H33" s="1299"/>
      <c r="I33" s="1299"/>
      <c r="J33" s="1299"/>
      <c r="K33" s="1299"/>
      <c r="L33" s="1299"/>
      <c r="M33" s="1299"/>
      <c r="O33" s="160"/>
      <c r="Y33" s="189"/>
      <c r="Z33" s="189"/>
      <c r="AA33" s="189"/>
      <c r="AB33" s="189"/>
      <c r="AC33" s="189"/>
      <c r="AD33" s="189"/>
      <c r="AE33" s="189"/>
      <c r="AF33" s="189"/>
      <c r="AG33" s="189"/>
      <c r="AH33" s="189"/>
      <c r="AI33" s="189"/>
      <c r="AJ33" s="189"/>
      <c r="AK33" s="189"/>
      <c r="AL33" s="189"/>
      <c r="AM33" s="189"/>
      <c r="AN33" s="189"/>
      <c r="AO33" s="189"/>
      <c r="AP33" s="189"/>
      <c r="AQ33" s="189"/>
      <c r="AR33" s="189"/>
      <c r="AS33" s="189"/>
      <c r="AT33" s="189"/>
      <c r="AU33" s="189"/>
      <c r="AV33" s="189"/>
      <c r="AW33" s="189"/>
      <c r="AX33" s="189"/>
    </row>
    <row r="34" spans="2:50" ht="29.25" customHeight="1" x14ac:dyDescent="0.25">
      <c r="B34" s="1351"/>
      <c r="C34" s="1351"/>
      <c r="D34" s="1351"/>
      <c r="E34" s="1351"/>
      <c r="F34" s="1351"/>
      <c r="G34" s="1351"/>
      <c r="H34" s="1351"/>
      <c r="I34" s="1351"/>
      <c r="J34" s="1351"/>
      <c r="K34" s="1351"/>
      <c r="L34" s="1351"/>
      <c r="M34" s="1351"/>
      <c r="N34" s="1351"/>
      <c r="O34" s="1351"/>
      <c r="P34" s="1351"/>
      <c r="Q34" s="163"/>
      <c r="R34" s="163"/>
      <c r="S34" s="163"/>
    </row>
    <row r="35" spans="2:50" ht="4.5" customHeight="1" x14ac:dyDescent="0.25">
      <c r="B35" s="1324"/>
      <c r="C35" s="1324"/>
      <c r="D35" s="1324"/>
      <c r="E35" s="1324"/>
      <c r="F35" s="1324"/>
      <c r="G35" s="1324"/>
      <c r="H35" s="1324"/>
      <c r="I35" s="1324"/>
      <c r="J35" s="1324"/>
      <c r="K35" s="1324"/>
      <c r="L35" s="1324"/>
      <c r="M35" s="1324"/>
      <c r="N35" s="1324"/>
      <c r="O35" s="1324"/>
      <c r="P35" s="1324"/>
      <c r="Q35" s="163"/>
      <c r="R35" s="163"/>
      <c r="S35" s="163"/>
    </row>
    <row r="38" spans="2:50" x14ac:dyDescent="0.25">
      <c r="L38" s="164"/>
      <c r="M38" s="164"/>
      <c r="N38" s="164"/>
    </row>
  </sheetData>
  <mergeCells count="22">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 ref="Y8:Z8"/>
    <mergeCell ref="B33:M33"/>
    <mergeCell ref="B34:P34"/>
    <mergeCell ref="B35:P35"/>
    <mergeCell ref="S7:T7"/>
    <mergeCell ref="V7:W7"/>
  </mergeCells>
  <printOptions horizontalCentered="1"/>
  <pageMargins left="0" right="0" top="0.43307086614173229" bottom="0.43307086614173229" header="0" footer="0"/>
  <pageSetup paperSize="9" scale="70"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115">
    <tabColor theme="0"/>
    <pageSetUpPr fitToPage="1"/>
  </sheetPr>
  <dimension ref="A1:AH46"/>
  <sheetViews>
    <sheetView zoomScale="124" zoomScaleNormal="124" workbookViewId="0">
      <selection activeCell="B6" sqref="B6"/>
    </sheetView>
  </sheetViews>
  <sheetFormatPr baseColWidth="10" defaultColWidth="11.453125" defaultRowHeight="15" x14ac:dyDescent="0.25"/>
  <cols>
    <col min="1" max="1" width="3.453125" style="162" customWidth="1"/>
    <col min="2" max="2" width="32.26953125" style="162" customWidth="1"/>
    <col min="3" max="3" width="0.54296875" style="162" customWidth="1"/>
    <col min="4" max="4" width="17" style="162" customWidth="1"/>
    <col min="5" max="5" width="0.453125" style="162" customWidth="1"/>
    <col min="6" max="6" width="11.81640625" style="162" customWidth="1"/>
    <col min="7" max="7" width="11.26953125" style="162" customWidth="1"/>
    <col min="8" max="8" width="0.453125" style="162" customWidth="1"/>
    <col min="9" max="9" width="11.81640625" style="162" customWidth="1"/>
    <col min="10" max="10" width="9.81640625" style="162" customWidth="1"/>
    <col min="11" max="11" width="7.26953125" style="162" customWidth="1"/>
    <col min="12" max="12" width="8.54296875" style="162" customWidth="1"/>
    <col min="13" max="13" width="5.7265625" style="162" customWidth="1"/>
    <col min="14" max="14" width="8.54296875" style="162" customWidth="1"/>
    <col min="15" max="15" width="7.26953125" style="162" customWidth="1"/>
    <col min="16" max="16" width="8.54296875" style="162" customWidth="1"/>
    <col min="17" max="17" width="7.26953125" style="162" customWidth="1"/>
    <col min="18" max="18" width="8.54296875" style="162" customWidth="1"/>
    <col min="19" max="19" width="6.1796875" style="162" customWidth="1"/>
    <col min="20" max="20" width="8.54296875" style="162" customWidth="1"/>
    <col min="21" max="21" width="7.26953125" style="162" customWidth="1"/>
    <col min="22" max="22" width="8.54296875" style="162" customWidth="1"/>
    <col min="23" max="23" width="3.54296875" style="162" customWidth="1"/>
    <col min="24" max="25" width="2.453125" style="162" bestFit="1" customWidth="1"/>
    <col min="26" max="26" width="5.54296875" style="261" customWidth="1"/>
    <col min="27" max="27" width="14.81640625" style="189" bestFit="1" customWidth="1"/>
    <col min="28" max="28" width="7" style="575" bestFit="1" customWidth="1"/>
    <col min="29" max="29" width="8.453125" style="189" bestFit="1" customWidth="1"/>
    <col min="30" max="30" width="4.26953125" style="261" bestFit="1" customWidth="1"/>
    <col min="31" max="31" width="2.453125" style="261" bestFit="1" customWidth="1"/>
    <col min="32" max="32" width="4.26953125" style="261" bestFit="1" customWidth="1"/>
    <col min="33" max="33" width="8.453125" style="162" bestFit="1" customWidth="1"/>
    <col min="34" max="34" width="4.26953125" style="162" bestFit="1" customWidth="1"/>
    <col min="35" max="16384" width="11.453125" style="162"/>
  </cols>
  <sheetData>
    <row r="1" spans="1:34" s="104" customFormat="1" ht="14" x14ac:dyDescent="0.25">
      <c r="B1" s="105"/>
      <c r="C1" s="106"/>
      <c r="E1" s="106"/>
      <c r="F1" s="471" t="s">
        <v>135</v>
      </c>
      <c r="G1" s="471"/>
      <c r="H1" s="471"/>
      <c r="I1" s="471" t="s">
        <v>16</v>
      </c>
      <c r="Z1" s="597"/>
      <c r="AA1" s="471"/>
      <c r="AB1" s="572"/>
      <c r="AC1" s="471"/>
      <c r="AD1" s="597"/>
      <c r="AE1" s="597"/>
      <c r="AF1" s="597"/>
    </row>
    <row r="2" spans="1:34" s="108" customFormat="1" x14ac:dyDescent="0.3">
      <c r="B2" s="1300"/>
      <c r="C2" s="1300"/>
      <c r="Z2" s="301"/>
      <c r="AA2" s="409"/>
      <c r="AB2" s="573"/>
      <c r="AC2" s="409"/>
      <c r="AD2" s="301"/>
      <c r="AE2" s="301"/>
      <c r="AF2" s="301"/>
    </row>
    <row r="3" spans="1:34" s="111" customFormat="1" ht="37.5" customHeight="1" x14ac:dyDescent="0.25">
      <c r="B3" s="1301"/>
      <c r="C3" s="1301"/>
      <c r="Z3" s="301"/>
      <c r="AA3" s="409"/>
      <c r="AB3" s="573"/>
      <c r="AC3" s="409"/>
      <c r="AD3" s="301"/>
      <c r="AE3" s="301"/>
      <c r="AF3" s="301"/>
    </row>
    <row r="4" spans="1:34" s="770" customFormat="1" ht="19.5" x14ac:dyDescent="0.25">
      <c r="A4" s="1367" t="s">
        <v>474</v>
      </c>
      <c r="B4" s="1367"/>
      <c r="C4" s="1367"/>
      <c r="D4" s="1367"/>
      <c r="E4" s="1367"/>
      <c r="F4" s="1367"/>
      <c r="G4" s="1367"/>
      <c r="H4" s="1367"/>
      <c r="I4" s="1367"/>
      <c r="J4" s="1367"/>
      <c r="K4" s="1367"/>
      <c r="L4" s="1367"/>
      <c r="M4" s="1367"/>
      <c r="N4" s="1367"/>
      <c r="O4" s="1367"/>
      <c r="P4" s="1367"/>
      <c r="Q4" s="1367"/>
      <c r="R4" s="1367"/>
      <c r="S4" s="1367"/>
      <c r="T4" s="1367"/>
      <c r="U4" s="1367"/>
      <c r="AA4" s="409"/>
      <c r="AB4" s="573"/>
      <c r="AC4" s="409"/>
      <c r="AD4" s="301"/>
      <c r="AE4" s="301"/>
    </row>
    <row r="5" spans="1:34" s="770" customFormat="1" ht="18.75" customHeight="1" x14ac:dyDescent="0.25">
      <c r="B5" s="1326" t="s">
        <v>486</v>
      </c>
      <c r="C5" s="1326"/>
      <c r="D5" s="1326"/>
      <c r="E5" s="1326"/>
      <c r="F5" s="1326"/>
      <c r="G5" s="1326"/>
      <c r="H5" s="1326"/>
      <c r="I5" s="1326"/>
      <c r="J5" s="1326"/>
      <c r="K5" s="1326"/>
      <c r="L5" s="1326"/>
      <c r="M5" s="1326"/>
      <c r="N5" s="1326"/>
      <c r="O5" s="1326"/>
      <c r="P5" s="1326"/>
      <c r="Q5" s="1326"/>
      <c r="R5" s="1326"/>
      <c r="S5" s="1326"/>
      <c r="T5" s="1326"/>
      <c r="U5" s="1326"/>
      <c r="V5" s="1326"/>
      <c r="AA5" s="409"/>
      <c r="AB5" s="573"/>
      <c r="AC5" s="409"/>
      <c r="AD5" s="301"/>
      <c r="AE5" s="301"/>
    </row>
    <row r="6" spans="1:34" s="111" customFormat="1" ht="6.75" customHeight="1" x14ac:dyDescent="0.25">
      <c r="Z6" s="301"/>
      <c r="AA6" s="409"/>
      <c r="AB6" s="573"/>
      <c r="AC6" s="409"/>
      <c r="AD6" s="301"/>
      <c r="AE6" s="301"/>
      <c r="AF6" s="301"/>
    </row>
    <row r="7" spans="1:34" s="115" customFormat="1" ht="8.25" customHeight="1" x14ac:dyDescent="0.25">
      <c r="A7" s="112"/>
      <c r="B7" s="1406" t="s">
        <v>12</v>
      </c>
      <c r="C7" s="742"/>
      <c r="D7" s="1427" t="s">
        <v>245</v>
      </c>
      <c r="E7" s="920"/>
      <c r="F7" s="1411"/>
      <c r="G7" s="1411"/>
      <c r="H7" s="920"/>
      <c r="I7" s="887"/>
      <c r="J7" s="887"/>
      <c r="K7" s="919"/>
      <c r="L7" s="919"/>
      <c r="M7" s="960"/>
      <c r="N7" s="960"/>
      <c r="O7" s="960"/>
      <c r="P7" s="960"/>
      <c r="Q7" s="960"/>
      <c r="R7" s="960"/>
      <c r="S7" s="961"/>
      <c r="T7" s="960"/>
      <c r="U7" s="960"/>
      <c r="V7" s="962"/>
      <c r="Z7" s="253"/>
      <c r="AA7" s="388"/>
      <c r="AB7" s="574"/>
      <c r="AC7" s="388"/>
      <c r="AD7" s="253"/>
      <c r="AE7" s="253"/>
      <c r="AF7" s="253"/>
    </row>
    <row r="8" spans="1:34" s="115" customFormat="1" ht="15.75" customHeight="1" x14ac:dyDescent="0.25">
      <c r="A8" s="112"/>
      <c r="B8" s="1412"/>
      <c r="C8" s="742"/>
      <c r="D8" s="1428"/>
      <c r="E8" s="1260"/>
      <c r="F8" s="1409" t="s">
        <v>385</v>
      </c>
      <c r="G8" s="1410"/>
      <c r="H8" s="742"/>
      <c r="I8" s="1409" t="s">
        <v>386</v>
      </c>
      <c r="J8" s="1410"/>
      <c r="K8" s="1431" t="s">
        <v>374</v>
      </c>
      <c r="L8" s="1432"/>
      <c r="M8" s="1432"/>
      <c r="N8" s="1432"/>
      <c r="O8" s="1432"/>
      <c r="P8" s="1432"/>
      <c r="Q8" s="1432"/>
      <c r="R8" s="1432"/>
      <c r="S8" s="1432"/>
      <c r="T8" s="1432"/>
      <c r="U8" s="1432"/>
      <c r="V8" s="1433"/>
      <c r="Z8" s="253"/>
      <c r="AA8" s="388"/>
      <c r="AB8" s="574"/>
      <c r="AC8" s="388"/>
      <c r="AD8" s="253"/>
      <c r="AE8" s="253"/>
      <c r="AF8" s="253"/>
    </row>
    <row r="9" spans="1:34" s="115" customFormat="1" ht="28.5" customHeight="1" x14ac:dyDescent="0.25">
      <c r="A9" s="112"/>
      <c r="B9" s="1412"/>
      <c r="C9" s="742"/>
      <c r="D9" s="1428"/>
      <c r="E9" s="742"/>
      <c r="F9" s="1429"/>
      <c r="G9" s="1430"/>
      <c r="H9" s="742"/>
      <c r="I9" s="1429"/>
      <c r="J9" s="1430"/>
      <c r="K9" s="1409" t="s">
        <v>375</v>
      </c>
      <c r="L9" s="1410"/>
      <c r="M9" s="1409" t="s">
        <v>376</v>
      </c>
      <c r="N9" s="1410"/>
      <c r="O9" s="1409" t="s">
        <v>377</v>
      </c>
      <c r="P9" s="1410"/>
      <c r="Q9" s="1409" t="s">
        <v>378</v>
      </c>
      <c r="R9" s="1410"/>
      <c r="S9" s="1409" t="s">
        <v>379</v>
      </c>
      <c r="T9" s="1410"/>
      <c r="U9" s="1409" t="s">
        <v>380</v>
      </c>
      <c r="V9" s="1410"/>
      <c r="Z9" s="253"/>
      <c r="AA9" s="388"/>
      <c r="AB9" s="574"/>
      <c r="AC9" s="388"/>
      <c r="AD9" s="253"/>
      <c r="AE9" s="253"/>
      <c r="AF9" s="253"/>
    </row>
    <row r="10" spans="1:34" s="120" customFormat="1" ht="21" x14ac:dyDescent="0.25">
      <c r="A10" s="116"/>
      <c r="B10" s="1413"/>
      <c r="C10" s="743"/>
      <c r="D10" s="1262" t="s">
        <v>9</v>
      </c>
      <c r="E10" s="1261"/>
      <c r="F10" s="884" t="s">
        <v>9</v>
      </c>
      <c r="G10" s="885" t="s">
        <v>275</v>
      </c>
      <c r="H10" s="921"/>
      <c r="I10" s="884" t="s">
        <v>9</v>
      </c>
      <c r="J10" s="885" t="s">
        <v>275</v>
      </c>
      <c r="K10" s="884" t="s">
        <v>9</v>
      </c>
      <c r="L10" s="885" t="s">
        <v>381</v>
      </c>
      <c r="M10" s="884" t="s">
        <v>9</v>
      </c>
      <c r="N10" s="885" t="s">
        <v>381</v>
      </c>
      <c r="O10" s="884" t="s">
        <v>9</v>
      </c>
      <c r="P10" s="885" t="s">
        <v>381</v>
      </c>
      <c r="Q10" s="884" t="s">
        <v>9</v>
      </c>
      <c r="R10" s="885" t="s">
        <v>381</v>
      </c>
      <c r="S10" s="884" t="s">
        <v>9</v>
      </c>
      <c r="T10" s="885" t="s">
        <v>381</v>
      </c>
      <c r="U10" s="884" t="s">
        <v>9</v>
      </c>
      <c r="V10" s="885" t="s">
        <v>381</v>
      </c>
      <c r="Z10" s="257"/>
      <c r="AA10" s="382" t="s">
        <v>209</v>
      </c>
      <c r="AB10" s="568" t="s">
        <v>387</v>
      </c>
      <c r="AC10" s="569" t="s">
        <v>388</v>
      </c>
      <c r="AD10" s="257"/>
      <c r="AE10" s="257"/>
      <c r="AF10" s="257"/>
    </row>
    <row r="11" spans="1:34" s="124" customFormat="1" ht="8.25" customHeight="1" x14ac:dyDescent="0.25">
      <c r="A11" s="121"/>
      <c r="B11" s="122"/>
      <c r="C11" s="123"/>
      <c r="D11" s="122"/>
      <c r="E11" s="123"/>
      <c r="F11" s="122"/>
      <c r="G11" s="122"/>
      <c r="H11" s="123"/>
      <c r="I11" s="122"/>
      <c r="J11" s="122"/>
      <c r="K11" s="252"/>
      <c r="L11" s="256"/>
      <c r="M11" s="200"/>
      <c r="N11" s="200"/>
      <c r="O11" s="200"/>
      <c r="P11" s="200"/>
      <c r="Q11" s="132"/>
      <c r="R11" s="132"/>
      <c r="S11" s="132"/>
      <c r="T11" s="132"/>
      <c r="U11" s="132"/>
      <c r="V11" s="132"/>
      <c r="Z11" s="132"/>
      <c r="AA11" s="570">
        <v>44286</v>
      </c>
      <c r="AB11" s="568">
        <v>25720</v>
      </c>
      <c r="AC11" s="568">
        <v>23592</v>
      </c>
      <c r="AD11" s="132"/>
      <c r="AE11" s="132"/>
      <c r="AF11" s="132"/>
    </row>
    <row r="12" spans="1:34" s="133" customFormat="1" ht="13.5" x14ac:dyDescent="0.2">
      <c r="A12" s="125"/>
      <c r="B12" s="907" t="s">
        <v>8</v>
      </c>
      <c r="C12" s="127"/>
      <c r="D12" s="963">
        <v>385584</v>
      </c>
      <c r="E12" s="127"/>
      <c r="F12" s="900">
        <v>1961</v>
      </c>
      <c r="G12" s="891">
        <v>0.50857919415743391</v>
      </c>
      <c r="H12" s="127"/>
      <c r="I12" s="900">
        <v>5065</v>
      </c>
      <c r="J12" s="891">
        <v>1.3135918502842441</v>
      </c>
      <c r="K12" s="900">
        <v>4202</v>
      </c>
      <c r="L12" s="891">
        <v>82.961500493583415</v>
      </c>
      <c r="M12" s="900">
        <v>94</v>
      </c>
      <c r="N12" s="891">
        <v>1.8558736426456071</v>
      </c>
      <c r="O12" s="900">
        <v>17</v>
      </c>
      <c r="P12" s="891">
        <v>0.33563672260612043</v>
      </c>
      <c r="Q12" s="900">
        <v>486</v>
      </c>
      <c r="R12" s="891">
        <v>9.5952615992102661</v>
      </c>
      <c r="S12" s="900">
        <v>105</v>
      </c>
      <c r="T12" s="891">
        <v>2.0730503455083911</v>
      </c>
      <c r="U12" s="900">
        <v>161</v>
      </c>
      <c r="V12" s="891">
        <v>3.1786771964461993</v>
      </c>
      <c r="X12" s="196"/>
      <c r="Y12" s="196"/>
      <c r="Z12" s="196"/>
      <c r="AA12" s="570">
        <v>44316</v>
      </c>
      <c r="AB12" s="568">
        <v>26707</v>
      </c>
      <c r="AC12" s="568">
        <v>18034</v>
      </c>
      <c r="AD12" s="196"/>
      <c r="AE12" s="196"/>
      <c r="AF12" s="196"/>
      <c r="AG12" s="197"/>
      <c r="AH12" s="571"/>
    </row>
    <row r="13" spans="1:34" s="133" customFormat="1" ht="13.5" x14ac:dyDescent="0.2">
      <c r="A13" s="125"/>
      <c r="B13" s="908" t="s">
        <v>7</v>
      </c>
      <c r="C13" s="127"/>
      <c r="D13" s="964">
        <v>48346</v>
      </c>
      <c r="E13" s="127"/>
      <c r="F13" s="901">
        <v>778</v>
      </c>
      <c r="G13" s="893">
        <v>1.6092334422703014</v>
      </c>
      <c r="H13" s="127"/>
      <c r="I13" s="901">
        <v>855</v>
      </c>
      <c r="J13" s="893">
        <v>1.7685020477392133</v>
      </c>
      <c r="K13" s="901">
        <v>820</v>
      </c>
      <c r="L13" s="893">
        <v>95.906432748538009</v>
      </c>
      <c r="M13" s="901">
        <v>31</v>
      </c>
      <c r="N13" s="893">
        <v>3.6257309941520468</v>
      </c>
      <c r="O13" s="901">
        <v>0</v>
      </c>
      <c r="P13" s="893">
        <v>0</v>
      </c>
      <c r="Q13" s="901">
        <v>1</v>
      </c>
      <c r="R13" s="893">
        <v>0.11695906432748539</v>
      </c>
      <c r="S13" s="901">
        <v>1</v>
      </c>
      <c r="T13" s="893">
        <v>0.11695906432748539</v>
      </c>
      <c r="U13" s="901">
        <v>2</v>
      </c>
      <c r="V13" s="893">
        <v>0.23391812865497078</v>
      </c>
      <c r="X13" s="196"/>
      <c r="Y13" s="196"/>
      <c r="Z13" s="196"/>
      <c r="AA13" s="570">
        <v>44347</v>
      </c>
      <c r="AB13" s="568">
        <v>28175</v>
      </c>
      <c r="AC13" s="568">
        <v>15503</v>
      </c>
      <c r="AD13" s="196"/>
      <c r="AE13" s="196"/>
      <c r="AF13" s="196"/>
      <c r="AG13" s="197"/>
      <c r="AH13" s="571"/>
    </row>
    <row r="14" spans="1:34" s="133" customFormat="1" ht="13.5" x14ac:dyDescent="0.2">
      <c r="A14" s="125"/>
      <c r="B14" s="908" t="s">
        <v>37</v>
      </c>
      <c r="C14" s="127"/>
      <c r="D14" s="964">
        <v>40734</v>
      </c>
      <c r="E14" s="127"/>
      <c r="F14" s="901">
        <v>381</v>
      </c>
      <c r="G14" s="893">
        <v>0.93533657386949476</v>
      </c>
      <c r="H14" s="127"/>
      <c r="I14" s="901">
        <v>706</v>
      </c>
      <c r="J14" s="893">
        <v>1.7331958560416361</v>
      </c>
      <c r="K14" s="901">
        <v>645</v>
      </c>
      <c r="L14" s="893">
        <v>91.359773371104808</v>
      </c>
      <c r="M14" s="901">
        <v>13</v>
      </c>
      <c r="N14" s="893">
        <v>1.8413597733711047</v>
      </c>
      <c r="O14" s="901">
        <v>11</v>
      </c>
      <c r="P14" s="893">
        <v>1.5580736543909348</v>
      </c>
      <c r="Q14" s="901">
        <v>1</v>
      </c>
      <c r="R14" s="893">
        <v>0.14164305949008499</v>
      </c>
      <c r="S14" s="901">
        <v>5</v>
      </c>
      <c r="T14" s="893">
        <v>0.708215297450425</v>
      </c>
      <c r="U14" s="901">
        <v>31</v>
      </c>
      <c r="V14" s="893">
        <v>4.3909348441926346</v>
      </c>
      <c r="X14" s="196"/>
      <c r="Y14" s="196"/>
      <c r="Z14" s="196"/>
      <c r="AA14" s="570">
        <v>44377</v>
      </c>
      <c r="AB14" s="568">
        <v>28047</v>
      </c>
      <c r="AC14" s="568">
        <v>18622</v>
      </c>
      <c r="AD14" s="196"/>
      <c r="AE14" s="196"/>
      <c r="AF14" s="196"/>
      <c r="AG14" s="197"/>
      <c r="AH14" s="571"/>
    </row>
    <row r="15" spans="1:34" s="133" customFormat="1" ht="13.5" x14ac:dyDescent="0.2">
      <c r="A15" s="125"/>
      <c r="B15" s="908" t="s">
        <v>38</v>
      </c>
      <c r="C15" s="127"/>
      <c r="D15" s="964">
        <v>40919</v>
      </c>
      <c r="E15" s="127"/>
      <c r="F15" s="901">
        <v>618</v>
      </c>
      <c r="G15" s="893">
        <v>1.5103008382414038</v>
      </c>
      <c r="H15" s="127"/>
      <c r="I15" s="901">
        <v>476</v>
      </c>
      <c r="J15" s="893">
        <v>1.1632737847943497</v>
      </c>
      <c r="K15" s="901">
        <v>464</v>
      </c>
      <c r="L15" s="893">
        <v>97.47899159663865</v>
      </c>
      <c r="M15" s="901">
        <v>11</v>
      </c>
      <c r="N15" s="893">
        <v>2.3109243697478994</v>
      </c>
      <c r="O15" s="901">
        <v>0</v>
      </c>
      <c r="P15" s="893">
        <v>0</v>
      </c>
      <c r="Q15" s="901">
        <v>0</v>
      </c>
      <c r="R15" s="893">
        <v>0</v>
      </c>
      <c r="S15" s="901">
        <v>1</v>
      </c>
      <c r="T15" s="893">
        <v>0.21008403361344538</v>
      </c>
      <c r="U15" s="901">
        <v>0</v>
      </c>
      <c r="V15" s="893">
        <v>0</v>
      </c>
      <c r="X15" s="196"/>
      <c r="Y15" s="196"/>
      <c r="Z15" s="196"/>
      <c r="AA15" s="570">
        <v>44408</v>
      </c>
      <c r="AB15" s="568">
        <v>26363</v>
      </c>
      <c r="AC15" s="568">
        <v>16904</v>
      </c>
      <c r="AD15" s="196"/>
      <c r="AE15" s="196"/>
      <c r="AF15" s="196"/>
      <c r="AG15" s="197"/>
      <c r="AH15" s="571"/>
    </row>
    <row r="16" spans="1:34" s="133" customFormat="1" ht="13.5" x14ac:dyDescent="0.2">
      <c r="A16" s="125"/>
      <c r="B16" s="908" t="s">
        <v>6</v>
      </c>
      <c r="C16" s="127"/>
      <c r="D16" s="964">
        <v>52710</v>
      </c>
      <c r="E16" s="127"/>
      <c r="F16" s="901">
        <v>35</v>
      </c>
      <c r="G16" s="893">
        <v>6.6401062416998669E-2</v>
      </c>
      <c r="H16" s="127"/>
      <c r="I16" s="901">
        <v>577</v>
      </c>
      <c r="J16" s="893">
        <v>1.0946689432745211</v>
      </c>
      <c r="K16" s="901">
        <v>575</v>
      </c>
      <c r="L16" s="893">
        <v>99.653379549393421</v>
      </c>
      <c r="M16" s="901">
        <v>2</v>
      </c>
      <c r="N16" s="893">
        <v>0.34662045060658575</v>
      </c>
      <c r="O16" s="901">
        <v>0</v>
      </c>
      <c r="P16" s="893">
        <v>0</v>
      </c>
      <c r="Q16" s="901">
        <v>0</v>
      </c>
      <c r="R16" s="893">
        <v>0</v>
      </c>
      <c r="S16" s="901">
        <v>0</v>
      </c>
      <c r="T16" s="893">
        <v>0</v>
      </c>
      <c r="U16" s="901">
        <v>0</v>
      </c>
      <c r="V16" s="893">
        <v>0</v>
      </c>
      <c r="X16" s="196"/>
      <c r="Y16" s="196"/>
      <c r="Z16" s="196"/>
      <c r="AA16" s="570">
        <v>44439</v>
      </c>
      <c r="AB16" s="568">
        <v>16420</v>
      </c>
      <c r="AC16" s="568">
        <v>20385</v>
      </c>
      <c r="AD16" s="196"/>
      <c r="AE16" s="196"/>
      <c r="AF16" s="196"/>
      <c r="AG16" s="197"/>
      <c r="AH16" s="571"/>
    </row>
    <row r="17" spans="1:34" s="133" customFormat="1" ht="13.5" x14ac:dyDescent="0.2">
      <c r="A17" s="125"/>
      <c r="B17" s="908" t="s">
        <v>5</v>
      </c>
      <c r="C17" s="127"/>
      <c r="D17" s="965">
        <v>22898</v>
      </c>
      <c r="E17" s="127"/>
      <c r="F17" s="901">
        <v>290</v>
      </c>
      <c r="G17" s="893">
        <v>1.2664861559961569</v>
      </c>
      <c r="H17" s="127"/>
      <c r="I17" s="901">
        <v>332</v>
      </c>
      <c r="J17" s="893">
        <v>1.4499082889335313</v>
      </c>
      <c r="K17" s="902">
        <v>326</v>
      </c>
      <c r="L17" s="893">
        <v>98.192771084337352</v>
      </c>
      <c r="M17" s="902">
        <v>6</v>
      </c>
      <c r="N17" s="893">
        <v>1.8072289156626504</v>
      </c>
      <c r="O17" s="902">
        <v>0</v>
      </c>
      <c r="P17" s="893">
        <v>0</v>
      </c>
      <c r="Q17" s="902">
        <v>0</v>
      </c>
      <c r="R17" s="893">
        <v>0</v>
      </c>
      <c r="S17" s="902">
        <v>0</v>
      </c>
      <c r="T17" s="893">
        <v>0</v>
      </c>
      <c r="U17" s="902">
        <v>0</v>
      </c>
      <c r="V17" s="893">
        <v>0</v>
      </c>
      <c r="X17" s="196"/>
      <c r="Y17" s="196"/>
      <c r="Z17" s="196"/>
      <c r="AA17" s="570">
        <v>44469</v>
      </c>
      <c r="AB17" s="568">
        <v>22330</v>
      </c>
      <c r="AC17" s="568">
        <v>19468</v>
      </c>
      <c r="AD17" s="196"/>
      <c r="AE17" s="196"/>
      <c r="AF17" s="196"/>
      <c r="AG17" s="197"/>
      <c r="AH17" s="571"/>
    </row>
    <row r="18" spans="1:34" s="133" customFormat="1" ht="13.5" x14ac:dyDescent="0.2">
      <c r="A18" s="125"/>
      <c r="B18" s="908" t="s">
        <v>4</v>
      </c>
      <c r="C18" s="127"/>
      <c r="D18" s="964">
        <v>150463</v>
      </c>
      <c r="E18" s="127"/>
      <c r="F18" s="901">
        <v>2524</v>
      </c>
      <c r="G18" s="893">
        <v>1.6774888178489062</v>
      </c>
      <c r="H18" s="127"/>
      <c r="I18" s="901">
        <v>2009</v>
      </c>
      <c r="J18" s="893">
        <v>1.3352119790247436</v>
      </c>
      <c r="K18" s="901">
        <v>1947</v>
      </c>
      <c r="L18" s="893">
        <v>96.913887506221997</v>
      </c>
      <c r="M18" s="901">
        <v>49</v>
      </c>
      <c r="N18" s="893">
        <v>2.4390243902439024</v>
      </c>
      <c r="O18" s="901">
        <v>0</v>
      </c>
      <c r="P18" s="893">
        <v>0</v>
      </c>
      <c r="Q18" s="901">
        <v>3</v>
      </c>
      <c r="R18" s="893">
        <v>0.14932802389248384</v>
      </c>
      <c r="S18" s="901">
        <v>2</v>
      </c>
      <c r="T18" s="893">
        <v>9.9552015928322551E-2</v>
      </c>
      <c r="U18" s="901">
        <v>8</v>
      </c>
      <c r="V18" s="893">
        <v>0.39820806371329021</v>
      </c>
      <c r="X18" s="196"/>
      <c r="Y18" s="196"/>
      <c r="Z18" s="196"/>
      <c r="AA18" s="570">
        <v>44500</v>
      </c>
      <c r="AB18" s="568">
        <v>29317</v>
      </c>
      <c r="AC18" s="568">
        <v>17136</v>
      </c>
      <c r="AD18" s="196"/>
      <c r="AE18" s="196"/>
      <c r="AF18" s="196"/>
      <c r="AG18" s="197"/>
      <c r="AH18" s="571"/>
    </row>
    <row r="19" spans="1:34" s="133" customFormat="1" ht="13.5" x14ac:dyDescent="0.2">
      <c r="A19" s="125"/>
      <c r="B19" s="908" t="s">
        <v>40</v>
      </c>
      <c r="C19" s="127"/>
      <c r="D19" s="964">
        <v>92224</v>
      </c>
      <c r="E19" s="127"/>
      <c r="F19" s="901">
        <v>1233</v>
      </c>
      <c r="G19" s="893">
        <v>1.3369621790423316</v>
      </c>
      <c r="H19" s="127"/>
      <c r="I19" s="901">
        <v>1443</v>
      </c>
      <c r="J19" s="893">
        <v>1.5646686328938237</v>
      </c>
      <c r="K19" s="901">
        <v>1261</v>
      </c>
      <c r="L19" s="893">
        <v>87.387387387387378</v>
      </c>
      <c r="M19" s="901">
        <v>44</v>
      </c>
      <c r="N19" s="893">
        <v>3.0492030492030491</v>
      </c>
      <c r="O19" s="901">
        <v>0</v>
      </c>
      <c r="P19" s="893">
        <v>0</v>
      </c>
      <c r="Q19" s="901">
        <v>51</v>
      </c>
      <c r="R19" s="893">
        <v>3.5343035343035343</v>
      </c>
      <c r="S19" s="901">
        <v>0</v>
      </c>
      <c r="T19" s="893">
        <v>0</v>
      </c>
      <c r="U19" s="901">
        <v>87</v>
      </c>
      <c r="V19" s="893">
        <v>6.0291060291060292</v>
      </c>
      <c r="X19" s="196"/>
      <c r="Y19" s="196"/>
      <c r="Z19" s="196"/>
      <c r="AA19" s="570">
        <v>44530</v>
      </c>
      <c r="AB19" s="568">
        <v>28155</v>
      </c>
      <c r="AC19" s="568">
        <v>19590</v>
      </c>
      <c r="AD19" s="196"/>
      <c r="AE19" s="196"/>
      <c r="AF19" s="196"/>
      <c r="AG19" s="197"/>
      <c r="AH19" s="571"/>
    </row>
    <row r="20" spans="1:34" s="133" customFormat="1" ht="13.5" x14ac:dyDescent="0.2">
      <c r="A20" s="125"/>
      <c r="B20" s="908" t="s">
        <v>41</v>
      </c>
      <c r="C20" s="127"/>
      <c r="D20" s="964">
        <v>328658</v>
      </c>
      <c r="E20" s="127"/>
      <c r="F20" s="901">
        <v>6604</v>
      </c>
      <c r="G20" s="893">
        <v>2.0093836145780721</v>
      </c>
      <c r="H20" s="127"/>
      <c r="I20" s="901">
        <v>5064</v>
      </c>
      <c r="J20" s="893">
        <v>1.540811420990817</v>
      </c>
      <c r="K20" s="901">
        <v>3990</v>
      </c>
      <c r="L20" s="893">
        <v>78.791469194312796</v>
      </c>
      <c r="M20" s="901">
        <v>46</v>
      </c>
      <c r="N20" s="893">
        <v>0.90837282780410733</v>
      </c>
      <c r="O20" s="901">
        <v>636</v>
      </c>
      <c r="P20" s="893">
        <v>12.559241706161137</v>
      </c>
      <c r="Q20" s="901">
        <v>0</v>
      </c>
      <c r="R20" s="893">
        <v>0</v>
      </c>
      <c r="S20" s="901">
        <v>111</v>
      </c>
      <c r="T20" s="893">
        <v>2.1919431279620856</v>
      </c>
      <c r="U20" s="901">
        <v>281</v>
      </c>
      <c r="V20" s="893">
        <v>5.5489731437598735</v>
      </c>
      <c r="X20" s="196"/>
      <c r="Y20" s="196"/>
      <c r="Z20" s="196"/>
      <c r="AA20" s="570">
        <v>44561</v>
      </c>
      <c r="AB20" s="568">
        <v>24865</v>
      </c>
      <c r="AC20" s="568">
        <v>26807</v>
      </c>
      <c r="AD20" s="196"/>
      <c r="AE20" s="196"/>
      <c r="AF20" s="196"/>
      <c r="AG20" s="197"/>
      <c r="AH20" s="571"/>
    </row>
    <row r="21" spans="1:34" s="133" customFormat="1" ht="13.5" x14ac:dyDescent="0.2">
      <c r="A21" s="125"/>
      <c r="B21" s="908" t="s">
        <v>3</v>
      </c>
      <c r="C21" s="127"/>
      <c r="D21" s="964">
        <v>189689</v>
      </c>
      <c r="E21" s="127"/>
      <c r="F21" s="901">
        <v>2854</v>
      </c>
      <c r="G21" s="893">
        <v>1.504568003416118</v>
      </c>
      <c r="H21" s="127"/>
      <c r="I21" s="901">
        <v>2438</v>
      </c>
      <c r="J21" s="893">
        <v>1.2852616651466346</v>
      </c>
      <c r="K21" s="901">
        <v>2240</v>
      </c>
      <c r="L21" s="893">
        <v>91.878589007383098</v>
      </c>
      <c r="M21" s="901">
        <v>66</v>
      </c>
      <c r="N21" s="893">
        <v>2.7071369975389663</v>
      </c>
      <c r="O21" s="901">
        <v>0</v>
      </c>
      <c r="P21" s="893">
        <v>0</v>
      </c>
      <c r="Q21" s="901">
        <v>79</v>
      </c>
      <c r="R21" s="893">
        <v>3.2403609515996719</v>
      </c>
      <c r="S21" s="901">
        <v>18</v>
      </c>
      <c r="T21" s="893">
        <v>0.73831009023789984</v>
      </c>
      <c r="U21" s="901">
        <v>35</v>
      </c>
      <c r="V21" s="893">
        <v>1.4356029532403609</v>
      </c>
      <c r="X21" s="196"/>
      <c r="Y21" s="196"/>
      <c r="Z21" s="196"/>
      <c r="AA21" s="570">
        <v>44592</v>
      </c>
      <c r="AB21" s="568">
        <v>20377</v>
      </c>
      <c r="AC21" s="568">
        <v>22366</v>
      </c>
      <c r="AD21" s="196"/>
      <c r="AE21" s="196"/>
      <c r="AF21" s="196"/>
      <c r="AG21" s="197"/>
      <c r="AH21" s="571"/>
    </row>
    <row r="22" spans="1:34" s="133" customFormat="1" ht="13.5" x14ac:dyDescent="0.2">
      <c r="A22" s="125"/>
      <c r="B22" s="908" t="s">
        <v>2</v>
      </c>
      <c r="C22" s="127"/>
      <c r="D22" s="964">
        <v>56066</v>
      </c>
      <c r="E22" s="127"/>
      <c r="F22" s="901">
        <v>714</v>
      </c>
      <c r="G22" s="893">
        <v>1.2734990903577925</v>
      </c>
      <c r="H22" s="127"/>
      <c r="I22" s="901">
        <v>756</v>
      </c>
      <c r="J22" s="893">
        <v>1.3484108015553098</v>
      </c>
      <c r="K22" s="901">
        <v>653</v>
      </c>
      <c r="L22" s="893">
        <v>86.375661375661366</v>
      </c>
      <c r="M22" s="901">
        <v>21</v>
      </c>
      <c r="N22" s="893">
        <v>2.7777777777777777</v>
      </c>
      <c r="O22" s="901">
        <v>0</v>
      </c>
      <c r="P22" s="893">
        <v>0</v>
      </c>
      <c r="Q22" s="901">
        <v>3</v>
      </c>
      <c r="R22" s="893">
        <v>0.3968253968253968</v>
      </c>
      <c r="S22" s="901">
        <v>0</v>
      </c>
      <c r="T22" s="893">
        <v>0</v>
      </c>
      <c r="U22" s="901">
        <v>79</v>
      </c>
      <c r="V22" s="893">
        <v>10.449735449735449</v>
      </c>
      <c r="X22" s="196"/>
      <c r="Y22" s="196"/>
      <c r="Z22" s="196"/>
      <c r="AA22" s="570">
        <v>44620</v>
      </c>
      <c r="AB22" s="568">
        <v>25448</v>
      </c>
      <c r="AC22" s="568">
        <v>23602</v>
      </c>
      <c r="AD22" s="196"/>
      <c r="AE22" s="196"/>
      <c r="AF22" s="196"/>
      <c r="AG22" s="197"/>
      <c r="AH22" s="571"/>
    </row>
    <row r="23" spans="1:34" s="133" customFormat="1" ht="13.5" x14ac:dyDescent="0.2">
      <c r="A23" s="125"/>
      <c r="B23" s="908" t="s">
        <v>35</v>
      </c>
      <c r="C23" s="127"/>
      <c r="D23" s="964">
        <v>82521</v>
      </c>
      <c r="E23" s="127"/>
      <c r="F23" s="901">
        <v>714</v>
      </c>
      <c r="G23" s="893">
        <v>0.86523430399534662</v>
      </c>
      <c r="H23" s="127"/>
      <c r="I23" s="901">
        <v>1327</v>
      </c>
      <c r="J23" s="893">
        <v>1.6080755201706234</v>
      </c>
      <c r="K23" s="901">
        <v>1299</v>
      </c>
      <c r="L23" s="893">
        <v>97.889977392614924</v>
      </c>
      <c r="M23" s="901">
        <v>22</v>
      </c>
      <c r="N23" s="893">
        <v>1.6578749058025624</v>
      </c>
      <c r="O23" s="901">
        <v>0</v>
      </c>
      <c r="P23" s="893">
        <v>0</v>
      </c>
      <c r="Q23" s="901">
        <v>6</v>
      </c>
      <c r="R23" s="893">
        <v>0.45214770158251694</v>
      </c>
      <c r="S23" s="901">
        <v>0</v>
      </c>
      <c r="T23" s="893">
        <v>0</v>
      </c>
      <c r="U23" s="901">
        <v>0</v>
      </c>
      <c r="V23" s="893">
        <v>0</v>
      </c>
      <c r="X23" s="196"/>
      <c r="Y23" s="196"/>
      <c r="Z23" s="196"/>
      <c r="AA23" s="570">
        <v>44651</v>
      </c>
      <c r="AB23" s="568">
        <v>31825</v>
      </c>
      <c r="AC23" s="568">
        <v>22165</v>
      </c>
      <c r="AD23" s="196"/>
      <c r="AE23" s="196"/>
      <c r="AF23" s="196"/>
      <c r="AG23" s="197"/>
      <c r="AH23" s="571"/>
    </row>
    <row r="24" spans="1:34" s="133" customFormat="1" ht="13.5" x14ac:dyDescent="0.2">
      <c r="A24" s="125"/>
      <c r="B24" s="908" t="s">
        <v>42</v>
      </c>
      <c r="C24" s="127"/>
      <c r="D24" s="964">
        <v>244285</v>
      </c>
      <c r="E24" s="127"/>
      <c r="F24" s="901">
        <v>4446</v>
      </c>
      <c r="G24" s="893">
        <v>1.820005321652987</v>
      </c>
      <c r="H24" s="127"/>
      <c r="I24" s="901">
        <v>2782</v>
      </c>
      <c r="J24" s="893">
        <v>1.1388337392799395</v>
      </c>
      <c r="K24" s="901">
        <v>2347</v>
      </c>
      <c r="L24" s="893">
        <v>84.363767074047445</v>
      </c>
      <c r="M24" s="901">
        <v>98</v>
      </c>
      <c r="N24" s="893">
        <v>3.5226455787203452</v>
      </c>
      <c r="O24" s="901">
        <v>0</v>
      </c>
      <c r="P24" s="893">
        <v>0</v>
      </c>
      <c r="Q24" s="901">
        <v>17</v>
      </c>
      <c r="R24" s="893">
        <v>0.61107117181883541</v>
      </c>
      <c r="S24" s="901">
        <v>0</v>
      </c>
      <c r="T24" s="893">
        <v>0</v>
      </c>
      <c r="U24" s="901">
        <v>320</v>
      </c>
      <c r="V24" s="893">
        <v>11.502516175413371</v>
      </c>
      <c r="X24" s="196"/>
      <c r="Y24" s="196"/>
      <c r="Z24" s="196"/>
      <c r="AA24" s="570">
        <v>44681</v>
      </c>
      <c r="AB24" s="568">
        <v>29337</v>
      </c>
      <c r="AC24" s="568">
        <v>20494</v>
      </c>
      <c r="AD24" s="196"/>
      <c r="AE24" s="196"/>
      <c r="AF24" s="196"/>
      <c r="AG24" s="197"/>
      <c r="AH24" s="571"/>
    </row>
    <row r="25" spans="1:34" s="141" customFormat="1" ht="13.5" x14ac:dyDescent="0.2">
      <c r="A25" s="140"/>
      <c r="B25" s="908" t="s">
        <v>43</v>
      </c>
      <c r="C25" s="127"/>
      <c r="D25" s="964">
        <v>53958</v>
      </c>
      <c r="E25" s="127"/>
      <c r="F25" s="901">
        <v>784</v>
      </c>
      <c r="G25" s="893">
        <v>1.4529819489232365</v>
      </c>
      <c r="H25" s="127"/>
      <c r="I25" s="901">
        <v>830</v>
      </c>
      <c r="J25" s="893">
        <v>1.5382334408243448</v>
      </c>
      <c r="K25" s="901">
        <v>533</v>
      </c>
      <c r="L25" s="893">
        <v>64.216867469879517</v>
      </c>
      <c r="M25" s="901">
        <v>12</v>
      </c>
      <c r="N25" s="893">
        <v>1.4457831325301205</v>
      </c>
      <c r="O25" s="901">
        <v>2</v>
      </c>
      <c r="P25" s="893">
        <v>0.24096385542168677</v>
      </c>
      <c r="Q25" s="901">
        <v>236</v>
      </c>
      <c r="R25" s="893">
        <v>28.433734939759038</v>
      </c>
      <c r="S25" s="901">
        <v>23</v>
      </c>
      <c r="T25" s="893">
        <v>2.7710843373493974</v>
      </c>
      <c r="U25" s="901">
        <v>24</v>
      </c>
      <c r="V25" s="893">
        <v>2.8915662650602409</v>
      </c>
      <c r="X25" s="196"/>
      <c r="Y25" s="196"/>
      <c r="Z25" s="196"/>
      <c r="AA25" s="570">
        <v>44712</v>
      </c>
      <c r="AB25" s="568">
        <v>27733</v>
      </c>
      <c r="AC25" s="568">
        <v>19944</v>
      </c>
      <c r="AD25" s="196"/>
      <c r="AE25" s="196"/>
      <c r="AF25" s="196"/>
      <c r="AG25" s="197"/>
      <c r="AH25" s="571"/>
    </row>
    <row r="26" spans="1:34" s="133" customFormat="1" ht="13.5" x14ac:dyDescent="0.2">
      <c r="B26" s="908" t="s">
        <v>44</v>
      </c>
      <c r="C26" s="127"/>
      <c r="D26" s="966">
        <v>21931</v>
      </c>
      <c r="E26" s="127"/>
      <c r="F26" s="902">
        <v>320</v>
      </c>
      <c r="G26" s="893">
        <v>1.4591217910719985</v>
      </c>
      <c r="H26" s="127"/>
      <c r="I26" s="902">
        <v>416</v>
      </c>
      <c r="J26" s="893">
        <v>1.896858328393598</v>
      </c>
      <c r="K26" s="902">
        <v>410</v>
      </c>
      <c r="L26" s="893">
        <v>98.557692307692307</v>
      </c>
      <c r="M26" s="902">
        <v>6</v>
      </c>
      <c r="N26" s="893">
        <v>1.4423076923076923</v>
      </c>
      <c r="O26" s="902">
        <v>0</v>
      </c>
      <c r="P26" s="893">
        <v>0</v>
      </c>
      <c r="Q26" s="902">
        <v>0</v>
      </c>
      <c r="R26" s="893">
        <v>0</v>
      </c>
      <c r="S26" s="902">
        <v>0</v>
      </c>
      <c r="T26" s="893">
        <v>0</v>
      </c>
      <c r="U26" s="902">
        <v>0</v>
      </c>
      <c r="V26" s="893">
        <v>0</v>
      </c>
      <c r="X26" s="196"/>
      <c r="Y26" s="196"/>
      <c r="Z26" s="196"/>
      <c r="AA26" s="570">
        <v>44742</v>
      </c>
      <c r="AB26" s="568">
        <v>30967</v>
      </c>
      <c r="AC26" s="568">
        <v>20368</v>
      </c>
      <c r="AD26" s="196"/>
      <c r="AE26" s="196"/>
      <c r="AF26" s="196"/>
      <c r="AG26" s="197"/>
      <c r="AH26" s="571"/>
    </row>
    <row r="27" spans="1:34" s="133" customFormat="1" ht="13.5" x14ac:dyDescent="0.2">
      <c r="B27" s="908" t="s">
        <v>45</v>
      </c>
      <c r="C27" s="127"/>
      <c r="D27" s="966">
        <v>113889</v>
      </c>
      <c r="E27" s="127"/>
      <c r="F27" s="902">
        <v>2100</v>
      </c>
      <c r="G27" s="893">
        <v>1.8439006400969367</v>
      </c>
      <c r="H27" s="127"/>
      <c r="I27" s="902">
        <v>1700</v>
      </c>
      <c r="J27" s="893">
        <v>1.4926814705546627</v>
      </c>
      <c r="K27" s="902">
        <v>1552</v>
      </c>
      <c r="L27" s="893">
        <v>91.294117647058826</v>
      </c>
      <c r="M27" s="902">
        <v>45</v>
      </c>
      <c r="N27" s="893">
        <v>2.6470588235294117</v>
      </c>
      <c r="O27" s="902">
        <v>0</v>
      </c>
      <c r="P27" s="893">
        <v>0</v>
      </c>
      <c r="Q27" s="902">
        <v>22</v>
      </c>
      <c r="R27" s="893">
        <v>1.2941176470588236</v>
      </c>
      <c r="S27" s="902">
        <v>75</v>
      </c>
      <c r="T27" s="893">
        <v>4.4117647058823533</v>
      </c>
      <c r="U27" s="902">
        <v>6</v>
      </c>
      <c r="V27" s="893">
        <v>0.35294117647058826</v>
      </c>
      <c r="X27" s="196"/>
      <c r="Y27" s="196"/>
      <c r="Z27" s="196"/>
      <c r="AA27" s="570">
        <v>44773</v>
      </c>
      <c r="AB27" s="568">
        <v>28674</v>
      </c>
      <c r="AC27" s="568">
        <v>20566</v>
      </c>
      <c r="AD27" s="196"/>
      <c r="AE27" s="196"/>
      <c r="AF27" s="196"/>
      <c r="AG27" s="197"/>
      <c r="AH27" s="571"/>
    </row>
    <row r="28" spans="1:34" s="133" customFormat="1" ht="13.5" x14ac:dyDescent="0.2">
      <c r="B28" s="908" t="s">
        <v>46</v>
      </c>
      <c r="C28" s="127"/>
      <c r="D28" s="966">
        <v>14755</v>
      </c>
      <c r="E28" s="127"/>
      <c r="F28" s="902">
        <v>347</v>
      </c>
      <c r="G28" s="896">
        <v>2.3517451711284312</v>
      </c>
      <c r="H28" s="127"/>
      <c r="I28" s="902">
        <v>233</v>
      </c>
      <c r="J28" s="896">
        <v>1.5791257200948829</v>
      </c>
      <c r="K28" s="902">
        <v>81</v>
      </c>
      <c r="L28" s="896">
        <v>34.763948497854074</v>
      </c>
      <c r="M28" s="902">
        <v>7</v>
      </c>
      <c r="N28" s="896">
        <v>3.0042918454935621</v>
      </c>
      <c r="O28" s="902">
        <v>145</v>
      </c>
      <c r="P28" s="896">
        <v>62.231759656652365</v>
      </c>
      <c r="Q28" s="902">
        <v>0</v>
      </c>
      <c r="R28" s="896">
        <v>0</v>
      </c>
      <c r="S28" s="902">
        <v>0</v>
      </c>
      <c r="T28" s="896">
        <v>0</v>
      </c>
      <c r="U28" s="902">
        <v>0</v>
      </c>
      <c r="V28" s="896">
        <v>0</v>
      </c>
      <c r="X28" s="196"/>
      <c r="Y28" s="196"/>
      <c r="Z28" s="196"/>
      <c r="AA28" s="570">
        <v>44804</v>
      </c>
      <c r="AB28" s="568">
        <v>19988</v>
      </c>
      <c r="AC28" s="568">
        <v>21716</v>
      </c>
      <c r="AD28" s="196"/>
      <c r="AE28" s="196"/>
      <c r="AF28" s="196"/>
      <c r="AG28" s="197"/>
      <c r="AH28" s="571"/>
    </row>
    <row r="29" spans="1:34" s="133" customFormat="1" ht="13.5" x14ac:dyDescent="0.2">
      <c r="B29" s="922" t="s">
        <v>1</v>
      </c>
      <c r="C29" s="127"/>
      <c r="D29" s="967">
        <v>5140</v>
      </c>
      <c r="E29" s="127"/>
      <c r="F29" s="938">
        <v>135</v>
      </c>
      <c r="G29" s="942">
        <v>2.6264591439688716</v>
      </c>
      <c r="H29" s="127"/>
      <c r="I29" s="938">
        <v>45</v>
      </c>
      <c r="J29" s="942">
        <v>0.8754863813229572</v>
      </c>
      <c r="K29" s="938">
        <v>28</v>
      </c>
      <c r="L29" s="942">
        <v>62.222222222222221</v>
      </c>
      <c r="M29" s="938">
        <v>0</v>
      </c>
      <c r="N29" s="942">
        <v>0</v>
      </c>
      <c r="O29" s="938">
        <v>1</v>
      </c>
      <c r="P29" s="942">
        <v>2.2222222222222223</v>
      </c>
      <c r="Q29" s="938">
        <v>8</v>
      </c>
      <c r="R29" s="942">
        <v>17.777777777777779</v>
      </c>
      <c r="S29" s="938">
        <v>0</v>
      </c>
      <c r="T29" s="942">
        <v>0</v>
      </c>
      <c r="U29" s="938">
        <v>8</v>
      </c>
      <c r="V29" s="942">
        <v>17.777777777777779</v>
      </c>
      <c r="X29" s="196"/>
      <c r="Y29" s="196"/>
      <c r="Z29" s="196"/>
      <c r="AA29" s="570">
        <v>44834</v>
      </c>
      <c r="AB29" s="568">
        <v>27552</v>
      </c>
      <c r="AC29" s="568">
        <v>21574</v>
      </c>
      <c r="AD29" s="196"/>
      <c r="AE29" s="196"/>
      <c r="AF29" s="196"/>
      <c r="AG29" s="197"/>
      <c r="AH29" s="571"/>
    </row>
    <row r="30" spans="1:34" s="124" customFormat="1" ht="7.5" customHeight="1" x14ac:dyDescent="0.2">
      <c r="A30" s="121"/>
      <c r="B30" s="122"/>
      <c r="C30" s="123"/>
      <c r="D30" s="122"/>
      <c r="E30" s="123"/>
      <c r="F30" s="122"/>
      <c r="G30" s="368"/>
      <c r="H30" s="123"/>
      <c r="I30" s="122"/>
      <c r="J30" s="368"/>
      <c r="K30" s="122"/>
      <c r="L30" s="368"/>
      <c r="M30" s="122"/>
      <c r="N30" s="368"/>
      <c r="O30" s="122"/>
      <c r="P30" s="368"/>
      <c r="Q30" s="122"/>
      <c r="R30" s="368"/>
      <c r="S30" s="122"/>
      <c r="T30" s="368"/>
      <c r="U30" s="122"/>
      <c r="V30" s="368"/>
      <c r="X30" s="200"/>
      <c r="Y30" s="200"/>
      <c r="Z30" s="196"/>
      <c r="AA30" s="570">
        <v>44865</v>
      </c>
      <c r="AB30" s="568">
        <v>29104</v>
      </c>
      <c r="AC30" s="568">
        <v>17287</v>
      </c>
      <c r="AD30" s="200"/>
      <c r="AE30" s="200"/>
      <c r="AF30" s="196"/>
      <c r="AG30" s="197"/>
      <c r="AH30" s="571"/>
    </row>
    <row r="31" spans="1:34" s="152" customFormat="1" x14ac:dyDescent="0.2">
      <c r="B31" s="947" t="s">
        <v>0</v>
      </c>
      <c r="C31" s="742"/>
      <c r="D31" s="968">
        <v>1944770</v>
      </c>
      <c r="E31" s="742"/>
      <c r="F31" s="912">
        <v>26838</v>
      </c>
      <c r="G31" s="913">
        <v>1.3800089470734327</v>
      </c>
      <c r="H31" s="742"/>
      <c r="I31" s="912">
        <v>27054</v>
      </c>
      <c r="J31" s="913">
        <v>1.3911156589211062</v>
      </c>
      <c r="K31" s="912">
        <v>23373</v>
      </c>
      <c r="L31" s="913">
        <v>86.393878908848961</v>
      </c>
      <c r="M31" s="912">
        <v>573</v>
      </c>
      <c r="N31" s="913">
        <v>2.1179862497227768</v>
      </c>
      <c r="O31" s="912">
        <v>812</v>
      </c>
      <c r="P31" s="913">
        <v>3.0014045982109856</v>
      </c>
      <c r="Q31" s="912">
        <v>913</v>
      </c>
      <c r="R31" s="913">
        <v>3.3747320174465885</v>
      </c>
      <c r="S31" s="912">
        <v>341</v>
      </c>
      <c r="T31" s="913">
        <v>1.2604420788053523</v>
      </c>
      <c r="U31" s="912">
        <v>1042</v>
      </c>
      <c r="V31" s="913">
        <v>3.8515561469653283</v>
      </c>
      <c r="X31" s="196"/>
      <c r="Y31" s="196"/>
      <c r="Z31" s="200"/>
      <c r="AA31" s="570">
        <v>44895</v>
      </c>
      <c r="AB31" s="568">
        <v>30634</v>
      </c>
      <c r="AC31" s="568">
        <v>17693</v>
      </c>
      <c r="AD31" s="196"/>
      <c r="AE31" s="196"/>
      <c r="AF31" s="200"/>
      <c r="AG31" s="200"/>
      <c r="AH31" s="260"/>
    </row>
    <row r="32" spans="1:34" s="157" customFormat="1" ht="6.75" customHeight="1" x14ac:dyDescent="0.25">
      <c r="B32" s="158" t="s">
        <v>39</v>
      </c>
      <c r="C32" s="159"/>
      <c r="E32" s="159"/>
      <c r="Z32" s="261"/>
      <c r="AA32" s="570">
        <v>44926</v>
      </c>
      <c r="AB32" s="568">
        <v>28835</v>
      </c>
      <c r="AC32" s="568">
        <v>20499</v>
      </c>
      <c r="AD32" s="261"/>
      <c r="AE32" s="261"/>
      <c r="AF32" s="261"/>
    </row>
    <row r="33" spans="1:32" s="152" customFormat="1" x14ac:dyDescent="0.25">
      <c r="B33" s="1374" t="s">
        <v>389</v>
      </c>
      <c r="C33" s="1374"/>
      <c r="D33" s="1374"/>
      <c r="E33" s="1374"/>
      <c r="F33" s="1374"/>
      <c r="G33" s="1374"/>
      <c r="H33" s="1374"/>
      <c r="I33" s="1374"/>
      <c r="J33" s="1374"/>
      <c r="K33" s="1374"/>
      <c r="L33" s="1374"/>
      <c r="M33" s="1374"/>
      <c r="N33" s="1374"/>
      <c r="O33" s="1374"/>
      <c r="P33" s="1374"/>
      <c r="Q33" s="1374"/>
      <c r="R33" s="1374"/>
      <c r="S33" s="1374"/>
      <c r="T33" s="1374"/>
      <c r="U33" s="1374"/>
      <c r="V33" s="1374"/>
      <c r="Z33" s="261"/>
      <c r="AA33" s="570">
        <v>44957</v>
      </c>
      <c r="AB33" s="568">
        <v>25222</v>
      </c>
      <c r="AC33" s="568">
        <v>21942</v>
      </c>
      <c r="AD33" s="261"/>
      <c r="AE33" s="261"/>
      <c r="AF33" s="261"/>
    </row>
    <row r="34" spans="1:32" s="152" customFormat="1" ht="9" customHeight="1" x14ac:dyDescent="0.25">
      <c r="B34" s="1374"/>
      <c r="C34" s="1374"/>
      <c r="D34" s="1374"/>
      <c r="E34" s="1374"/>
      <c r="F34" s="1374"/>
      <c r="G34" s="1374"/>
      <c r="H34" s="1374"/>
      <c r="I34" s="1374"/>
      <c r="J34" s="1374"/>
      <c r="K34" s="1374"/>
      <c r="L34" s="1374"/>
      <c r="M34" s="1374"/>
      <c r="N34" s="1374"/>
      <c r="O34" s="1374"/>
      <c r="P34" s="1374"/>
      <c r="Q34" s="1374"/>
      <c r="R34" s="1374"/>
      <c r="S34" s="1374"/>
      <c r="T34" s="1374"/>
      <c r="U34" s="1374"/>
      <c r="V34" s="1374"/>
      <c r="Z34" s="261"/>
      <c r="AA34" s="570">
        <v>44985</v>
      </c>
      <c r="AB34" s="568">
        <v>28262</v>
      </c>
      <c r="AC34" s="568">
        <v>21287</v>
      </c>
      <c r="AD34" s="261"/>
      <c r="AE34" s="261"/>
      <c r="AF34" s="261"/>
    </row>
    <row r="35" spans="1:32" x14ac:dyDescent="0.25">
      <c r="A35" s="1259"/>
      <c r="B35" s="1351"/>
      <c r="C35" s="1351"/>
      <c r="D35" s="1351"/>
      <c r="E35" s="163"/>
      <c r="F35" s="163"/>
      <c r="AA35" s="570">
        <v>45016</v>
      </c>
      <c r="AB35" s="568" t="e">
        <f>GETPIVOTDATA("Suma de AltasGrado",[1]td!$A$3,"Fecha",$AA35)</f>
        <v>#REF!</v>
      </c>
      <c r="AC35" s="568" t="e">
        <f>GETPIVOTDATA("Suma de BajasGrado",[1]td!$A$3,"Fecha",$AA35)</f>
        <v>#REF!</v>
      </c>
    </row>
    <row r="36" spans="1:32" x14ac:dyDescent="0.25">
      <c r="B36" s="1324"/>
      <c r="C36" s="1324"/>
      <c r="D36" s="1324"/>
      <c r="E36" s="163"/>
      <c r="F36" s="163"/>
      <c r="AA36" s="570">
        <v>45046</v>
      </c>
      <c r="AB36" s="568" t="e">
        <f>GETPIVOTDATA("Suma de AltasGrado",[1]td!$A$3,"Fecha",$AA36)</f>
        <v>#REF!</v>
      </c>
      <c r="AC36" s="568" t="e">
        <f>GETPIVOTDATA("Suma de BajasGrado",[1]td!$A$3,"Fecha",$AA36)</f>
        <v>#REF!</v>
      </c>
    </row>
    <row r="37" spans="1:32" x14ac:dyDescent="0.25">
      <c r="AA37" s="570">
        <v>45077</v>
      </c>
      <c r="AB37" s="568" t="e">
        <f>GETPIVOTDATA("Suma de AltasGrado",[1]td!$A$3,"Fecha",$AA37)</f>
        <v>#REF!</v>
      </c>
      <c r="AC37" s="568" t="e">
        <f>GETPIVOTDATA("Suma de BajasGrado",[1]td!$A$3,"Fecha",$AA37)</f>
        <v>#REF!</v>
      </c>
    </row>
    <row r="38" spans="1:32" x14ac:dyDescent="0.25">
      <c r="AA38" s="570">
        <v>45107</v>
      </c>
      <c r="AB38" s="568" t="e">
        <f>GETPIVOTDATA("Suma de AltasGrado",[1]td!$A$3,"Fecha",$AA38)</f>
        <v>#REF!</v>
      </c>
      <c r="AC38" s="568" t="e">
        <f>GETPIVOTDATA("Suma de BajasGrado",[1]td!$A$3,"Fecha",$AA38)</f>
        <v>#REF!</v>
      </c>
    </row>
    <row r="39" spans="1:32" x14ac:dyDescent="0.25">
      <c r="AA39" s="570">
        <v>45138</v>
      </c>
      <c r="AB39" s="568" t="e">
        <f>GETPIVOTDATA("Suma de AltasGrado",[1]td!$A$3,"Fecha",$AA39)</f>
        <v>#REF!</v>
      </c>
      <c r="AC39" s="568" t="e">
        <f>GETPIVOTDATA("Suma de BajasGrado",[1]td!$A$3,"Fecha",$AA39)</f>
        <v>#REF!</v>
      </c>
    </row>
    <row r="40" spans="1:32" x14ac:dyDescent="0.25">
      <c r="AA40" s="570">
        <v>45169</v>
      </c>
      <c r="AB40" s="568" t="e">
        <f>GETPIVOTDATA("Suma de AltasGrado",[1]td!$A$3,"Fecha",$AA40)</f>
        <v>#REF!</v>
      </c>
      <c r="AC40" s="568" t="e">
        <f>GETPIVOTDATA("Suma de BajasGrado",[1]td!$A$3,"Fecha",$AA40)</f>
        <v>#REF!</v>
      </c>
    </row>
    <row r="41" spans="1:32" x14ac:dyDescent="0.25">
      <c r="AA41" s="570">
        <v>45199</v>
      </c>
      <c r="AB41" s="568" t="e">
        <f>GETPIVOTDATA("Suma de AltasGrado",[1]td!$A$3,"Fecha",$AA41)</f>
        <v>#REF!</v>
      </c>
      <c r="AC41" s="568" t="e">
        <f>GETPIVOTDATA("Suma de BajasGrado",[1]td!$A$3,"Fecha",$AA41)</f>
        <v>#REF!</v>
      </c>
    </row>
    <row r="42" spans="1:32" x14ac:dyDescent="0.25">
      <c r="AA42" s="570">
        <v>45230</v>
      </c>
      <c r="AB42" s="568" t="e">
        <f>GETPIVOTDATA("Suma de AltasGrado",[1]td!$A$3,"Fecha",$AA42)</f>
        <v>#REF!</v>
      </c>
      <c r="AC42" s="568" t="e">
        <f>GETPIVOTDATA("Suma de BajasGrado",[1]td!$A$3,"Fecha",$AA42)</f>
        <v>#REF!</v>
      </c>
    </row>
    <row r="43" spans="1:32" x14ac:dyDescent="0.25">
      <c r="AA43" s="570">
        <v>45260</v>
      </c>
      <c r="AB43" s="568" t="e">
        <f>GETPIVOTDATA("Suma de AltasGrado",[1]td!$A$3,"Fecha",$AA43)</f>
        <v>#REF!</v>
      </c>
      <c r="AC43" s="568" t="e">
        <f>GETPIVOTDATA("Suma de BajasGrado",[1]td!$A$3,"Fecha",$AA43)</f>
        <v>#REF!</v>
      </c>
    </row>
    <row r="44" spans="1:32" x14ac:dyDescent="0.25">
      <c r="AA44" s="570">
        <v>45291</v>
      </c>
      <c r="AB44" s="568" t="e">
        <f>GETPIVOTDATA("Suma de AltasGrado",[1]td!$A$3,"Fecha",$AA44)</f>
        <v>#REF!</v>
      </c>
      <c r="AC44" s="568" t="e">
        <f>GETPIVOTDATA("Suma de BajasGrado",[1]td!$A$3,"Fecha",$AA44)</f>
        <v>#REF!</v>
      </c>
    </row>
    <row r="45" spans="1:32" x14ac:dyDescent="0.25">
      <c r="AA45" s="570">
        <v>45322</v>
      </c>
      <c r="AB45" s="568" t="e">
        <f>GETPIVOTDATA("Suma de AltasGrado",[1]td!$A$3,"Fecha",$AA45)</f>
        <v>#REF!</v>
      </c>
      <c r="AC45" s="568" t="e">
        <f>GETPIVOTDATA("Suma de BajasGrado",[1]td!$A$3,"Fecha",$AA45)</f>
        <v>#REF!</v>
      </c>
    </row>
    <row r="46" spans="1:32" x14ac:dyDescent="0.25">
      <c r="AA46" s="570">
        <v>45351</v>
      </c>
      <c r="AB46" s="568" t="e">
        <f>GETPIVOTDATA("Suma de AltasGrado",[1]td!$A$3,"Fecha",$AA46)</f>
        <v>#REF!</v>
      </c>
      <c r="AC46" s="568" t="e">
        <f>GETPIVOTDATA("Suma de BajasGrado",[1]td!$A$3,"Fecha",$AA46)</f>
        <v>#REF!</v>
      </c>
    </row>
  </sheetData>
  <mergeCells count="19">
    <mergeCell ref="B33:V34"/>
    <mergeCell ref="B35:D35"/>
    <mergeCell ref="B36:D36"/>
    <mergeCell ref="K9:L9"/>
    <mergeCell ref="M9:N9"/>
    <mergeCell ref="O9:P9"/>
    <mergeCell ref="Q9:R9"/>
    <mergeCell ref="S9:T9"/>
    <mergeCell ref="U9:V9"/>
    <mergeCell ref="B2:C2"/>
    <mergeCell ref="B3:C3"/>
    <mergeCell ref="A4:U4"/>
    <mergeCell ref="B5:V5"/>
    <mergeCell ref="B7:B10"/>
    <mergeCell ref="D7:D9"/>
    <mergeCell ref="F7:G7"/>
    <mergeCell ref="F8:G9"/>
    <mergeCell ref="I8:J9"/>
    <mergeCell ref="K8:V8"/>
  </mergeCells>
  <printOptions horizontalCentered="1"/>
  <pageMargins left="0" right="0" top="0.43307086614173229" bottom="0.43307086614173229" header="0" footer="0"/>
  <pageSetup paperSize="9" scale="75" orientation="landscape" r:id="rId1"/>
  <headerFooter alignWithMargins="0"/>
  <rowBreaks count="1" manualBreakCount="1">
    <brk id="32" max="16383"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0">
    <tabColor theme="0"/>
    <pageSetUpPr fitToPage="1"/>
  </sheetPr>
  <dimension ref="B1:AF46"/>
  <sheetViews>
    <sheetView showGridLines="0" topLeftCell="A2" zoomScale="95" zoomScaleNormal="95" workbookViewId="0">
      <selection activeCell="B7" sqref="B7"/>
    </sheetView>
  </sheetViews>
  <sheetFormatPr baseColWidth="10" defaultColWidth="11.453125" defaultRowHeight="15" x14ac:dyDescent="0.25"/>
  <cols>
    <col min="1" max="1" width="1.1796875" style="1" customWidth="1"/>
    <col min="2" max="2" width="7.81640625" style="1" customWidth="1"/>
    <col min="3" max="3" width="1" style="1" customWidth="1"/>
    <col min="4" max="4" width="9.1796875" style="1" customWidth="1"/>
    <col min="5" max="5" width="7.54296875" style="1" customWidth="1"/>
    <col min="6" max="6" width="6" style="1" customWidth="1"/>
    <col min="7" max="7" width="0.54296875" style="1" customWidth="1"/>
    <col min="8" max="8" width="8" style="1" customWidth="1"/>
    <col min="9" max="9" width="6.1796875" style="1" customWidth="1"/>
    <col min="10" max="10" width="0.54296875" style="1" customWidth="1"/>
    <col min="11" max="11" width="6.7265625" style="1" customWidth="1"/>
    <col min="12" max="12" width="5.81640625" style="1" customWidth="1"/>
    <col min="13" max="13" width="0.54296875" style="1" customWidth="1"/>
    <col min="14" max="14" width="6.81640625" style="1" customWidth="1"/>
    <col min="15" max="15" width="6.1796875" style="1" customWidth="1"/>
    <col min="16" max="16" width="0.54296875" style="1" customWidth="1"/>
    <col min="17" max="17" width="7" style="1" customWidth="1"/>
    <col min="18" max="18" width="5" style="1" customWidth="1"/>
    <col min="19" max="19" width="0.54296875" style="1" customWidth="1"/>
    <col min="20" max="20" width="8.1796875" style="1" customWidth="1"/>
    <col min="21" max="21" width="5.81640625" style="1" customWidth="1"/>
    <col min="22" max="22" width="0.7265625" style="1" customWidth="1"/>
    <col min="23" max="23" width="7.54296875" style="1" customWidth="1"/>
    <col min="24" max="24" width="6.1796875" style="1" customWidth="1"/>
    <col min="25" max="25" width="0.54296875" style="1" customWidth="1"/>
    <col min="26" max="26" width="8.1796875" style="1" customWidth="1"/>
    <col min="27" max="27" width="6.1796875" style="1" customWidth="1"/>
    <col min="28" max="28" width="0.7265625" style="1" customWidth="1"/>
    <col min="29" max="29" width="9.1796875" style="1" customWidth="1"/>
    <col min="30" max="30" width="6.7265625" style="24" customWidth="1"/>
    <col min="31" max="16384" width="11.453125" style="1"/>
  </cols>
  <sheetData>
    <row r="1" spans="2:32" hidden="1" x14ac:dyDescent="0.25">
      <c r="E1" s="81" t="s">
        <v>36</v>
      </c>
      <c r="F1" s="81"/>
      <c r="H1" s="81" t="s">
        <v>21</v>
      </c>
      <c r="K1" s="81" t="s">
        <v>20</v>
      </c>
      <c r="N1" s="81" t="s">
        <v>19</v>
      </c>
      <c r="Q1" s="81" t="s">
        <v>18</v>
      </c>
      <c r="T1" s="81" t="s">
        <v>17</v>
      </c>
      <c r="W1" s="81" t="s">
        <v>16</v>
      </c>
      <c r="Z1" s="81" t="s">
        <v>15</v>
      </c>
    </row>
    <row r="2" spans="2:32" s="2" customFormat="1" ht="14" x14ac:dyDescent="0.25">
      <c r="B2" s="6"/>
      <c r="C2" s="20"/>
      <c r="D2" s="20"/>
      <c r="AB2" s="20"/>
      <c r="AD2" s="50"/>
    </row>
    <row r="3" spans="2:32" s="18" customFormat="1" ht="47.25" customHeight="1" x14ac:dyDescent="0.3">
      <c r="B3" s="1379"/>
      <c r="C3" s="1379"/>
      <c r="D3" s="1379"/>
      <c r="E3" s="1379"/>
      <c r="F3" s="1379"/>
      <c r="G3" s="1379"/>
      <c r="H3" s="1379"/>
      <c r="I3" s="1379"/>
      <c r="J3" s="1379"/>
      <c r="K3" s="1379"/>
      <c r="L3" s="19"/>
      <c r="M3" s="19"/>
      <c r="W3" s="49"/>
      <c r="AA3" s="49"/>
      <c r="AD3" s="48"/>
    </row>
    <row r="4" spans="2:32" s="4" customFormat="1" ht="2.25" customHeight="1" x14ac:dyDescent="0.25">
      <c r="B4" s="1380"/>
      <c r="C4" s="1380"/>
      <c r="D4" s="1380"/>
      <c r="E4" s="1380"/>
      <c r="F4" s="1380"/>
      <c r="G4" s="1380"/>
      <c r="H4" s="1380"/>
      <c r="I4" s="1380"/>
      <c r="J4" s="1380"/>
      <c r="K4" s="1380"/>
      <c r="L4" s="1380"/>
      <c r="M4" s="1380"/>
      <c r="N4" s="1380"/>
      <c r="O4" s="1380"/>
      <c r="P4" s="1380"/>
      <c r="Q4" s="1380"/>
      <c r="R4" s="1380"/>
      <c r="S4" s="1380"/>
      <c r="T4" s="1380"/>
      <c r="U4" s="1380"/>
      <c r="V4" s="1380"/>
      <c r="W4" s="1380"/>
      <c r="X4" s="1380"/>
      <c r="Y4" s="1380"/>
      <c r="Z4" s="1380"/>
      <c r="AA4" s="1380"/>
      <c r="AB4" s="1380"/>
      <c r="AC4" s="1380"/>
      <c r="AD4" s="1380"/>
    </row>
    <row r="5" spans="2:32" s="814" customFormat="1" ht="16.5" customHeight="1" x14ac:dyDescent="0.25">
      <c r="B5" s="1381" t="s">
        <v>412</v>
      </c>
      <c r="C5" s="1381"/>
      <c r="D5" s="1381"/>
      <c r="E5" s="1381"/>
      <c r="F5" s="1381"/>
      <c r="G5" s="1381"/>
      <c r="H5" s="1381"/>
      <c r="I5" s="1381"/>
      <c r="J5" s="1381"/>
      <c r="K5" s="1381"/>
      <c r="L5" s="1381"/>
      <c r="M5" s="1381"/>
      <c r="N5" s="1381"/>
      <c r="O5" s="1381"/>
      <c r="P5" s="1381"/>
      <c r="Q5" s="1381"/>
      <c r="R5" s="1381"/>
      <c r="S5" s="1381"/>
      <c r="T5" s="1381"/>
      <c r="U5" s="1381"/>
      <c r="V5" s="1381"/>
      <c r="W5" s="1381"/>
      <c r="X5" s="1381"/>
      <c r="Y5" s="1381"/>
      <c r="Z5" s="1381"/>
      <c r="AA5" s="1381"/>
      <c r="AB5" s="1381"/>
      <c r="AC5" s="1381"/>
      <c r="AD5" s="1381"/>
    </row>
    <row r="6" spans="2:32" s="814" customFormat="1" ht="14.25" customHeight="1" x14ac:dyDescent="0.25">
      <c r="B6" s="1326" t="s">
        <v>486</v>
      </c>
      <c r="C6" s="1326"/>
      <c r="D6" s="1326"/>
      <c r="E6" s="1326"/>
      <c r="F6" s="1326"/>
      <c r="G6" s="1326"/>
      <c r="H6" s="1326"/>
      <c r="I6" s="1326"/>
      <c r="J6" s="1326"/>
      <c r="K6" s="1326"/>
      <c r="L6" s="1326"/>
      <c r="M6" s="1326"/>
      <c r="N6" s="1326"/>
      <c r="O6" s="1326"/>
      <c r="P6" s="1326"/>
      <c r="Q6" s="1326"/>
      <c r="R6" s="1326"/>
      <c r="S6" s="1326"/>
      <c r="T6" s="1326"/>
      <c r="U6" s="1326"/>
      <c r="V6" s="1326"/>
      <c r="W6" s="1326"/>
      <c r="X6" s="1326"/>
      <c r="Y6" s="1326"/>
      <c r="Z6" s="1326"/>
      <c r="AA6" s="1326"/>
      <c r="AB6" s="1326"/>
      <c r="AC6" s="1326"/>
      <c r="AD6" s="813"/>
    </row>
    <row r="7" spans="2:32" s="4" customFormat="1" ht="5.25" customHeight="1" x14ac:dyDescent="0.25">
      <c r="AC7" s="47"/>
      <c r="AD7" s="46"/>
    </row>
    <row r="8" spans="2:32" s="45" customFormat="1" ht="21.75" customHeight="1" x14ac:dyDescent="0.25">
      <c r="B8" s="1434" t="s">
        <v>27</v>
      </c>
      <c r="C8" s="817"/>
      <c r="D8" s="1434" t="s">
        <v>112</v>
      </c>
      <c r="E8" s="1437" t="s">
        <v>26</v>
      </c>
      <c r="F8" s="1438"/>
      <c r="G8" s="1438"/>
      <c r="H8" s="1438"/>
      <c r="I8" s="1438"/>
      <c r="J8" s="1438"/>
      <c r="K8" s="1438"/>
      <c r="L8" s="1438"/>
      <c r="M8" s="1438"/>
      <c r="N8" s="1438"/>
      <c r="O8" s="1438"/>
      <c r="P8" s="1438"/>
      <c r="Q8" s="1438"/>
      <c r="R8" s="1438"/>
      <c r="S8" s="1438"/>
      <c r="T8" s="1438"/>
      <c r="U8" s="1438"/>
      <c r="V8" s="1438"/>
      <c r="W8" s="1438"/>
      <c r="X8" s="1438"/>
      <c r="Y8" s="1438"/>
      <c r="Z8" s="1438"/>
      <c r="AA8" s="1439"/>
      <c r="AB8" s="817"/>
      <c r="AC8" s="1396" t="s">
        <v>0</v>
      </c>
      <c r="AD8" s="1397"/>
    </row>
    <row r="9" spans="2:32" s="45" customFormat="1" ht="21.75" customHeight="1" x14ac:dyDescent="0.25">
      <c r="B9" s="1435"/>
      <c r="C9" s="817"/>
      <c r="D9" s="1435"/>
      <c r="E9" s="1442" t="s">
        <v>22</v>
      </c>
      <c r="F9" s="1443"/>
      <c r="G9" s="818"/>
      <c r="H9" s="1442" t="s">
        <v>21</v>
      </c>
      <c r="I9" s="1443"/>
      <c r="J9" s="818"/>
      <c r="K9" s="1442" t="s">
        <v>20</v>
      </c>
      <c r="L9" s="1443"/>
      <c r="M9" s="818"/>
      <c r="N9" s="1442" t="s">
        <v>19</v>
      </c>
      <c r="O9" s="1443"/>
      <c r="P9" s="818"/>
      <c r="Q9" s="1442" t="s">
        <v>18</v>
      </c>
      <c r="R9" s="1443"/>
      <c r="S9" s="818"/>
      <c r="T9" s="1442" t="s">
        <v>17</v>
      </c>
      <c r="U9" s="1443"/>
      <c r="V9" s="818"/>
      <c r="W9" s="1442" t="s">
        <v>16</v>
      </c>
      <c r="X9" s="1443"/>
      <c r="Y9" s="818"/>
      <c r="Z9" s="1442" t="s">
        <v>15</v>
      </c>
      <c r="AA9" s="1443"/>
      <c r="AB9" s="817"/>
      <c r="AC9" s="1440"/>
      <c r="AD9" s="1441"/>
    </row>
    <row r="10" spans="2:32" s="45" customFormat="1" ht="21.75" customHeight="1" x14ac:dyDescent="0.25">
      <c r="B10" s="1436"/>
      <c r="C10" s="819"/>
      <c r="D10" s="1436"/>
      <c r="E10" s="865" t="s">
        <v>9</v>
      </c>
      <c r="F10" s="969" t="s">
        <v>25</v>
      </c>
      <c r="G10" s="820"/>
      <c r="H10" s="865" t="s">
        <v>9</v>
      </c>
      <c r="I10" s="969" t="s">
        <v>25</v>
      </c>
      <c r="J10" s="820"/>
      <c r="K10" s="865" t="s">
        <v>9</v>
      </c>
      <c r="L10" s="969" t="s">
        <v>25</v>
      </c>
      <c r="M10" s="820"/>
      <c r="N10" s="865" t="s">
        <v>9</v>
      </c>
      <c r="O10" s="969" t="s">
        <v>25</v>
      </c>
      <c r="P10" s="820"/>
      <c r="Q10" s="865" t="s">
        <v>9</v>
      </c>
      <c r="R10" s="969" t="s">
        <v>25</v>
      </c>
      <c r="S10" s="820"/>
      <c r="T10" s="865" t="s">
        <v>9</v>
      </c>
      <c r="U10" s="969" t="s">
        <v>25</v>
      </c>
      <c r="V10" s="820"/>
      <c r="W10" s="865" t="s">
        <v>9</v>
      </c>
      <c r="X10" s="969" t="s">
        <v>25</v>
      </c>
      <c r="Y10" s="820"/>
      <c r="Z10" s="865" t="s">
        <v>9</v>
      </c>
      <c r="AA10" s="969" t="s">
        <v>25</v>
      </c>
      <c r="AB10" s="819"/>
      <c r="AC10" s="970" t="s">
        <v>9</v>
      </c>
      <c r="AD10" s="971" t="s">
        <v>25</v>
      </c>
    </row>
    <row r="11" spans="2:32" s="40" customFormat="1" ht="9" customHeight="1" x14ac:dyDescent="0.25">
      <c r="B11" s="44"/>
      <c r="D11" s="42"/>
      <c r="E11" s="42"/>
      <c r="F11" s="42"/>
      <c r="G11" s="42"/>
      <c r="H11" s="42"/>
      <c r="I11" s="42"/>
      <c r="J11" s="42"/>
      <c r="K11" s="42"/>
      <c r="L11" s="42"/>
      <c r="M11" s="42"/>
      <c r="N11" s="42"/>
      <c r="O11" s="42"/>
      <c r="P11" s="42"/>
      <c r="Q11" s="42"/>
      <c r="R11" s="42"/>
      <c r="S11" s="42"/>
      <c r="T11" s="42"/>
      <c r="U11" s="42"/>
      <c r="V11" s="42"/>
      <c r="W11" s="42"/>
      <c r="X11" s="42"/>
      <c r="Y11" s="42"/>
      <c r="Z11" s="42"/>
      <c r="AA11" s="42"/>
      <c r="AB11" s="43"/>
      <c r="AC11" s="42"/>
      <c r="AD11" s="41"/>
    </row>
    <row r="12" spans="2:32" s="38" customFormat="1" ht="21" customHeight="1" x14ac:dyDescent="0.25">
      <c r="B12" s="1445" t="s">
        <v>24</v>
      </c>
      <c r="D12" s="978" t="s">
        <v>31</v>
      </c>
      <c r="E12" s="975">
        <v>647</v>
      </c>
      <c r="F12" s="972">
        <v>0.23750527687535561</v>
      </c>
      <c r="G12" s="39"/>
      <c r="H12" s="983">
        <v>10139</v>
      </c>
      <c r="I12" s="972">
        <v>3.7218949029972652</v>
      </c>
      <c r="J12" s="39"/>
      <c r="K12" s="983">
        <v>6166</v>
      </c>
      <c r="L12" s="972">
        <v>2.2634583264504524</v>
      </c>
      <c r="M12" s="39"/>
      <c r="N12" s="983">
        <v>9162</v>
      </c>
      <c r="O12" s="972">
        <v>3.3632509223060403</v>
      </c>
      <c r="P12" s="39"/>
      <c r="Q12" s="983">
        <v>8553</v>
      </c>
      <c r="R12" s="972">
        <v>3.1396949507185727</v>
      </c>
      <c r="S12" s="39"/>
      <c r="T12" s="983">
        <v>11684</v>
      </c>
      <c r="U12" s="972">
        <v>4.2890442890442895</v>
      </c>
      <c r="V12" s="39"/>
      <c r="W12" s="983">
        <v>39924</v>
      </c>
      <c r="X12" s="972">
        <v>14.655580639832609</v>
      </c>
      <c r="Y12" s="39"/>
      <c r="Z12" s="983">
        <v>186140</v>
      </c>
      <c r="AA12" s="972">
        <f t="shared" ref="AA12:AA21" si="0">Z12*100/$AC12</f>
        <v>68.329570691775416</v>
      </c>
      <c r="AB12" s="35"/>
      <c r="AC12" s="996">
        <f t="shared" ref="AC12:AD15" si="1">E12+H12+K12+N12+Q12+T12+W12+Z12</f>
        <v>272415</v>
      </c>
      <c r="AD12" s="997">
        <f t="shared" si="1"/>
        <v>100</v>
      </c>
      <c r="AF12" s="247"/>
    </row>
    <row r="13" spans="2:32" s="38" customFormat="1" ht="21" customHeight="1" x14ac:dyDescent="0.25">
      <c r="B13" s="1446"/>
      <c r="D13" s="979" t="s">
        <v>49</v>
      </c>
      <c r="E13" s="976">
        <v>797</v>
      </c>
      <c r="F13" s="973">
        <v>0.21540424105815645</v>
      </c>
      <c r="G13" s="39"/>
      <c r="H13" s="984">
        <v>11789</v>
      </c>
      <c r="I13" s="973">
        <v>3.1861989935189539</v>
      </c>
      <c r="J13" s="39"/>
      <c r="K13" s="984">
        <v>7801</v>
      </c>
      <c r="L13" s="973">
        <v>2.1083669818000983</v>
      </c>
      <c r="M13" s="39"/>
      <c r="N13" s="984">
        <v>11703</v>
      </c>
      <c r="O13" s="973">
        <v>3.162955875914184</v>
      </c>
      <c r="P13" s="39"/>
      <c r="Q13" s="984">
        <v>13141</v>
      </c>
      <c r="R13" s="973">
        <v>3.5516024237706825</v>
      </c>
      <c r="S13" s="39"/>
      <c r="T13" s="984">
        <v>20866</v>
      </c>
      <c r="U13" s="973">
        <v>5.6394289760595893</v>
      </c>
      <c r="V13" s="39"/>
      <c r="W13" s="984">
        <v>67956</v>
      </c>
      <c r="X13" s="973">
        <v>18.366387208717789</v>
      </c>
      <c r="Y13" s="39"/>
      <c r="Z13" s="984">
        <v>235949</v>
      </c>
      <c r="AA13" s="973">
        <f t="shared" si="0"/>
        <v>63.769655299160547</v>
      </c>
      <c r="AB13" s="35"/>
      <c r="AC13" s="998">
        <f t="shared" si="1"/>
        <v>370002</v>
      </c>
      <c r="AD13" s="999">
        <f t="shared" si="1"/>
        <v>100</v>
      </c>
      <c r="AF13" s="247"/>
    </row>
    <row r="14" spans="2:32" s="38" customFormat="1" ht="21" customHeight="1" x14ac:dyDescent="0.25">
      <c r="B14" s="1446"/>
      <c r="D14" s="979" t="s">
        <v>50</v>
      </c>
      <c r="E14" s="976">
        <v>346</v>
      </c>
      <c r="F14" s="973">
        <v>0.10036578396990187</v>
      </c>
      <c r="G14" s="39"/>
      <c r="H14" s="984">
        <v>8451</v>
      </c>
      <c r="I14" s="973">
        <v>2.451419769738846</v>
      </c>
      <c r="J14" s="39"/>
      <c r="K14" s="984">
        <v>6878</v>
      </c>
      <c r="L14" s="973">
        <v>1.9951325495519798</v>
      </c>
      <c r="M14" s="39"/>
      <c r="N14" s="984">
        <v>9726</v>
      </c>
      <c r="O14" s="973">
        <v>2.8212647829227326</v>
      </c>
      <c r="P14" s="39"/>
      <c r="Q14" s="984">
        <v>12830</v>
      </c>
      <c r="R14" s="973">
        <v>3.7216560934504073</v>
      </c>
      <c r="S14" s="39"/>
      <c r="T14" s="984">
        <v>22501</v>
      </c>
      <c r="U14" s="973">
        <v>6.5269667777652076</v>
      </c>
      <c r="V14" s="39"/>
      <c r="W14" s="984">
        <v>81971</v>
      </c>
      <c r="X14" s="973">
        <v>23.777698490742271</v>
      </c>
      <c r="Y14" s="39"/>
      <c r="Z14" s="984">
        <v>202036</v>
      </c>
      <c r="AA14" s="973">
        <f t="shared" si="0"/>
        <v>58.605495751858655</v>
      </c>
      <c r="AB14" s="35"/>
      <c r="AC14" s="998">
        <f t="shared" si="1"/>
        <v>344739</v>
      </c>
      <c r="AD14" s="999">
        <f t="shared" si="1"/>
        <v>100</v>
      </c>
      <c r="AF14" s="247"/>
    </row>
    <row r="15" spans="2:32" s="38" customFormat="1" ht="21" customHeight="1" x14ac:dyDescent="0.25">
      <c r="B15" s="1446"/>
      <c r="D15" s="980" t="s">
        <v>113</v>
      </c>
      <c r="E15" s="977">
        <v>600</v>
      </c>
      <c r="F15" s="974">
        <v>0.25703967407369327</v>
      </c>
      <c r="G15" s="39"/>
      <c r="H15" s="985">
        <v>10355</v>
      </c>
      <c r="I15" s="974">
        <v>4.4360763750551566</v>
      </c>
      <c r="J15" s="39"/>
      <c r="K15" s="985">
        <v>4498</v>
      </c>
      <c r="L15" s="974">
        <v>1.9269407566391206</v>
      </c>
      <c r="M15" s="39"/>
      <c r="N15" s="985">
        <v>5324</v>
      </c>
      <c r="O15" s="974">
        <v>2.2807987079472385</v>
      </c>
      <c r="P15" s="39"/>
      <c r="Q15" s="985">
        <v>8129</v>
      </c>
      <c r="R15" s="974">
        <v>3.4824591842417543</v>
      </c>
      <c r="S15" s="39"/>
      <c r="T15" s="985">
        <v>16213</v>
      </c>
      <c r="U15" s="974">
        <v>6.9456403929279817</v>
      </c>
      <c r="V15" s="39"/>
      <c r="W15" s="985">
        <v>68257</v>
      </c>
      <c r="X15" s="974">
        <v>29.241261722080136</v>
      </c>
      <c r="Y15" s="39"/>
      <c r="Z15" s="985">
        <v>120051</v>
      </c>
      <c r="AA15" s="974">
        <f t="shared" si="0"/>
        <v>51.429783187034921</v>
      </c>
      <c r="AB15" s="35"/>
      <c r="AC15" s="1000">
        <f t="shared" si="1"/>
        <v>233427</v>
      </c>
      <c r="AD15" s="1001">
        <f t="shared" si="1"/>
        <v>100</v>
      </c>
      <c r="AF15" s="247"/>
    </row>
    <row r="16" spans="2:32" s="38" customFormat="1" ht="21" customHeight="1" x14ac:dyDescent="0.25">
      <c r="B16" s="1447"/>
      <c r="D16" s="981" t="s">
        <v>68</v>
      </c>
      <c r="E16" s="245">
        <f>SUM(E12:E15)</f>
        <v>2390</v>
      </c>
      <c r="F16" s="246">
        <f t="shared" ref="F16:F21" si="2">E16*100/$AC16</f>
        <v>0.19580806876713833</v>
      </c>
      <c r="G16" s="39"/>
      <c r="H16" s="245">
        <f>SUM(H12:H15)</f>
        <v>40734</v>
      </c>
      <c r="I16" s="246">
        <f t="shared" ref="I16:I21" si="3">H16*100/$AC16</f>
        <v>3.3372576875149007</v>
      </c>
      <c r="J16" s="39"/>
      <c r="K16" s="986">
        <f>SUM(K12:K15)</f>
        <v>25343</v>
      </c>
      <c r="L16" s="987">
        <f t="shared" ref="L16:L21" si="4">K16*100/$AC16</f>
        <v>2.0763028814918774</v>
      </c>
      <c r="M16" s="39"/>
      <c r="N16" s="986">
        <f>SUM(N12:N15)</f>
        <v>35915</v>
      </c>
      <c r="O16" s="987">
        <f t="shared" ref="O16:O21" si="5">N16*100/$AC16</f>
        <v>2.9424463555530429</v>
      </c>
      <c r="P16" s="39"/>
      <c r="Q16" s="986">
        <f>SUM(Q12:Q15)</f>
        <v>42653</v>
      </c>
      <c r="R16" s="987">
        <f t="shared" ref="R16:R21" si="6">Q16*100/$AC16</f>
        <v>3.4944776389643311</v>
      </c>
      <c r="S16" s="39"/>
      <c r="T16" s="986">
        <f>SUM(T12:T15)</f>
        <v>71264</v>
      </c>
      <c r="U16" s="987">
        <f t="shared" ref="U16:U21" si="7">T16*100/$AC16</f>
        <v>5.8385214278750404</v>
      </c>
      <c r="V16" s="39"/>
      <c r="W16" s="986">
        <f>SUM(W12:W15)</f>
        <v>258108</v>
      </c>
      <c r="X16" s="987">
        <f t="shared" ref="X16:X21" si="8">W16*100/$AC16</f>
        <v>21.146288290103993</v>
      </c>
      <c r="Y16" s="39"/>
      <c r="Z16" s="245">
        <f>SUM(Z12:Z15)</f>
        <v>744176</v>
      </c>
      <c r="AA16" s="246">
        <f t="shared" si="0"/>
        <v>60.968897649729676</v>
      </c>
      <c r="AB16" s="35"/>
      <c r="AC16" s="994">
        <f>SUM(AC12:AC15)</f>
        <v>1220583</v>
      </c>
      <c r="AD16" s="995">
        <f t="shared" ref="AD16:AD21" si="9">F16+I16+L16+O16+R16+U16+X16+AA16</f>
        <v>100</v>
      </c>
      <c r="AF16" s="247"/>
    </row>
    <row r="17" spans="2:32" s="38" customFormat="1" ht="21" customHeight="1" x14ac:dyDescent="0.25">
      <c r="B17" s="1445" t="s">
        <v>23</v>
      </c>
      <c r="D17" s="978" t="s">
        <v>31</v>
      </c>
      <c r="E17" s="983">
        <v>809</v>
      </c>
      <c r="F17" s="972">
        <v>0.52612411066165476</v>
      </c>
      <c r="G17" s="39"/>
      <c r="H17" s="983">
        <v>21417</v>
      </c>
      <c r="I17" s="972">
        <v>13.928306647763485</v>
      </c>
      <c r="J17" s="39"/>
      <c r="K17" s="983">
        <v>9425</v>
      </c>
      <c r="L17" s="972">
        <v>6.1294434400322571</v>
      </c>
      <c r="M17" s="39"/>
      <c r="N17" s="983">
        <v>11292</v>
      </c>
      <c r="O17" s="972">
        <v>7.343626029161193</v>
      </c>
      <c r="P17" s="39"/>
      <c r="Q17" s="983">
        <v>9698</v>
      </c>
      <c r="R17" s="972">
        <v>6.3069859396745702</v>
      </c>
      <c r="S17" s="39"/>
      <c r="T17" s="983">
        <v>12833</v>
      </c>
      <c r="U17" s="972">
        <v>8.3457981608417988</v>
      </c>
      <c r="V17" s="39"/>
      <c r="W17" s="983">
        <v>29531</v>
      </c>
      <c r="X17" s="972">
        <v>19.205155886216719</v>
      </c>
      <c r="Y17" s="39"/>
      <c r="Z17" s="983">
        <v>58761</v>
      </c>
      <c r="AA17" s="972">
        <f t="shared" si="0"/>
        <v>38.214559785648319</v>
      </c>
      <c r="AB17" s="35"/>
      <c r="AC17" s="996">
        <f>E17+H17+K17+N17+Q17+T17+W17+Z17</f>
        <v>153766</v>
      </c>
      <c r="AD17" s="997">
        <f t="shared" si="9"/>
        <v>100</v>
      </c>
      <c r="AF17" s="247"/>
    </row>
    <row r="18" spans="2:32" s="38" customFormat="1" ht="21" customHeight="1" x14ac:dyDescent="0.25">
      <c r="B18" s="1446"/>
      <c r="D18" s="979" t="s">
        <v>49</v>
      </c>
      <c r="E18" s="984">
        <v>1171</v>
      </c>
      <c r="F18" s="973">
        <v>0.52795311091073038</v>
      </c>
      <c r="G18" s="39"/>
      <c r="H18" s="984">
        <v>28677</v>
      </c>
      <c r="I18" s="973">
        <v>12.929215509467989</v>
      </c>
      <c r="J18" s="39"/>
      <c r="K18" s="984">
        <v>12193</v>
      </c>
      <c r="L18" s="973">
        <v>5.4972948602344456</v>
      </c>
      <c r="M18" s="39"/>
      <c r="N18" s="984">
        <v>15513</v>
      </c>
      <c r="O18" s="973">
        <v>6.9941388638412985</v>
      </c>
      <c r="P18" s="39"/>
      <c r="Q18" s="984">
        <v>15685</v>
      </c>
      <c r="R18" s="973">
        <v>7.0716862037871957</v>
      </c>
      <c r="S18" s="39"/>
      <c r="T18" s="984">
        <v>22767</v>
      </c>
      <c r="U18" s="973">
        <v>10.264652840396753</v>
      </c>
      <c r="V18" s="39"/>
      <c r="W18" s="984">
        <v>45171</v>
      </c>
      <c r="X18" s="973">
        <v>20.365644724977457</v>
      </c>
      <c r="Y18" s="39"/>
      <c r="Z18" s="984">
        <v>80623</v>
      </c>
      <c r="AA18" s="973">
        <f t="shared" si="0"/>
        <v>36.349413886384127</v>
      </c>
      <c r="AB18" s="35"/>
      <c r="AC18" s="998">
        <f>E18+H18+K18+N18+Q18+T18+W18+Z18</f>
        <v>221800</v>
      </c>
      <c r="AD18" s="999">
        <f t="shared" si="9"/>
        <v>100</v>
      </c>
      <c r="AF18" s="247"/>
    </row>
    <row r="19" spans="2:32" s="38" customFormat="1" ht="21" customHeight="1" x14ac:dyDescent="0.25">
      <c r="B19" s="1446"/>
      <c r="D19" s="979" t="s">
        <v>50</v>
      </c>
      <c r="E19" s="984">
        <v>431</v>
      </c>
      <c r="F19" s="973">
        <v>0.21138538350997826</v>
      </c>
      <c r="G19" s="39"/>
      <c r="H19" s="984">
        <v>19169</v>
      </c>
      <c r="I19" s="973">
        <v>9.4014998062709356</v>
      </c>
      <c r="J19" s="39"/>
      <c r="K19" s="984">
        <v>11706</v>
      </c>
      <c r="L19" s="973">
        <v>5.7412466342640505</v>
      </c>
      <c r="M19" s="39"/>
      <c r="N19" s="984">
        <v>13762</v>
      </c>
      <c r="O19" s="973">
        <v>6.7496186725390279</v>
      </c>
      <c r="P19" s="39"/>
      <c r="Q19" s="984">
        <v>14868</v>
      </c>
      <c r="R19" s="973">
        <v>7.2920600511052367</v>
      </c>
      <c r="S19" s="39"/>
      <c r="T19" s="984">
        <v>22261</v>
      </c>
      <c r="U19" s="973">
        <v>10.917981490291476</v>
      </c>
      <c r="V19" s="39"/>
      <c r="W19" s="984">
        <v>43245</v>
      </c>
      <c r="X19" s="973">
        <v>21.209654083269164</v>
      </c>
      <c r="Y19" s="39"/>
      <c r="Z19" s="984">
        <v>78451</v>
      </c>
      <c r="AA19" s="973">
        <f t="shared" si="0"/>
        <v>38.476553878750131</v>
      </c>
      <c r="AB19" s="35"/>
      <c r="AC19" s="998">
        <f>E19+H19+K19+N19+Q19+T19+W19+Z19</f>
        <v>203893</v>
      </c>
      <c r="AD19" s="999">
        <f t="shared" si="9"/>
        <v>100</v>
      </c>
      <c r="AF19" s="247"/>
    </row>
    <row r="20" spans="2:32" s="38" customFormat="1" ht="21" customHeight="1" x14ac:dyDescent="0.25">
      <c r="B20" s="1446"/>
      <c r="D20" s="980" t="s">
        <v>113</v>
      </c>
      <c r="E20" s="985">
        <v>774</v>
      </c>
      <c r="F20" s="974">
        <v>0.53479630755624341</v>
      </c>
      <c r="G20" s="39"/>
      <c r="H20" s="985">
        <v>14375</v>
      </c>
      <c r="I20" s="974">
        <v>9.9324249626886303</v>
      </c>
      <c r="J20" s="39"/>
      <c r="K20" s="985">
        <v>7027</v>
      </c>
      <c r="L20" s="974">
        <v>4.8553147974130786</v>
      </c>
      <c r="M20" s="39"/>
      <c r="N20" s="985">
        <v>6509</v>
      </c>
      <c r="O20" s="974">
        <v>4.4974020231054119</v>
      </c>
      <c r="P20" s="39"/>
      <c r="Q20" s="985">
        <v>7615</v>
      </c>
      <c r="R20" s="974">
        <v>5.2615941628434024</v>
      </c>
      <c r="S20" s="39"/>
      <c r="T20" s="985">
        <v>14012</v>
      </c>
      <c r="U20" s="974">
        <v>9.681609640152562</v>
      </c>
      <c r="V20" s="39"/>
      <c r="W20" s="985">
        <v>34343</v>
      </c>
      <c r="X20" s="974">
        <v>23.729340556077609</v>
      </c>
      <c r="Y20" s="39"/>
      <c r="Z20" s="985">
        <v>60073</v>
      </c>
      <c r="AA20" s="974">
        <f t="shared" si="0"/>
        <v>41.507517550163065</v>
      </c>
      <c r="AB20" s="35"/>
      <c r="AC20" s="1000">
        <f>E20+H20+K20+N20+Q20+T20+W20+Z20</f>
        <v>144728</v>
      </c>
      <c r="AD20" s="1001">
        <f t="shared" si="9"/>
        <v>100</v>
      </c>
      <c r="AF20" s="247"/>
    </row>
    <row r="21" spans="2:32" s="38" customFormat="1" ht="21" customHeight="1" x14ac:dyDescent="0.25">
      <c r="B21" s="1447"/>
      <c r="D21" s="982" t="s">
        <v>68</v>
      </c>
      <c r="E21" s="986">
        <f>SUM(E17:E20)</f>
        <v>3185</v>
      </c>
      <c r="F21" s="987">
        <f t="shared" si="2"/>
        <v>0.43980353140832407</v>
      </c>
      <c r="G21" s="39"/>
      <c r="H21" s="986">
        <f>SUM(H17:H20)</f>
        <v>83638</v>
      </c>
      <c r="I21" s="987">
        <f t="shared" si="3"/>
        <v>11.549226926194477</v>
      </c>
      <c r="J21" s="39"/>
      <c r="K21" s="986">
        <f>SUM(K17:K20)</f>
        <v>40351</v>
      </c>
      <c r="L21" s="987">
        <f t="shared" si="4"/>
        <v>5.5719033895941239</v>
      </c>
      <c r="M21" s="39"/>
      <c r="N21" s="986">
        <f>SUM(N17:N20)</f>
        <v>47076</v>
      </c>
      <c r="O21" s="987">
        <f t="shared" si="5"/>
        <v>6.5005309402129559</v>
      </c>
      <c r="P21" s="39"/>
      <c r="Q21" s="986">
        <f>SUM(Q17:Q20)</f>
        <v>47866</v>
      </c>
      <c r="R21" s="987">
        <f t="shared" si="6"/>
        <v>6.6096187863079567</v>
      </c>
      <c r="S21" s="39"/>
      <c r="T21" s="986">
        <f>SUM(T17:T20)</f>
        <v>71873</v>
      </c>
      <c r="U21" s="987">
        <f t="shared" si="7"/>
        <v>9.9246465346657704</v>
      </c>
      <c r="V21" s="39"/>
      <c r="W21" s="986">
        <f>SUM(W17:W20)</f>
        <v>152290</v>
      </c>
      <c r="X21" s="987">
        <f t="shared" si="8"/>
        <v>21.029098837731137</v>
      </c>
      <c r="Y21" s="39"/>
      <c r="Z21" s="986">
        <f>SUM(Z17:Z20)</f>
        <v>277908</v>
      </c>
      <c r="AA21" s="987">
        <f t="shared" si="0"/>
        <v>38.375171053885254</v>
      </c>
      <c r="AB21" s="35"/>
      <c r="AC21" s="994">
        <f>SUM(AC17:AC20)</f>
        <v>724187</v>
      </c>
      <c r="AD21" s="995">
        <f t="shared" si="9"/>
        <v>100</v>
      </c>
      <c r="AF21" s="247"/>
    </row>
    <row r="22" spans="2:32" s="37" customFormat="1" ht="3" customHeight="1" x14ac:dyDescent="0.25">
      <c r="B22" s="74"/>
      <c r="C22" s="36"/>
      <c r="D22" s="35"/>
      <c r="E22" s="990"/>
      <c r="F22" s="991"/>
      <c r="G22" s="35"/>
      <c r="H22" s="92"/>
      <c r="I22" s="837"/>
      <c r="J22" s="35"/>
      <c r="K22" s="92"/>
      <c r="L22" s="837"/>
      <c r="M22" s="35"/>
      <c r="N22" s="92"/>
      <c r="O22" s="837"/>
      <c r="P22" s="35"/>
      <c r="Q22" s="92"/>
      <c r="R22" s="837"/>
      <c r="S22" s="35"/>
      <c r="T22" s="92"/>
      <c r="U22" s="837"/>
      <c r="V22" s="35"/>
      <c r="W22" s="92"/>
      <c r="X22" s="837"/>
      <c r="Y22" s="35"/>
      <c r="Z22" s="92"/>
      <c r="AA22" s="837"/>
      <c r="AB22" s="35"/>
      <c r="AC22" s="92"/>
      <c r="AD22" s="840"/>
    </row>
    <row r="23" spans="2:32" s="34" customFormat="1" ht="18" customHeight="1" x14ac:dyDescent="0.25">
      <c r="B23" s="1437" t="s">
        <v>0</v>
      </c>
      <c r="C23" s="1438"/>
      <c r="D23" s="1439"/>
      <c r="E23" s="988">
        <f>E16+E21</f>
        <v>5575</v>
      </c>
      <c r="F23" s="989">
        <f>E23*100/$AC23</f>
        <v>0.28666628958694346</v>
      </c>
      <c r="G23" s="821"/>
      <c r="H23" s="992">
        <f>H16+H21</f>
        <v>124372</v>
      </c>
      <c r="I23" s="993">
        <f>H23*100/$AC23</f>
        <v>6.3952035459205971</v>
      </c>
      <c r="J23" s="821"/>
      <c r="K23" s="992">
        <f>K16+K21</f>
        <v>65694</v>
      </c>
      <c r="L23" s="993">
        <f>K23*100/$AC23</f>
        <v>3.3779830005604774</v>
      </c>
      <c r="M23" s="821"/>
      <c r="N23" s="992">
        <f>N16+N21</f>
        <v>82991</v>
      </c>
      <c r="O23" s="993">
        <f>N23*100/$AC23</f>
        <v>4.2673940877327396</v>
      </c>
      <c r="P23" s="821"/>
      <c r="Q23" s="992">
        <f>Q16+Q21</f>
        <v>90519</v>
      </c>
      <c r="R23" s="993">
        <f>Q23*100/$AC23</f>
        <v>4.6544835636090642</v>
      </c>
      <c r="S23" s="821"/>
      <c r="T23" s="992">
        <f>T16+T21</f>
        <v>143137</v>
      </c>
      <c r="U23" s="993">
        <f>T23*100/$AC23</f>
        <v>7.3600991376872331</v>
      </c>
      <c r="V23" s="821"/>
      <c r="W23" s="992">
        <f>W16+W21</f>
        <v>410398</v>
      </c>
      <c r="X23" s="993">
        <f>W23*100/$AC23</f>
        <v>21.102649670655143</v>
      </c>
      <c r="Y23" s="821"/>
      <c r="Z23" s="992">
        <f>Z16+Z21</f>
        <v>1022084</v>
      </c>
      <c r="AA23" s="993">
        <f>Z23*100/$AC23</f>
        <v>52.555520704247805</v>
      </c>
      <c r="AB23" s="821"/>
      <c r="AC23" s="992">
        <f>AC16+AC21</f>
        <v>1944770</v>
      </c>
      <c r="AD23" s="993">
        <f>F23+I23+L23+O23+R23+U23+X23+AA23</f>
        <v>100</v>
      </c>
    </row>
    <row r="24" spans="2:32" s="9" customFormat="1" ht="5.25" customHeight="1" x14ac:dyDescent="0.25">
      <c r="B24" s="33"/>
      <c r="C24" s="33"/>
      <c r="D24" s="33"/>
      <c r="E24" s="33"/>
      <c r="F24" s="33"/>
      <c r="G24" s="33"/>
      <c r="H24" s="33"/>
      <c r="I24" s="33"/>
      <c r="J24" s="33"/>
      <c r="K24" s="33"/>
      <c r="L24" s="33"/>
      <c r="M24" s="33"/>
      <c r="N24" s="33"/>
      <c r="O24" s="22"/>
      <c r="P24" s="22"/>
      <c r="AD24" s="27"/>
    </row>
    <row r="25" spans="2:32" s="9" customFormat="1" ht="5.25" customHeight="1" x14ac:dyDescent="0.25">
      <c r="B25" s="33"/>
      <c r="C25" s="33"/>
      <c r="D25" s="33"/>
      <c r="E25" s="33"/>
      <c r="F25" s="33"/>
      <c r="G25" s="33"/>
      <c r="H25" s="33"/>
      <c r="I25" s="33"/>
      <c r="J25" s="33"/>
      <c r="K25" s="33"/>
      <c r="L25" s="33"/>
      <c r="M25" s="33"/>
      <c r="N25" s="33"/>
      <c r="O25" s="22"/>
      <c r="P25" s="22"/>
      <c r="AD25" s="27"/>
    </row>
    <row r="26" spans="2:32" s="9" customFormat="1" ht="12.75" customHeight="1" x14ac:dyDescent="0.25">
      <c r="B26" s="22"/>
      <c r="C26" s="22"/>
      <c r="D26" s="22"/>
      <c r="E26" s="22"/>
      <c r="F26" s="22"/>
      <c r="G26" s="22"/>
      <c r="H26" s="22"/>
      <c r="I26" s="22"/>
      <c r="J26" s="22"/>
      <c r="K26" s="22"/>
      <c r="L26" s="22"/>
      <c r="M26" s="22"/>
      <c r="N26" s="22"/>
      <c r="O26" s="22"/>
      <c r="P26" s="22"/>
      <c r="AD26" s="27"/>
    </row>
    <row r="27" spans="2:32" s="28" customFormat="1" ht="24.75" customHeight="1" x14ac:dyDescent="0.25">
      <c r="B27" s="32"/>
      <c r="C27" s="32"/>
      <c r="D27" s="32"/>
      <c r="E27" s="32" t="s">
        <v>114</v>
      </c>
      <c r="F27" s="32" t="s">
        <v>21</v>
      </c>
      <c r="G27" s="32"/>
      <c r="H27" s="32" t="s">
        <v>20</v>
      </c>
      <c r="I27" s="32" t="s">
        <v>19</v>
      </c>
      <c r="J27" s="32"/>
      <c r="K27" s="32" t="s">
        <v>18</v>
      </c>
      <c r="L27" s="32" t="s">
        <v>17</v>
      </c>
      <c r="M27" s="32"/>
      <c r="N27" s="32" t="s">
        <v>16</v>
      </c>
      <c r="O27" s="32" t="s">
        <v>15</v>
      </c>
      <c r="P27" s="32"/>
      <c r="AD27" s="29"/>
    </row>
    <row r="28" spans="2:32" s="28" customFormat="1" ht="10" x14ac:dyDescent="0.25">
      <c r="B28" s="31"/>
      <c r="C28" s="31"/>
      <c r="D28" s="31"/>
      <c r="E28" s="31" t="e">
        <f>#REF!</f>
        <v>#REF!</v>
      </c>
      <c r="F28" s="30" t="e">
        <f>#REF!</f>
        <v>#REF!</v>
      </c>
      <c r="G28" s="30"/>
      <c r="H28" s="30" t="e">
        <f>#REF!</f>
        <v>#REF!</v>
      </c>
      <c r="I28" s="30" t="e">
        <f>#REF!</f>
        <v>#REF!</v>
      </c>
      <c r="J28" s="30"/>
      <c r="K28" s="30" t="e">
        <f>#REF!</f>
        <v>#REF!</v>
      </c>
      <c r="L28" s="30" t="e">
        <f>#REF!</f>
        <v>#REF!</v>
      </c>
      <c r="M28" s="30"/>
      <c r="N28" s="30" t="e">
        <f>#REF!</f>
        <v>#REF!</v>
      </c>
      <c r="O28" s="30" t="e">
        <f>#REF!</f>
        <v>#REF!</v>
      </c>
      <c r="P28" s="30"/>
      <c r="AD28" s="29"/>
    </row>
    <row r="29" spans="2:32" s="9" customFormat="1" x14ac:dyDescent="0.25">
      <c r="B29" s="22"/>
      <c r="C29" s="22"/>
      <c r="D29" s="22"/>
      <c r="E29" s="22"/>
      <c r="F29" s="22"/>
      <c r="G29" s="22"/>
      <c r="H29" s="22"/>
      <c r="I29" s="22"/>
      <c r="J29" s="22"/>
      <c r="K29" s="22"/>
      <c r="L29" s="22"/>
      <c r="M29" s="22"/>
      <c r="N29" s="22"/>
      <c r="O29" s="22"/>
      <c r="P29" s="22"/>
      <c r="AD29" s="27"/>
    </row>
    <row r="30" spans="2:32" s="9" customFormat="1" x14ac:dyDescent="0.25">
      <c r="B30" s="22"/>
      <c r="C30" s="22"/>
      <c r="D30" s="22"/>
      <c r="E30" s="22"/>
      <c r="F30" s="22"/>
      <c r="G30" s="22"/>
      <c r="H30" s="22"/>
      <c r="I30" s="22"/>
      <c r="J30" s="22"/>
      <c r="K30" s="22"/>
      <c r="L30" s="22"/>
      <c r="M30" s="22"/>
      <c r="N30" s="22"/>
      <c r="O30" s="22"/>
      <c r="P30" s="22"/>
      <c r="AD30" s="27"/>
    </row>
    <row r="31" spans="2:32" s="9" customFormat="1" x14ac:dyDescent="0.25">
      <c r="B31" s="22"/>
      <c r="C31" s="22"/>
      <c r="D31" s="22"/>
      <c r="E31" s="22"/>
      <c r="F31" s="22"/>
      <c r="G31" s="22"/>
      <c r="H31" s="22"/>
      <c r="I31" s="22"/>
      <c r="J31" s="22"/>
      <c r="K31" s="22"/>
      <c r="L31" s="22"/>
      <c r="M31" s="22"/>
      <c r="N31" s="22"/>
      <c r="O31" s="22"/>
      <c r="P31" s="22"/>
      <c r="AD31" s="27"/>
    </row>
    <row r="32" spans="2:32" s="9" customFormat="1" x14ac:dyDescent="0.25">
      <c r="B32" s="22"/>
      <c r="C32" s="22"/>
      <c r="D32" s="22"/>
      <c r="E32" s="22"/>
      <c r="F32" s="22"/>
      <c r="G32" s="22"/>
      <c r="H32" s="22"/>
      <c r="I32" s="22"/>
      <c r="J32" s="22"/>
      <c r="K32" s="22"/>
      <c r="L32" s="22"/>
      <c r="M32" s="22"/>
      <c r="N32" s="22"/>
      <c r="O32" s="22"/>
      <c r="P32" s="22"/>
      <c r="AD32" s="27"/>
    </row>
    <row r="33" spans="2:30" s="9" customFormat="1" x14ac:dyDescent="0.25">
      <c r="B33" s="22"/>
      <c r="C33" s="22"/>
      <c r="D33" s="22"/>
      <c r="E33" s="22"/>
      <c r="F33" s="22"/>
      <c r="G33" s="22"/>
      <c r="H33" s="22"/>
      <c r="I33" s="22"/>
      <c r="J33" s="22"/>
      <c r="K33" s="22"/>
      <c r="L33" s="22"/>
      <c r="M33" s="22"/>
      <c r="N33" s="22"/>
      <c r="O33" s="22"/>
      <c r="P33" s="22"/>
      <c r="AD33" s="27"/>
    </row>
    <row r="34" spans="2:30" s="9" customFormat="1" x14ac:dyDescent="0.25">
      <c r="B34" s="22"/>
      <c r="C34" s="22"/>
      <c r="D34" s="22"/>
      <c r="E34" s="22"/>
      <c r="F34" s="22"/>
      <c r="G34" s="22"/>
      <c r="H34" s="22"/>
      <c r="I34" s="22"/>
      <c r="J34" s="22"/>
      <c r="K34" s="22"/>
      <c r="L34" s="22"/>
      <c r="M34" s="22"/>
      <c r="N34" s="22"/>
      <c r="O34" s="22"/>
      <c r="P34" s="22"/>
      <c r="AD34" s="27"/>
    </row>
    <row r="35" spans="2:30" s="9" customFormat="1" x14ac:dyDescent="0.25">
      <c r="B35" s="22"/>
      <c r="C35" s="22"/>
      <c r="D35" s="22"/>
      <c r="E35" s="22"/>
      <c r="F35" s="22"/>
      <c r="G35" s="22"/>
      <c r="H35" s="22"/>
      <c r="I35" s="22"/>
      <c r="J35" s="22"/>
      <c r="K35" s="22"/>
      <c r="L35" s="22"/>
      <c r="M35" s="22"/>
      <c r="N35" s="22"/>
      <c r="O35" s="22"/>
      <c r="P35" s="22"/>
      <c r="AD35" s="27"/>
    </row>
    <row r="36" spans="2:30" s="9" customFormat="1" x14ac:dyDescent="0.25">
      <c r="B36" s="22"/>
      <c r="C36" s="22"/>
      <c r="D36" s="22"/>
      <c r="E36" s="22"/>
      <c r="F36" s="22"/>
      <c r="G36" s="22"/>
      <c r="H36" s="22"/>
      <c r="I36" s="22"/>
      <c r="J36" s="22"/>
      <c r="K36" s="22"/>
      <c r="L36" s="22"/>
      <c r="M36" s="22"/>
      <c r="N36" s="22"/>
      <c r="O36" s="22"/>
      <c r="P36" s="22"/>
      <c r="AD36" s="27"/>
    </row>
    <row r="37" spans="2:30" s="9" customFormat="1" x14ac:dyDescent="0.25">
      <c r="C37" s="1444" t="s">
        <v>14</v>
      </c>
      <c r="D37" s="1444"/>
      <c r="E37" s="1444"/>
      <c r="F37" s="1444"/>
      <c r="G37" s="1444"/>
      <c r="H37" s="1444"/>
      <c r="I37" s="1444"/>
      <c r="J37" s="1444"/>
      <c r="K37" s="1444"/>
      <c r="L37" s="1444"/>
      <c r="M37" s="22"/>
      <c r="N37" s="22"/>
      <c r="O37" s="22"/>
      <c r="P37" s="22"/>
      <c r="AD37" s="27"/>
    </row>
    <row r="38" spans="2:30" s="9" customFormat="1" x14ac:dyDescent="0.25">
      <c r="L38" s="22"/>
      <c r="M38" s="22"/>
      <c r="N38" s="22"/>
      <c r="O38" s="22"/>
      <c r="P38" s="22"/>
      <c r="AD38" s="27"/>
    </row>
    <row r="39" spans="2:30" s="9" customFormat="1" x14ac:dyDescent="0.25">
      <c r="B39" s="22"/>
      <c r="C39" s="22"/>
      <c r="D39" s="22"/>
      <c r="E39" s="22"/>
      <c r="F39" s="22"/>
      <c r="G39" s="22"/>
      <c r="H39" s="22"/>
      <c r="I39" s="22"/>
      <c r="J39" s="22"/>
      <c r="K39" s="22"/>
      <c r="L39" s="22"/>
      <c r="M39" s="22"/>
      <c r="N39" s="22"/>
      <c r="O39" s="22"/>
      <c r="P39" s="22"/>
      <c r="AD39" s="27"/>
    </row>
    <row r="40" spans="2:30" s="9" customFormat="1" ht="5.25" customHeight="1" x14ac:dyDescent="0.25">
      <c r="B40" s="22"/>
      <c r="C40" s="22"/>
      <c r="D40" s="22"/>
      <c r="E40" s="22"/>
      <c r="F40" s="22"/>
      <c r="G40" s="22"/>
      <c r="H40" s="22"/>
      <c r="I40" s="22"/>
      <c r="J40" s="22"/>
      <c r="K40" s="22"/>
      <c r="L40" s="22"/>
      <c r="M40" s="22"/>
      <c r="N40" s="22"/>
      <c r="O40" s="22"/>
      <c r="P40" s="22"/>
      <c r="AD40" s="27"/>
    </row>
    <row r="41" spans="2:30" s="9" customFormat="1" ht="5.25" customHeight="1" x14ac:dyDescent="0.25">
      <c r="B41" s="22"/>
      <c r="C41" s="22"/>
      <c r="D41" s="22"/>
      <c r="E41" s="22"/>
      <c r="F41" s="22"/>
      <c r="G41" s="22"/>
      <c r="H41" s="22"/>
      <c r="I41" s="22"/>
      <c r="J41" s="22"/>
      <c r="K41" s="22"/>
      <c r="L41" s="22"/>
      <c r="M41" s="22"/>
      <c r="N41" s="22"/>
      <c r="O41" s="22"/>
      <c r="P41" s="22"/>
      <c r="AD41" s="27"/>
    </row>
    <row r="42" spans="2:30" s="9" customFormat="1" ht="16.5" customHeight="1" x14ac:dyDescent="0.25">
      <c r="B42" s="22"/>
      <c r="C42" s="22"/>
      <c r="D42" s="22"/>
      <c r="E42" s="22"/>
      <c r="F42" s="22"/>
      <c r="G42" s="22"/>
      <c r="H42" s="22"/>
      <c r="I42" s="22"/>
      <c r="J42" s="22"/>
      <c r="K42" s="22"/>
      <c r="L42" s="22"/>
      <c r="M42" s="22"/>
      <c r="N42" s="22"/>
      <c r="O42" s="22"/>
      <c r="P42" s="22"/>
      <c r="AD42" s="27"/>
    </row>
    <row r="43" spans="2:30" s="9" customFormat="1" x14ac:dyDescent="0.25">
      <c r="B43" s="22"/>
      <c r="C43" s="22"/>
      <c r="D43" s="22"/>
      <c r="E43" s="22"/>
      <c r="F43" s="22"/>
      <c r="G43" s="22"/>
      <c r="H43" s="22"/>
      <c r="I43" s="22"/>
      <c r="J43" s="22"/>
      <c r="K43" s="22"/>
      <c r="L43" s="22"/>
      <c r="M43" s="22"/>
      <c r="N43" s="22"/>
      <c r="O43" s="22"/>
      <c r="P43" s="22"/>
      <c r="AD43" s="27"/>
    </row>
    <row r="44" spans="2:30" s="9" customFormat="1" x14ac:dyDescent="0.25">
      <c r="AD44" s="27"/>
    </row>
    <row r="45" spans="2:30" s="10" customFormat="1" x14ac:dyDescent="0.25">
      <c r="AD45" s="26"/>
    </row>
    <row r="46" spans="2:30" s="3" customFormat="1" ht="12.75" customHeight="1" x14ac:dyDescent="0.25">
      <c r="B46" s="1392"/>
      <c r="C46" s="1393"/>
      <c r="D46" s="1393"/>
      <c r="E46" s="1393"/>
      <c r="F46" s="1393"/>
      <c r="G46" s="1393"/>
      <c r="H46" s="1393"/>
      <c r="I46" s="1393"/>
      <c r="J46" s="1393"/>
      <c r="K46" s="1393"/>
      <c r="L46" s="1393"/>
      <c r="M46" s="1393"/>
      <c r="N46" s="1393"/>
      <c r="O46" s="1393"/>
      <c r="P46" s="238"/>
      <c r="AD46" s="25"/>
    </row>
  </sheetData>
  <mergeCells count="21">
    <mergeCell ref="B46:O46"/>
    <mergeCell ref="N9:O9"/>
    <mergeCell ref="Q9:R9"/>
    <mergeCell ref="T9:U9"/>
    <mergeCell ref="W9:X9"/>
    <mergeCell ref="C37:L37"/>
    <mergeCell ref="D8:D10"/>
    <mergeCell ref="B12:B16"/>
    <mergeCell ref="B17:B21"/>
    <mergeCell ref="B23:D23"/>
    <mergeCell ref="B3:K3"/>
    <mergeCell ref="B4:AD4"/>
    <mergeCell ref="B5:AD5"/>
    <mergeCell ref="B6:AC6"/>
    <mergeCell ref="B8:B10"/>
    <mergeCell ref="E8:AA8"/>
    <mergeCell ref="AC8:AD9"/>
    <mergeCell ref="E9:F9"/>
    <mergeCell ref="H9:I9"/>
    <mergeCell ref="K9:L9"/>
    <mergeCell ref="Z9:AA9"/>
  </mergeCells>
  <printOptions horizontalCentered="1"/>
  <pageMargins left="0" right="0" top="0.43307086614173229" bottom="0.43307086614173229" header="0" footer="0"/>
  <pageSetup paperSize="9" scale="85" orientation="landscape" r:id="rId1"/>
  <headerFooter alignWithMargins="0"/>
  <rowBreaks count="1" manualBreakCount="1">
    <brk id="41" max="16383"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1">
    <tabColor theme="0"/>
    <pageSetUpPr fitToPage="1"/>
  </sheetPr>
  <dimension ref="B1:AD46"/>
  <sheetViews>
    <sheetView showGridLines="0" topLeftCell="A2" zoomScaleNormal="100" workbookViewId="0">
      <selection activeCell="B7" sqref="B7"/>
    </sheetView>
  </sheetViews>
  <sheetFormatPr baseColWidth="10" defaultColWidth="11.453125" defaultRowHeight="15" x14ac:dyDescent="0.25"/>
  <cols>
    <col min="1" max="1" width="1.1796875" style="1" customWidth="1"/>
    <col min="2" max="2" width="7.81640625" style="1" customWidth="1"/>
    <col min="3" max="3" width="1" style="1" customWidth="1"/>
    <col min="4" max="4" width="9.1796875" style="1" customWidth="1"/>
    <col min="5" max="5" width="7.54296875" style="1" customWidth="1"/>
    <col min="6" max="6" width="0.54296875" style="1" customWidth="1"/>
    <col min="7" max="7" width="8" style="1" customWidth="1"/>
    <col min="8" max="8" width="0.54296875" style="1" customWidth="1"/>
    <col min="9" max="9" width="6.7265625" style="1" customWidth="1"/>
    <col min="10" max="10" width="0.54296875" style="1" customWidth="1"/>
    <col min="11" max="11" width="6.81640625" style="1" customWidth="1"/>
    <col min="12" max="12" width="0.54296875" style="1" customWidth="1"/>
    <col min="13" max="13" width="7" style="1" customWidth="1"/>
    <col min="14" max="14" width="0.54296875" style="1" customWidth="1"/>
    <col min="15" max="15" width="8.1796875" style="1" customWidth="1"/>
    <col min="16" max="16" width="0.7265625" style="1" customWidth="1"/>
    <col min="17" max="17" width="7.54296875" style="1" customWidth="1"/>
    <col min="18" max="18" width="0.54296875" style="1" customWidth="1"/>
    <col min="19" max="19" width="7.26953125" style="1" customWidth="1"/>
    <col min="20" max="20" width="0.7265625" style="1" customWidth="1"/>
    <col min="21" max="21" width="5.1796875" style="1" customWidth="1"/>
    <col min="22" max="22" width="4.54296875" style="1" bestFit="1" customWidth="1"/>
    <col min="23" max="23" width="7" style="1" bestFit="1" customWidth="1"/>
    <col min="24" max="24" width="4.54296875" style="1" bestFit="1" customWidth="1"/>
    <col min="25" max="25" width="7" style="1" bestFit="1" customWidth="1"/>
    <col min="26" max="26" width="4.54296875" style="1" bestFit="1" customWidth="1"/>
    <col min="27" max="27" width="7" style="1" bestFit="1" customWidth="1"/>
    <col min="28" max="28" width="4.54296875" style="1" bestFit="1" customWidth="1"/>
    <col min="29" max="29" width="7" style="1" bestFit="1" customWidth="1"/>
    <col min="30" max="16384" width="11.453125" style="1"/>
  </cols>
  <sheetData>
    <row r="1" spans="2:30" hidden="1" x14ac:dyDescent="0.25">
      <c r="E1" s="81" t="s">
        <v>36</v>
      </c>
      <c r="G1" s="81" t="s">
        <v>21</v>
      </c>
      <c r="I1" s="81" t="s">
        <v>20</v>
      </c>
      <c r="K1" s="81" t="s">
        <v>19</v>
      </c>
      <c r="M1" s="81" t="s">
        <v>18</v>
      </c>
      <c r="O1" s="81" t="s">
        <v>17</v>
      </c>
      <c r="Q1" s="81" t="s">
        <v>16</v>
      </c>
      <c r="S1" s="81" t="s">
        <v>15</v>
      </c>
    </row>
    <row r="2" spans="2:30" s="2" customFormat="1" ht="14" x14ac:dyDescent="0.25">
      <c r="B2" s="6"/>
      <c r="C2" s="20"/>
      <c r="D2" s="20"/>
      <c r="T2" s="20"/>
    </row>
    <row r="3" spans="2:30" s="18" customFormat="1" ht="47.25" customHeight="1" x14ac:dyDescent="0.3">
      <c r="B3" s="1379"/>
      <c r="C3" s="1379"/>
      <c r="D3" s="1379"/>
      <c r="E3" s="1379"/>
      <c r="F3" s="1379"/>
      <c r="G3" s="1379"/>
      <c r="H3" s="1379"/>
      <c r="I3" s="1379"/>
      <c r="J3" s="19"/>
      <c r="Q3" s="49"/>
    </row>
    <row r="4" spans="2:30" s="4" customFormat="1" ht="2.25" customHeight="1" x14ac:dyDescent="0.25">
      <c r="B4" s="1380"/>
      <c r="C4" s="1380"/>
      <c r="D4" s="1380"/>
      <c r="E4" s="1380"/>
      <c r="F4" s="1380"/>
      <c r="G4" s="1380"/>
      <c r="H4" s="1380"/>
      <c r="I4" s="1380"/>
      <c r="J4" s="1380"/>
      <c r="K4" s="1380"/>
      <c r="L4" s="1380"/>
      <c r="M4" s="1380"/>
      <c r="N4" s="1380"/>
      <c r="O4" s="1380"/>
      <c r="P4" s="1380"/>
      <c r="Q4" s="1380"/>
      <c r="R4" s="1380"/>
      <c r="S4" s="1380"/>
      <c r="T4" s="1380"/>
    </row>
    <row r="5" spans="2:30" s="814" customFormat="1" ht="16.5" customHeight="1" x14ac:dyDescent="0.25">
      <c r="B5" s="1381" t="s">
        <v>413</v>
      </c>
      <c r="C5" s="1381"/>
      <c r="D5" s="1381"/>
      <c r="E5" s="1381"/>
      <c r="F5" s="1381"/>
      <c r="G5" s="1381"/>
      <c r="H5" s="1381"/>
      <c r="I5" s="1381"/>
      <c r="J5" s="1381"/>
      <c r="K5" s="1381"/>
      <c r="L5" s="1381"/>
      <c r="M5" s="1381"/>
      <c r="N5" s="1381"/>
      <c r="O5" s="1381"/>
      <c r="P5" s="1381"/>
      <c r="Q5" s="1381"/>
      <c r="R5" s="1381"/>
      <c r="S5" s="1381"/>
      <c r="T5" s="1381"/>
      <c r="U5" s="1381"/>
      <c r="V5" s="1381"/>
      <c r="W5" s="1381"/>
      <c r="X5" s="1381"/>
      <c r="Y5" s="1381"/>
      <c r="Z5" s="1381"/>
      <c r="AA5" s="1381"/>
      <c r="AB5" s="1381"/>
      <c r="AC5" s="853"/>
    </row>
    <row r="6" spans="2:30" s="814" customFormat="1" ht="14.25" customHeight="1" x14ac:dyDescent="0.25">
      <c r="B6" s="1326" t="s">
        <v>486</v>
      </c>
      <c r="C6" s="1326"/>
      <c r="D6" s="1326"/>
      <c r="E6" s="1326"/>
      <c r="F6" s="1326"/>
      <c r="G6" s="1326"/>
      <c r="H6" s="1326"/>
      <c r="I6" s="1326"/>
      <c r="J6" s="1326"/>
      <c r="K6" s="1326"/>
      <c r="L6" s="1326"/>
      <c r="M6" s="1326"/>
      <c r="N6" s="1326"/>
      <c r="O6" s="1326"/>
      <c r="P6" s="1326"/>
      <c r="Q6" s="1326"/>
      <c r="R6" s="1326"/>
      <c r="S6" s="1326"/>
      <c r="T6" s="1326"/>
      <c r="U6" s="1326"/>
      <c r="V6" s="1326"/>
      <c r="W6" s="1326"/>
      <c r="X6" s="1326"/>
      <c r="Y6" s="1326"/>
      <c r="Z6" s="1326"/>
      <c r="AA6" s="1326"/>
      <c r="AB6" s="1326"/>
      <c r="AC6" s="1326"/>
    </row>
    <row r="7" spans="2:30" s="312" customFormat="1" ht="5.25" customHeight="1" x14ac:dyDescent="0.25"/>
    <row r="8" spans="2:30" s="313" customFormat="1" ht="21.75" customHeight="1" x14ac:dyDescent="0.25">
      <c r="B8" s="1449" t="s">
        <v>27</v>
      </c>
      <c r="D8" s="1449" t="s">
        <v>112</v>
      </c>
      <c r="E8" s="1449" t="s">
        <v>26</v>
      </c>
      <c r="F8" s="1449"/>
      <c r="G8" s="1449"/>
      <c r="H8" s="1449"/>
      <c r="I8" s="1449"/>
      <c r="J8" s="1449"/>
      <c r="K8" s="1449"/>
      <c r="L8" s="1449"/>
      <c r="M8" s="1449"/>
      <c r="N8" s="1449"/>
      <c r="O8" s="1449"/>
      <c r="P8" s="1449"/>
      <c r="Q8" s="1449"/>
      <c r="R8" s="1449"/>
      <c r="S8" s="1449"/>
    </row>
    <row r="9" spans="2:30" s="313" customFormat="1" ht="21.75" customHeight="1" x14ac:dyDescent="0.25">
      <c r="B9" s="1449"/>
      <c r="D9" s="1449"/>
      <c r="E9" s="314" t="s">
        <v>22</v>
      </c>
      <c r="F9" s="314"/>
      <c r="G9" s="314" t="s">
        <v>21</v>
      </c>
      <c r="H9" s="314"/>
      <c r="I9" s="314" t="s">
        <v>20</v>
      </c>
      <c r="J9" s="314"/>
      <c r="K9" s="314" t="s">
        <v>19</v>
      </c>
      <c r="L9" s="314"/>
      <c r="M9" s="314" t="s">
        <v>18</v>
      </c>
      <c r="N9" s="314"/>
      <c r="O9" s="314" t="s">
        <v>17</v>
      </c>
      <c r="P9" s="314"/>
      <c r="Q9" s="314" t="s">
        <v>16</v>
      </c>
      <c r="R9" s="314"/>
      <c r="S9" s="314" t="s">
        <v>15</v>
      </c>
    </row>
    <row r="10" spans="2:30" s="313" customFormat="1" ht="21.75" customHeight="1" x14ac:dyDescent="0.25">
      <c r="B10" s="1449"/>
      <c r="D10" s="1449"/>
      <c r="E10" s="314" t="s">
        <v>9</v>
      </c>
      <c r="F10" s="314"/>
      <c r="G10" s="314" t="s">
        <v>9</v>
      </c>
      <c r="H10" s="314"/>
      <c r="I10" s="314" t="s">
        <v>9</v>
      </c>
      <c r="J10" s="314"/>
      <c r="K10" s="314" t="s">
        <v>9</v>
      </c>
      <c r="L10" s="314"/>
      <c r="M10" s="314" t="s">
        <v>9</v>
      </c>
      <c r="N10" s="314"/>
      <c r="O10" s="314" t="s">
        <v>9</v>
      </c>
      <c r="P10" s="314"/>
      <c r="Q10" s="314" t="s">
        <v>9</v>
      </c>
      <c r="R10" s="314"/>
      <c r="S10" s="314" t="s">
        <v>9</v>
      </c>
    </row>
    <row r="11" spans="2:30" s="315" customFormat="1" ht="9" customHeight="1" x14ac:dyDescent="0.25">
      <c r="B11" s="316"/>
      <c r="D11" s="317"/>
      <c r="E11" s="317"/>
      <c r="F11" s="317"/>
      <c r="G11" s="317"/>
      <c r="H11" s="317"/>
      <c r="I11" s="317"/>
      <c r="J11" s="317"/>
      <c r="K11" s="317"/>
      <c r="L11" s="317"/>
      <c r="M11" s="317"/>
      <c r="N11" s="317"/>
      <c r="O11" s="317"/>
      <c r="P11" s="317"/>
      <c r="Q11" s="317"/>
      <c r="R11" s="317"/>
      <c r="S11" s="317"/>
      <c r="T11" s="318"/>
    </row>
    <row r="12" spans="2:30" s="319" customFormat="1" ht="21" customHeight="1" x14ac:dyDescent="0.25">
      <c r="B12" s="1448" t="s">
        <v>24</v>
      </c>
      <c r="D12" s="320" t="s">
        <v>31</v>
      </c>
      <c r="E12" s="321">
        <f>'36perfresol'!E12</f>
        <v>647</v>
      </c>
      <c r="F12" s="320"/>
      <c r="G12" s="321">
        <f>'36perfresol'!H12</f>
        <v>10139</v>
      </c>
      <c r="H12" s="320"/>
      <c r="I12" s="321">
        <f>'36perfresol'!K12</f>
        <v>6166</v>
      </c>
      <c r="J12" s="320"/>
      <c r="K12" s="321">
        <f>'36perfresol'!N12</f>
        <v>9162</v>
      </c>
      <c r="L12" s="320"/>
      <c r="M12" s="321">
        <f>'36perfresol'!Q12</f>
        <v>8553</v>
      </c>
      <c r="N12" s="320"/>
      <c r="O12" s="321">
        <f>'36perfresol'!T12</f>
        <v>11684</v>
      </c>
      <c r="P12" s="320"/>
      <c r="Q12" s="321">
        <f>'36perfresol'!W12</f>
        <v>39924</v>
      </c>
      <c r="R12" s="320"/>
      <c r="S12" s="321">
        <f>'36perfresol'!Z12</f>
        <v>186140</v>
      </c>
      <c r="T12" s="322"/>
      <c r="V12" s="323">
        <f>E12/E$16</f>
        <v>0.27071129707112973</v>
      </c>
      <c r="W12" s="323">
        <f>G12/G$16</f>
        <v>0.24890754652133354</v>
      </c>
      <c r="X12" s="323">
        <f>I12/I$16</f>
        <v>0.24330189795998894</v>
      </c>
      <c r="Y12" s="323">
        <f>K12/K$16</f>
        <v>0.25510232493387164</v>
      </c>
      <c r="Z12" s="323">
        <f>M12/M$16</f>
        <v>0.2005251682179448</v>
      </c>
      <c r="AA12" s="323">
        <f>O12/O$16</f>
        <v>0.16395374943870678</v>
      </c>
      <c r="AB12" s="323">
        <f>Q12/Q$16</f>
        <v>0.15467943651494723</v>
      </c>
      <c r="AC12" s="323">
        <f>S12/S$16</f>
        <v>0.25012900174152353</v>
      </c>
      <c r="AD12" s="323"/>
    </row>
    <row r="13" spans="2:30" s="319" customFormat="1" ht="21" customHeight="1" x14ac:dyDescent="0.25">
      <c r="B13" s="1448"/>
      <c r="D13" s="320" t="s">
        <v>49</v>
      </c>
      <c r="E13" s="321">
        <f>'36perfresol'!E13</f>
        <v>797</v>
      </c>
      <c r="F13" s="320"/>
      <c r="G13" s="321">
        <f>'36perfresol'!H13</f>
        <v>11789</v>
      </c>
      <c r="H13" s="320"/>
      <c r="I13" s="321">
        <f>'36perfresol'!K13</f>
        <v>7801</v>
      </c>
      <c r="J13" s="320"/>
      <c r="K13" s="321">
        <f>'36perfresol'!N13</f>
        <v>11703</v>
      </c>
      <c r="L13" s="320"/>
      <c r="M13" s="321">
        <f>'36perfresol'!Q13</f>
        <v>13141</v>
      </c>
      <c r="N13" s="320"/>
      <c r="O13" s="321">
        <f>'36perfresol'!T13</f>
        <v>20866</v>
      </c>
      <c r="P13" s="320"/>
      <c r="Q13" s="321">
        <f>'36perfresol'!W13</f>
        <v>67956</v>
      </c>
      <c r="R13" s="320"/>
      <c r="S13" s="321">
        <f>'36perfresol'!Z13</f>
        <v>235949</v>
      </c>
      <c r="T13" s="322"/>
      <c r="V13" s="323">
        <f>E13/E$16</f>
        <v>0.33347280334728036</v>
      </c>
      <c r="W13" s="323">
        <f>G13/G$16</f>
        <v>0.28941424853930375</v>
      </c>
      <c r="X13" s="323">
        <f>I13/I$16</f>
        <v>0.30781675413329124</v>
      </c>
      <c r="Y13" s="323">
        <f>K13/K$16</f>
        <v>0.32585270778226366</v>
      </c>
      <c r="Z13" s="323">
        <f>M13/M$16</f>
        <v>0.30809087285771225</v>
      </c>
      <c r="AA13" s="323">
        <f>O13/O$16</f>
        <v>0.29279860799281543</v>
      </c>
      <c r="AB13" s="323">
        <f>Q13/Q$16</f>
        <v>0.26328513645450741</v>
      </c>
      <c r="AC13" s="323">
        <f>S13/S$16</f>
        <v>0.31706074907011245</v>
      </c>
      <c r="AD13" s="323"/>
    </row>
    <row r="14" spans="2:30" s="319" customFormat="1" ht="21" customHeight="1" x14ac:dyDescent="0.25">
      <c r="B14" s="1448"/>
      <c r="D14" s="320" t="s">
        <v>50</v>
      </c>
      <c r="E14" s="321">
        <f>'36perfresol'!E14</f>
        <v>346</v>
      </c>
      <c r="F14" s="320"/>
      <c r="G14" s="321">
        <f>'36perfresol'!H14</f>
        <v>8451</v>
      </c>
      <c r="H14" s="320"/>
      <c r="I14" s="321">
        <f>'36perfresol'!K14</f>
        <v>6878</v>
      </c>
      <c r="J14" s="320"/>
      <c r="K14" s="321">
        <f>'36perfresol'!N14</f>
        <v>9726</v>
      </c>
      <c r="L14" s="320"/>
      <c r="M14" s="321">
        <f>'36perfresol'!Q14</f>
        <v>12830</v>
      </c>
      <c r="N14" s="320"/>
      <c r="O14" s="321">
        <f>'36perfresol'!T14</f>
        <v>22501</v>
      </c>
      <c r="P14" s="320"/>
      <c r="Q14" s="321">
        <f>'36perfresol'!W14</f>
        <v>81971</v>
      </c>
      <c r="R14" s="320"/>
      <c r="S14" s="321">
        <f>'36perfresol'!Z14</f>
        <v>202036</v>
      </c>
      <c r="T14" s="322"/>
      <c r="V14" s="323">
        <f>E14/E$16</f>
        <v>0.14476987447698744</v>
      </c>
      <c r="W14" s="323">
        <f>G14/G$16</f>
        <v>0.20746796288113123</v>
      </c>
      <c r="X14" s="323">
        <f>I14/I$16</f>
        <v>0.27139644083178788</v>
      </c>
      <c r="Y14" s="323">
        <f>K14/K$16</f>
        <v>0.27080606988723377</v>
      </c>
      <c r="Z14" s="323">
        <f>M14/M$16</f>
        <v>0.30079947483178204</v>
      </c>
      <c r="AA14" s="323">
        <f>O14/O$16</f>
        <v>0.31574146834306244</v>
      </c>
      <c r="AB14" s="323">
        <f>Q14/Q$16</f>
        <v>0.31758411207711501</v>
      </c>
      <c r="AC14" s="323">
        <f>S14/S$16</f>
        <v>0.27148954010879145</v>
      </c>
      <c r="AD14" s="323"/>
    </row>
    <row r="15" spans="2:30" s="319" customFormat="1" ht="21" customHeight="1" x14ac:dyDescent="0.25">
      <c r="B15" s="1448"/>
      <c r="D15" s="320" t="s">
        <v>113</v>
      </c>
      <c r="E15" s="321">
        <f>'36perfresol'!E15</f>
        <v>600</v>
      </c>
      <c r="F15" s="320"/>
      <c r="G15" s="321">
        <f>'36perfresol'!H15</f>
        <v>10355</v>
      </c>
      <c r="H15" s="320"/>
      <c r="I15" s="321">
        <f>'36perfresol'!K15</f>
        <v>4498</v>
      </c>
      <c r="J15" s="320"/>
      <c r="K15" s="321">
        <f>'36perfresol'!N15</f>
        <v>5324</v>
      </c>
      <c r="L15" s="320"/>
      <c r="M15" s="321">
        <f>'36perfresol'!Q15</f>
        <v>8129</v>
      </c>
      <c r="N15" s="320"/>
      <c r="O15" s="321">
        <f>'36perfresol'!T15</f>
        <v>16213</v>
      </c>
      <c r="P15" s="320"/>
      <c r="Q15" s="321">
        <f>'36perfresol'!W15</f>
        <v>68257</v>
      </c>
      <c r="R15" s="320"/>
      <c r="S15" s="321">
        <f>'36perfresol'!Z15</f>
        <v>120051</v>
      </c>
      <c r="T15" s="322"/>
      <c r="V15" s="323">
        <f>E15/E$16</f>
        <v>0.2510460251046025</v>
      </c>
      <c r="W15" s="323">
        <f>G15/G$16</f>
        <v>0.25421024205823145</v>
      </c>
      <c r="X15" s="323">
        <f>I15/I$16</f>
        <v>0.17748490707493195</v>
      </c>
      <c r="Y15" s="323">
        <f>K15/K$16</f>
        <v>0.14823889739663093</v>
      </c>
      <c r="Z15" s="323">
        <f>M15/M$16</f>
        <v>0.1905844840925609</v>
      </c>
      <c r="AA15" s="323">
        <f>O15/O$16</f>
        <v>0.22750617422541536</v>
      </c>
      <c r="AB15" s="323">
        <f>Q15/Q$16</f>
        <v>0.26445131495343033</v>
      </c>
      <c r="AC15" s="323">
        <f>S15/S$16</f>
        <v>0.16132070907957258</v>
      </c>
      <c r="AD15" s="323"/>
    </row>
    <row r="16" spans="2:30" s="319" customFormat="1" ht="21" customHeight="1" x14ac:dyDescent="0.25">
      <c r="B16" s="1448"/>
      <c r="D16" s="324" t="s">
        <v>68</v>
      </c>
      <c r="E16" s="321">
        <f>SUM(E12:E15)</f>
        <v>2390</v>
      </c>
      <c r="F16" s="320"/>
      <c r="G16" s="321">
        <f>SUM(G12:G15)</f>
        <v>40734</v>
      </c>
      <c r="H16" s="320"/>
      <c r="I16" s="321">
        <f>SUM(I12:I15)</f>
        <v>25343</v>
      </c>
      <c r="J16" s="320"/>
      <c r="K16" s="321">
        <f>SUM(K12:K15)</f>
        <v>35915</v>
      </c>
      <c r="L16" s="320"/>
      <c r="M16" s="321">
        <f>SUM(M12:M15)</f>
        <v>42653</v>
      </c>
      <c r="N16" s="320"/>
      <c r="O16" s="321">
        <f>SUM(O12:O15)</f>
        <v>71264</v>
      </c>
      <c r="P16" s="320"/>
      <c r="Q16" s="321">
        <f>SUM(Q12:Q15)</f>
        <v>258108</v>
      </c>
      <c r="R16" s="320"/>
      <c r="S16" s="321">
        <f>SUM(S12:S15)</f>
        <v>744176</v>
      </c>
      <c r="T16" s="322"/>
      <c r="V16" s="323"/>
    </row>
    <row r="17" spans="2:29" s="319" customFormat="1" ht="21" customHeight="1" x14ac:dyDescent="0.25">
      <c r="B17" s="1448" t="s">
        <v>23</v>
      </c>
      <c r="D17" s="320" t="s">
        <v>31</v>
      </c>
      <c r="E17" s="321">
        <f>'36perfresol'!E17</f>
        <v>809</v>
      </c>
      <c r="F17" s="320"/>
      <c r="G17" s="321">
        <f>'36perfresol'!H17</f>
        <v>21417</v>
      </c>
      <c r="H17" s="320"/>
      <c r="I17" s="321">
        <f>'36perfresol'!K17</f>
        <v>9425</v>
      </c>
      <c r="J17" s="320"/>
      <c r="K17" s="321">
        <f>'36perfresol'!N17</f>
        <v>11292</v>
      </c>
      <c r="L17" s="320"/>
      <c r="M17" s="321">
        <f>'36perfresol'!Q17</f>
        <v>9698</v>
      </c>
      <c r="N17" s="320"/>
      <c r="O17" s="321">
        <f>'36perfresol'!T17</f>
        <v>12833</v>
      </c>
      <c r="P17" s="320"/>
      <c r="Q17" s="321">
        <f>'36perfresol'!W17</f>
        <v>29531</v>
      </c>
      <c r="R17" s="320"/>
      <c r="S17" s="321">
        <f>'36perfresol'!Z17</f>
        <v>58761</v>
      </c>
      <c r="T17" s="322"/>
      <c r="V17" s="323">
        <f>E17/E$21</f>
        <v>0.25400313971742544</v>
      </c>
      <c r="W17" s="323">
        <f>G17/G$21</f>
        <v>0.25606781606446832</v>
      </c>
      <c r="X17" s="323">
        <f>I17/I$21</f>
        <v>0.23357537607494239</v>
      </c>
      <c r="Y17" s="323">
        <f>K17/K$21</f>
        <v>0.2398674483813408</v>
      </c>
      <c r="Z17" s="323">
        <f>M17/M$21</f>
        <v>0.20260727865290604</v>
      </c>
      <c r="AA17" s="323">
        <f>O17/O$21</f>
        <v>0.17855105533371363</v>
      </c>
      <c r="AB17" s="323">
        <f>Q17/Q$21</f>
        <v>0.1939129292796638</v>
      </c>
      <c r="AC17" s="323">
        <f>S17/S$21</f>
        <v>0.21144047670452093</v>
      </c>
    </row>
    <row r="18" spans="2:29" s="319" customFormat="1" ht="21" customHeight="1" x14ac:dyDescent="0.25">
      <c r="B18" s="1448"/>
      <c r="D18" s="320" t="s">
        <v>49</v>
      </c>
      <c r="E18" s="321">
        <f>'36perfresol'!E18</f>
        <v>1171</v>
      </c>
      <c r="F18" s="320"/>
      <c r="G18" s="321">
        <f>'36perfresol'!H18</f>
        <v>28677</v>
      </c>
      <c r="H18" s="320"/>
      <c r="I18" s="321">
        <f>'36perfresol'!K18</f>
        <v>12193</v>
      </c>
      <c r="J18" s="320"/>
      <c r="K18" s="321">
        <f>'36perfresol'!N18</f>
        <v>15513</v>
      </c>
      <c r="L18" s="320"/>
      <c r="M18" s="321">
        <f>'36perfresol'!Q18</f>
        <v>15685</v>
      </c>
      <c r="N18" s="320"/>
      <c r="O18" s="321">
        <f>'36perfresol'!T18</f>
        <v>22767</v>
      </c>
      <c r="P18" s="320"/>
      <c r="Q18" s="321">
        <f>'36perfresol'!W18</f>
        <v>45171</v>
      </c>
      <c r="R18" s="320"/>
      <c r="S18" s="321">
        <f>'36perfresol'!Z18</f>
        <v>80623</v>
      </c>
      <c r="T18" s="322"/>
      <c r="V18" s="323">
        <f>E18/E$21</f>
        <v>0.36766091051805339</v>
      </c>
      <c r="W18" s="323">
        <f>G18/G$21</f>
        <v>0.34287046557784739</v>
      </c>
      <c r="X18" s="323">
        <f>I18/I$21</f>
        <v>0.30217342816782733</v>
      </c>
      <c r="Y18" s="323">
        <f>K18/K$21</f>
        <v>0.32953097119551361</v>
      </c>
      <c r="Z18" s="323">
        <f>M18/M$21</f>
        <v>0.32768562236242843</v>
      </c>
      <c r="AA18" s="323">
        <f>O18/O$21</f>
        <v>0.31676707525774628</v>
      </c>
      <c r="AB18" s="323">
        <f>Q18/Q$21</f>
        <v>0.2966117276249261</v>
      </c>
      <c r="AC18" s="323">
        <f>S18/S$21</f>
        <v>0.29010679793312893</v>
      </c>
    </row>
    <row r="19" spans="2:29" s="319" customFormat="1" ht="21" customHeight="1" x14ac:dyDescent="0.25">
      <c r="B19" s="1448"/>
      <c r="D19" s="320" t="s">
        <v>50</v>
      </c>
      <c r="E19" s="321">
        <f>'36perfresol'!E19</f>
        <v>431</v>
      </c>
      <c r="F19" s="320"/>
      <c r="G19" s="321">
        <f>'36perfresol'!H19</f>
        <v>19169</v>
      </c>
      <c r="H19" s="320"/>
      <c r="I19" s="321">
        <f>'36perfresol'!K19</f>
        <v>11706</v>
      </c>
      <c r="J19" s="320"/>
      <c r="K19" s="321">
        <f>'36perfresol'!N19</f>
        <v>13762</v>
      </c>
      <c r="L19" s="320"/>
      <c r="M19" s="321">
        <f>'36perfresol'!Q19</f>
        <v>14868</v>
      </c>
      <c r="N19" s="320"/>
      <c r="O19" s="321">
        <f>'36perfresol'!T19</f>
        <v>22261</v>
      </c>
      <c r="P19" s="320"/>
      <c r="Q19" s="321">
        <f>'36perfresol'!W19</f>
        <v>43245</v>
      </c>
      <c r="R19" s="320"/>
      <c r="S19" s="321">
        <f>'36perfresol'!Z19</f>
        <v>78451</v>
      </c>
      <c r="T19" s="322"/>
      <c r="V19" s="323">
        <f>E19/E$21</f>
        <v>0.13532182103610674</v>
      </c>
      <c r="W19" s="323">
        <f>G19/G$21</f>
        <v>0.22919008106363137</v>
      </c>
      <c r="X19" s="323">
        <f>I19/I$21</f>
        <v>0.290104334465069</v>
      </c>
      <c r="Y19" s="323">
        <f>K19/K$21</f>
        <v>0.29233579743393662</v>
      </c>
      <c r="Z19" s="323">
        <f>M19/M$21</f>
        <v>0.31061713951447789</v>
      </c>
      <c r="AA19" s="323">
        <f>O19/O$21</f>
        <v>0.30972687935664295</v>
      </c>
      <c r="AB19" s="323">
        <f>Q19/Q$21</f>
        <v>0.28396480399238294</v>
      </c>
      <c r="AC19" s="323">
        <f>S19/S$21</f>
        <v>0.28229126185644171</v>
      </c>
    </row>
    <row r="20" spans="2:29" s="319" customFormat="1" ht="21" customHeight="1" x14ac:dyDescent="0.25">
      <c r="B20" s="1448"/>
      <c r="D20" s="320" t="s">
        <v>113</v>
      </c>
      <c r="E20" s="321">
        <f>'36perfresol'!E20</f>
        <v>774</v>
      </c>
      <c r="F20" s="320"/>
      <c r="G20" s="321">
        <f>'36perfresol'!H20</f>
        <v>14375</v>
      </c>
      <c r="H20" s="320"/>
      <c r="I20" s="321">
        <f>'36perfresol'!K20</f>
        <v>7027</v>
      </c>
      <c r="J20" s="320"/>
      <c r="K20" s="321">
        <f>'36perfresol'!N20</f>
        <v>6509</v>
      </c>
      <c r="L20" s="320"/>
      <c r="M20" s="321">
        <f>'36perfresol'!Q20</f>
        <v>7615</v>
      </c>
      <c r="N20" s="320"/>
      <c r="O20" s="321">
        <f>'36perfresol'!T20</f>
        <v>14012</v>
      </c>
      <c r="P20" s="320"/>
      <c r="Q20" s="321">
        <f>'36perfresol'!W20</f>
        <v>34343</v>
      </c>
      <c r="R20" s="320"/>
      <c r="S20" s="321">
        <f>'36perfresol'!Z20</f>
        <v>60073</v>
      </c>
      <c r="T20" s="322"/>
      <c r="V20" s="323">
        <f>E20/E$21</f>
        <v>0.24301412872841444</v>
      </c>
      <c r="W20" s="323">
        <f>G20/G$21</f>
        <v>0.17187163729405294</v>
      </c>
      <c r="X20" s="323">
        <f>I20/I$21</f>
        <v>0.17414686129216128</v>
      </c>
      <c r="Y20" s="323">
        <f>K20/K$21</f>
        <v>0.13826578298920894</v>
      </c>
      <c r="Z20" s="323">
        <f>M20/M$21</f>
        <v>0.15908995947018761</v>
      </c>
      <c r="AA20" s="323">
        <f>O20/O$21</f>
        <v>0.19495499005189709</v>
      </c>
      <c r="AB20" s="323">
        <f>Q20/Q$21</f>
        <v>0.22551053910302712</v>
      </c>
      <c r="AC20" s="323">
        <f>S20/S$21</f>
        <v>0.21616146350590842</v>
      </c>
    </row>
    <row r="21" spans="2:29" s="319" customFormat="1" ht="21" customHeight="1" x14ac:dyDescent="0.25">
      <c r="B21" s="1448"/>
      <c r="D21" s="324" t="s">
        <v>68</v>
      </c>
      <c r="E21" s="321">
        <f>SUM(E17:E20)</f>
        <v>3185</v>
      </c>
      <c r="F21" s="320"/>
      <c r="G21" s="321">
        <f>SUM(G17:G20)</f>
        <v>83638</v>
      </c>
      <c r="H21" s="320"/>
      <c r="I21" s="321">
        <f>SUM(I17:I20)</f>
        <v>40351</v>
      </c>
      <c r="J21" s="320"/>
      <c r="K21" s="321">
        <f>SUM(K17:K20)</f>
        <v>47076</v>
      </c>
      <c r="L21" s="320"/>
      <c r="M21" s="321">
        <f>SUM(M17:M20)</f>
        <v>47866</v>
      </c>
      <c r="N21" s="320"/>
      <c r="O21" s="321">
        <f>SUM(O17:O20)</f>
        <v>71873</v>
      </c>
      <c r="P21" s="320"/>
      <c r="Q21" s="321">
        <f>SUM(Q17:Q20)</f>
        <v>152290</v>
      </c>
      <c r="R21" s="320"/>
      <c r="S21" s="321">
        <f>SUM(S17:S20)</f>
        <v>277908</v>
      </c>
      <c r="T21" s="322"/>
      <c r="V21" s="323"/>
    </row>
    <row r="22" spans="2:29" s="315" customFormat="1" ht="3" customHeight="1" x14ac:dyDescent="0.25">
      <c r="B22" s="325"/>
      <c r="C22" s="313"/>
      <c r="D22" s="322"/>
      <c r="E22" s="326"/>
      <c r="F22" s="322"/>
      <c r="G22" s="326"/>
      <c r="H22" s="322"/>
      <c r="I22" s="326"/>
      <c r="J22" s="322"/>
      <c r="K22" s="326"/>
      <c r="L22" s="322"/>
      <c r="M22" s="326"/>
      <c r="N22" s="322"/>
      <c r="O22" s="326"/>
      <c r="P22" s="322"/>
      <c r="Q22" s="326"/>
      <c r="R22" s="322"/>
      <c r="S22" s="326"/>
      <c r="T22" s="322"/>
    </row>
    <row r="23" spans="2:29" s="327" customFormat="1" ht="18" customHeight="1" x14ac:dyDescent="0.25">
      <c r="B23" s="1449" t="s">
        <v>0</v>
      </c>
      <c r="C23" s="1449"/>
      <c r="D23" s="1449"/>
      <c r="E23" s="326">
        <f>E16+E21</f>
        <v>5575</v>
      </c>
      <c r="F23" s="322"/>
      <c r="G23" s="326">
        <f>G16+G21</f>
        <v>124372</v>
      </c>
      <c r="H23" s="322"/>
      <c r="I23" s="326">
        <f>I16+I21</f>
        <v>65694</v>
      </c>
      <c r="J23" s="322"/>
      <c r="K23" s="326">
        <f>K16+K21</f>
        <v>82991</v>
      </c>
      <c r="L23" s="322"/>
      <c r="M23" s="326">
        <f>M16+M21</f>
        <v>90519</v>
      </c>
      <c r="N23" s="322"/>
      <c r="O23" s="326">
        <f>O16+O21</f>
        <v>143137</v>
      </c>
      <c r="P23" s="322"/>
      <c r="Q23" s="326">
        <f>Q16+Q21</f>
        <v>410398</v>
      </c>
      <c r="R23" s="322"/>
      <c r="S23" s="326">
        <f>S16+S21</f>
        <v>1022084</v>
      </c>
      <c r="T23" s="322"/>
    </row>
    <row r="24" spans="2:29" s="330" customFormat="1" ht="5.25" customHeight="1" x14ac:dyDescent="0.25">
      <c r="B24" s="328"/>
      <c r="C24" s="328"/>
      <c r="D24" s="328"/>
      <c r="E24" s="328"/>
      <c r="F24" s="328"/>
      <c r="G24" s="328"/>
      <c r="H24" s="328"/>
      <c r="I24" s="328"/>
      <c r="J24" s="328"/>
      <c r="K24" s="328"/>
      <c r="L24" s="329"/>
    </row>
    <row r="25" spans="2:29" s="79" customFormat="1" ht="5.25" customHeight="1" x14ac:dyDescent="0.25">
      <c r="B25" s="475"/>
      <c r="C25" s="475"/>
      <c r="D25" s="475"/>
      <c r="E25" s="475"/>
      <c r="F25" s="475"/>
      <c r="G25" s="475"/>
      <c r="H25" s="475"/>
      <c r="I25" s="475"/>
      <c r="J25" s="475"/>
      <c r="K25" s="475"/>
      <c r="L25" s="476"/>
    </row>
    <row r="26" spans="2:29" s="79" customFormat="1" ht="12.75" customHeight="1" x14ac:dyDescent="0.25">
      <c r="B26" s="331"/>
      <c r="C26" s="331"/>
      <c r="D26" s="331"/>
      <c r="E26" s="331"/>
      <c r="F26" s="331"/>
      <c r="G26" s="331"/>
      <c r="H26" s="331"/>
      <c r="I26" s="331"/>
      <c r="J26" s="331"/>
      <c r="K26" s="331"/>
      <c r="L26" s="331"/>
    </row>
    <row r="27" spans="2:29" s="474" customFormat="1" ht="24.75" customHeight="1" x14ac:dyDescent="0.25">
      <c r="B27" s="477"/>
      <c r="C27" s="477"/>
      <c r="D27" s="477"/>
      <c r="E27" s="477" t="s">
        <v>114</v>
      </c>
      <c r="F27" s="477"/>
      <c r="G27" s="477" t="s">
        <v>20</v>
      </c>
      <c r="H27" s="477"/>
      <c r="I27" s="477" t="s">
        <v>18</v>
      </c>
      <c r="J27" s="477"/>
      <c r="K27" s="477" t="s">
        <v>16</v>
      </c>
      <c r="L27" s="477"/>
    </row>
    <row r="28" spans="2:29" s="474" customFormat="1" ht="10" x14ac:dyDescent="0.25">
      <c r="B28" s="478"/>
      <c r="C28" s="478"/>
      <c r="D28" s="478"/>
      <c r="E28" s="478" t="e">
        <f>#REF!</f>
        <v>#REF!</v>
      </c>
      <c r="F28" s="479"/>
      <c r="G28" s="479" t="e">
        <f>#REF!</f>
        <v>#REF!</v>
      </c>
      <c r="H28" s="479"/>
      <c r="I28" s="479" t="e">
        <f>#REF!</f>
        <v>#REF!</v>
      </c>
      <c r="J28" s="479"/>
      <c r="K28" s="479" t="e">
        <f>#REF!</f>
        <v>#REF!</v>
      </c>
      <c r="L28" s="479"/>
    </row>
    <row r="29" spans="2:29" s="79" customFormat="1" x14ac:dyDescent="0.25">
      <c r="B29" s="331"/>
      <c r="C29" s="331"/>
      <c r="D29" s="331"/>
      <c r="E29" s="331"/>
      <c r="F29" s="331"/>
      <c r="G29" s="331"/>
      <c r="H29" s="331"/>
      <c r="I29" s="331"/>
      <c r="J29" s="331"/>
      <c r="K29" s="331"/>
      <c r="L29" s="331"/>
    </row>
    <row r="30" spans="2:29" s="79" customFormat="1" x14ac:dyDescent="0.25">
      <c r="B30" s="331"/>
      <c r="C30" s="331"/>
      <c r="D30" s="331"/>
      <c r="E30" s="331"/>
      <c r="F30" s="331"/>
      <c r="G30" s="331"/>
      <c r="H30" s="331"/>
      <c r="I30" s="331"/>
      <c r="J30" s="331"/>
      <c r="K30" s="331"/>
      <c r="L30" s="331"/>
    </row>
    <row r="31" spans="2:29" s="79" customFormat="1" x14ac:dyDescent="0.25">
      <c r="B31" s="331"/>
      <c r="C31" s="331"/>
      <c r="D31" s="331"/>
      <c r="E31" s="331"/>
      <c r="F31" s="331"/>
      <c r="G31" s="331"/>
      <c r="H31" s="331"/>
      <c r="I31" s="331"/>
      <c r="J31" s="331"/>
      <c r="K31" s="331"/>
      <c r="L31" s="331"/>
    </row>
    <row r="32" spans="2:29" s="79" customFormat="1" x14ac:dyDescent="0.25">
      <c r="B32" s="331"/>
      <c r="C32" s="331"/>
      <c r="D32" s="331"/>
      <c r="E32" s="331"/>
      <c r="F32" s="331"/>
      <c r="G32" s="331"/>
      <c r="H32" s="331"/>
      <c r="I32" s="331"/>
      <c r="J32" s="331"/>
      <c r="K32" s="331"/>
      <c r="L32" s="331"/>
    </row>
    <row r="33" spans="2:12" s="79" customFormat="1" x14ac:dyDescent="0.25">
      <c r="B33" s="331"/>
      <c r="C33" s="331"/>
      <c r="D33" s="331"/>
      <c r="E33" s="331"/>
      <c r="F33" s="331"/>
      <c r="G33" s="331"/>
      <c r="H33" s="331"/>
      <c r="I33" s="331"/>
      <c r="J33" s="331"/>
      <c r="K33" s="331"/>
      <c r="L33" s="331"/>
    </row>
    <row r="34" spans="2:12" s="79" customFormat="1" x14ac:dyDescent="0.25">
      <c r="B34" s="331"/>
      <c r="C34" s="331"/>
      <c r="D34" s="331"/>
      <c r="E34" s="331"/>
      <c r="F34" s="331"/>
      <c r="G34" s="331"/>
      <c r="H34" s="331"/>
      <c r="I34" s="331"/>
      <c r="J34" s="331"/>
      <c r="K34" s="331"/>
      <c r="L34" s="331"/>
    </row>
    <row r="35" spans="2:12" s="79" customFormat="1" x14ac:dyDescent="0.25">
      <c r="B35" s="331"/>
      <c r="C35" s="331"/>
      <c r="D35" s="331"/>
      <c r="E35" s="331"/>
      <c r="F35" s="331"/>
      <c r="G35" s="331"/>
      <c r="H35" s="331"/>
      <c r="I35" s="331"/>
      <c r="J35" s="331"/>
      <c r="K35" s="331"/>
      <c r="L35" s="331"/>
    </row>
    <row r="36" spans="2:12" s="9" customFormat="1" x14ac:dyDescent="0.25">
      <c r="B36" s="22"/>
      <c r="C36" s="22"/>
      <c r="D36" s="22"/>
      <c r="E36" s="22"/>
      <c r="F36" s="22"/>
      <c r="G36" s="22"/>
      <c r="H36" s="22"/>
      <c r="I36" s="22"/>
      <c r="J36" s="22"/>
      <c r="K36" s="22"/>
      <c r="L36" s="22"/>
    </row>
    <row r="37" spans="2:12" s="9" customFormat="1" x14ac:dyDescent="0.25">
      <c r="C37" s="1378"/>
      <c r="D37" s="1378"/>
      <c r="E37" s="1378"/>
      <c r="F37" s="1378"/>
      <c r="G37" s="1378"/>
      <c r="H37" s="1378"/>
      <c r="I37" s="1378"/>
      <c r="J37" s="22"/>
      <c r="K37" s="22"/>
      <c r="L37" s="22"/>
    </row>
    <row r="38" spans="2:12" s="9" customFormat="1" x14ac:dyDescent="0.25">
      <c r="J38" s="22"/>
      <c r="K38" s="22"/>
      <c r="L38" s="22"/>
    </row>
    <row r="39" spans="2:12" s="9" customFormat="1" x14ac:dyDescent="0.25">
      <c r="B39" s="22"/>
      <c r="C39" s="22"/>
      <c r="D39" s="22"/>
      <c r="E39" s="22"/>
      <c r="F39" s="22"/>
      <c r="G39" s="22"/>
      <c r="H39" s="22"/>
      <c r="I39" s="22"/>
      <c r="J39" s="22"/>
      <c r="K39" s="22"/>
      <c r="L39" s="22"/>
    </row>
    <row r="40" spans="2:12" s="9" customFormat="1" ht="5.25" customHeight="1" x14ac:dyDescent="0.25">
      <c r="B40" s="22"/>
      <c r="C40" s="22"/>
      <c r="D40" s="22"/>
      <c r="E40" s="22"/>
      <c r="F40" s="22"/>
      <c r="G40" s="22"/>
      <c r="H40" s="22"/>
      <c r="I40" s="22"/>
      <c r="J40" s="22"/>
      <c r="K40" s="22"/>
      <c r="L40" s="22"/>
    </row>
    <row r="41" spans="2:12" s="9" customFormat="1" ht="5.25" customHeight="1" x14ac:dyDescent="0.25">
      <c r="B41" s="22"/>
      <c r="C41" s="22"/>
      <c r="D41" s="22"/>
      <c r="E41" s="22"/>
      <c r="F41" s="22"/>
      <c r="G41" s="22"/>
      <c r="H41" s="22"/>
      <c r="I41" s="22"/>
      <c r="J41" s="22"/>
      <c r="K41" s="22"/>
      <c r="L41" s="22"/>
    </row>
    <row r="42" spans="2:12" s="9" customFormat="1" ht="16.5" customHeight="1" x14ac:dyDescent="0.25">
      <c r="B42" s="22"/>
      <c r="C42" s="22"/>
      <c r="D42" s="22"/>
      <c r="E42" s="22"/>
      <c r="F42" s="22"/>
      <c r="G42" s="22"/>
      <c r="H42" s="22"/>
      <c r="I42" s="22"/>
      <c r="J42" s="22"/>
      <c r="K42" s="22"/>
      <c r="L42" s="22"/>
    </row>
    <row r="43" spans="2:12" s="9" customFormat="1" x14ac:dyDescent="0.25">
      <c r="B43" s="22"/>
      <c r="C43" s="22"/>
      <c r="D43" s="22"/>
      <c r="E43" s="22"/>
      <c r="F43" s="22"/>
      <c r="G43" s="22"/>
      <c r="H43" s="22"/>
      <c r="I43" s="22"/>
      <c r="J43" s="22"/>
      <c r="K43" s="22"/>
      <c r="L43" s="22"/>
    </row>
    <row r="44" spans="2:12" s="9" customFormat="1" x14ac:dyDescent="0.25"/>
    <row r="45" spans="2:12" s="10" customFormat="1" x14ac:dyDescent="0.25"/>
    <row r="46" spans="2:12" s="3" customFormat="1" ht="12.75" customHeight="1" x14ac:dyDescent="0.25">
      <c r="B46" s="1392"/>
      <c r="C46" s="1393"/>
      <c r="D46" s="1393"/>
      <c r="E46" s="1393"/>
      <c r="F46" s="1393"/>
      <c r="G46" s="1393"/>
      <c r="H46" s="1393"/>
      <c r="I46" s="1393"/>
      <c r="J46" s="1393"/>
      <c r="K46" s="1393"/>
      <c r="L46" s="238"/>
    </row>
  </sheetData>
  <mergeCells count="12">
    <mergeCell ref="B3:I3"/>
    <mergeCell ref="B4:T4"/>
    <mergeCell ref="B8:B10"/>
    <mergeCell ref="D8:D10"/>
    <mergeCell ref="E8:S8"/>
    <mergeCell ref="B6:AC6"/>
    <mergeCell ref="B5:AB5"/>
    <mergeCell ref="B12:B16"/>
    <mergeCell ref="B17:B21"/>
    <mergeCell ref="B23:D23"/>
    <mergeCell ref="C37:I37"/>
    <mergeCell ref="B46:K46"/>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96">
    <tabColor theme="0"/>
    <pageSetUpPr fitToPage="1"/>
  </sheetPr>
  <dimension ref="B1:AD46"/>
  <sheetViews>
    <sheetView showGridLines="0" topLeftCell="A2" zoomScaleNormal="100" workbookViewId="0">
      <selection activeCell="B7" sqref="B7"/>
    </sheetView>
  </sheetViews>
  <sheetFormatPr baseColWidth="10" defaultColWidth="11.453125" defaultRowHeight="15" x14ac:dyDescent="0.25"/>
  <cols>
    <col min="1" max="1" width="1.1796875" style="1" customWidth="1"/>
    <col min="2" max="2" width="7.81640625" style="1" customWidth="1"/>
    <col min="3" max="3" width="1" style="1" customWidth="1"/>
    <col min="4" max="4" width="9.1796875" style="1" customWidth="1"/>
    <col min="5" max="5" width="7.54296875" style="1" customWidth="1"/>
    <col min="6" max="6" width="0.54296875" style="1" customWidth="1"/>
    <col min="7" max="7" width="8" style="1" customWidth="1"/>
    <col min="8" max="8" width="0.54296875" style="1" customWidth="1"/>
    <col min="9" max="9" width="6.7265625" style="1" customWidth="1"/>
    <col min="10" max="10" width="0.54296875" style="1" customWidth="1"/>
    <col min="11" max="11" width="6.81640625" style="1" customWidth="1"/>
    <col min="12" max="12" width="0.54296875" style="1" customWidth="1"/>
    <col min="13" max="13" width="7" style="1" customWidth="1"/>
    <col min="14" max="14" width="0.54296875" style="1" customWidth="1"/>
    <col min="15" max="15" width="8.1796875" style="1" customWidth="1"/>
    <col min="16" max="16" width="0.7265625" style="1" customWidth="1"/>
    <col min="17" max="17" width="7.54296875" style="1" customWidth="1"/>
    <col min="18" max="18" width="0.54296875" style="1" customWidth="1"/>
    <col min="19" max="19" width="7.26953125" style="1" customWidth="1"/>
    <col min="20" max="20" width="0.7265625" style="1" customWidth="1"/>
    <col min="21" max="21" width="5.1796875" style="1" customWidth="1"/>
    <col min="22" max="22" width="4.54296875" style="1" bestFit="1" customWidth="1"/>
    <col min="23" max="23" width="7" style="1" bestFit="1" customWidth="1"/>
    <col min="24" max="24" width="4.54296875" style="1" bestFit="1" customWidth="1"/>
    <col min="25" max="25" width="7" style="1" bestFit="1" customWidth="1"/>
    <col min="26" max="26" width="4.54296875" style="1" bestFit="1" customWidth="1"/>
    <col min="27" max="27" width="7" style="1" bestFit="1" customWidth="1"/>
    <col min="28" max="28" width="4.54296875" style="1" bestFit="1" customWidth="1"/>
    <col min="29" max="29" width="7" style="1" bestFit="1" customWidth="1"/>
    <col min="30" max="16384" width="11.453125" style="1"/>
  </cols>
  <sheetData>
    <row r="1" spans="2:30" hidden="1" x14ac:dyDescent="0.25">
      <c r="E1" s="81" t="s">
        <v>36</v>
      </c>
      <c r="G1" s="81" t="s">
        <v>21</v>
      </c>
      <c r="I1" s="81" t="s">
        <v>20</v>
      </c>
      <c r="K1" s="81" t="s">
        <v>19</v>
      </c>
      <c r="M1" s="81" t="s">
        <v>18</v>
      </c>
      <c r="O1" s="81" t="s">
        <v>17</v>
      </c>
      <c r="Q1" s="81" t="s">
        <v>16</v>
      </c>
      <c r="S1" s="81" t="s">
        <v>15</v>
      </c>
    </row>
    <row r="2" spans="2:30" s="2" customFormat="1" ht="14" x14ac:dyDescent="0.25">
      <c r="B2" s="6"/>
      <c r="C2" s="20"/>
      <c r="D2" s="20"/>
      <c r="T2" s="20"/>
    </row>
    <row r="3" spans="2:30" s="18" customFormat="1" ht="47.25" customHeight="1" x14ac:dyDescent="0.3">
      <c r="B3" s="1379"/>
      <c r="C3" s="1379"/>
      <c r="D3" s="1379"/>
      <c r="E3" s="1379"/>
      <c r="F3" s="1379"/>
      <c r="G3" s="1379"/>
      <c r="H3" s="1379"/>
      <c r="I3" s="1379"/>
      <c r="J3" s="19"/>
      <c r="Q3" s="49"/>
    </row>
    <row r="4" spans="2:30" s="4" customFormat="1" ht="2.25" customHeight="1" x14ac:dyDescent="0.25">
      <c r="B4" s="1380"/>
      <c r="C4" s="1380"/>
      <c r="D4" s="1380"/>
      <c r="E4" s="1380"/>
      <c r="F4" s="1380"/>
      <c r="G4" s="1380"/>
      <c r="H4" s="1380"/>
      <c r="I4" s="1380"/>
      <c r="J4" s="1380"/>
      <c r="K4" s="1380"/>
      <c r="L4" s="1380"/>
      <c r="M4" s="1380"/>
      <c r="N4" s="1380"/>
      <c r="O4" s="1380"/>
      <c r="P4" s="1380"/>
      <c r="Q4" s="1380"/>
      <c r="R4" s="1380"/>
      <c r="S4" s="1380"/>
      <c r="T4" s="1380"/>
    </row>
    <row r="5" spans="2:30" s="4" customFormat="1" ht="36" customHeight="1" x14ac:dyDescent="0.25">
      <c r="B5" s="1401" t="s">
        <v>414</v>
      </c>
      <c r="C5" s="1401"/>
      <c r="D5" s="1401"/>
      <c r="E5" s="1401"/>
      <c r="F5" s="1401"/>
      <c r="G5" s="1401"/>
      <c r="H5" s="1401"/>
      <c r="I5" s="1401"/>
      <c r="J5" s="1401"/>
      <c r="K5" s="1401"/>
      <c r="L5" s="1401"/>
      <c r="M5" s="1401"/>
      <c r="N5" s="1401"/>
      <c r="O5" s="1401"/>
      <c r="P5" s="1401"/>
      <c r="Q5" s="1401"/>
      <c r="R5" s="1401"/>
      <c r="S5" s="1401"/>
      <c r="T5" s="1401"/>
      <c r="U5" s="1401"/>
      <c r="V5" s="1401"/>
      <c r="W5" s="1401"/>
      <c r="X5" s="1401"/>
      <c r="Y5" s="1401"/>
      <c r="Z5" s="1401"/>
      <c r="AA5" s="1401"/>
      <c r="AB5" s="1401"/>
      <c r="AC5" s="853"/>
    </row>
    <row r="6" spans="2:30" s="4" customFormat="1" ht="14.25" customHeight="1" x14ac:dyDescent="0.25">
      <c r="B6" s="1326" t="s">
        <v>486</v>
      </c>
      <c r="C6" s="1326"/>
      <c r="D6" s="1326"/>
      <c r="E6" s="1326"/>
      <c r="F6" s="1326"/>
      <c r="G6" s="1326"/>
      <c r="H6" s="1326"/>
      <c r="I6" s="1326"/>
      <c r="J6" s="1326"/>
      <c r="K6" s="1326"/>
      <c r="L6" s="1326"/>
      <c r="M6" s="1326"/>
      <c r="N6" s="1326"/>
      <c r="O6" s="1326"/>
      <c r="P6" s="1326"/>
      <c r="Q6" s="1326"/>
      <c r="R6" s="1326"/>
      <c r="S6" s="1326"/>
      <c r="T6" s="1326"/>
      <c r="U6" s="1326"/>
      <c r="V6" s="1326"/>
      <c r="W6" s="1326"/>
      <c r="X6" s="1326"/>
      <c r="Y6" s="1326"/>
      <c r="Z6" s="1326"/>
      <c r="AA6" s="1326"/>
      <c r="AB6" s="1326"/>
      <c r="AC6" s="1326"/>
    </row>
    <row r="7" spans="2:30" s="503" customFormat="1" ht="5.25" customHeight="1" x14ac:dyDescent="0.25"/>
    <row r="8" spans="2:30" s="313" customFormat="1" ht="21.75" customHeight="1" x14ac:dyDescent="0.25">
      <c r="B8" s="1449" t="s">
        <v>27</v>
      </c>
      <c r="D8" s="1449" t="s">
        <v>112</v>
      </c>
      <c r="E8" s="1449" t="s">
        <v>26</v>
      </c>
      <c r="F8" s="1449"/>
      <c r="G8" s="1449"/>
      <c r="H8" s="1449"/>
      <c r="I8" s="1449"/>
      <c r="J8" s="1449"/>
      <c r="K8" s="1449"/>
      <c r="L8" s="1449"/>
      <c r="M8" s="1449"/>
      <c r="N8" s="1449"/>
      <c r="O8" s="1449"/>
      <c r="P8" s="1449"/>
      <c r="Q8" s="1449"/>
      <c r="R8" s="1449"/>
      <c r="S8" s="1449"/>
    </row>
    <row r="9" spans="2:30" s="313" customFormat="1" ht="21.75" customHeight="1" x14ac:dyDescent="0.25">
      <c r="B9" s="1449"/>
      <c r="D9" s="1449"/>
      <c r="E9" s="314" t="s">
        <v>22</v>
      </c>
      <c r="F9" s="314"/>
      <c r="G9" s="314" t="s">
        <v>21</v>
      </c>
      <c r="H9" s="314"/>
      <c r="I9" s="314" t="s">
        <v>20</v>
      </c>
      <c r="J9" s="314"/>
      <c r="K9" s="314" t="s">
        <v>19</v>
      </c>
      <c r="L9" s="314"/>
      <c r="M9" s="314" t="s">
        <v>18</v>
      </c>
      <c r="N9" s="314"/>
      <c r="O9" s="314" t="s">
        <v>17</v>
      </c>
      <c r="P9" s="314"/>
      <c r="Q9" s="314" t="s">
        <v>16</v>
      </c>
      <c r="R9" s="314"/>
      <c r="S9" s="314" t="s">
        <v>15</v>
      </c>
    </row>
    <row r="10" spans="2:30" s="313" customFormat="1" ht="21.75" customHeight="1" x14ac:dyDescent="0.25">
      <c r="B10" s="1449"/>
      <c r="D10" s="1449"/>
      <c r="E10" s="314" t="s">
        <v>9</v>
      </c>
      <c r="F10" s="314"/>
      <c r="G10" s="314" t="s">
        <v>9</v>
      </c>
      <c r="H10" s="314"/>
      <c r="I10" s="314" t="s">
        <v>9</v>
      </c>
      <c r="J10" s="314"/>
      <c r="K10" s="314" t="s">
        <v>9</v>
      </c>
      <c r="L10" s="314"/>
      <c r="M10" s="314" t="s">
        <v>9</v>
      </c>
      <c r="N10" s="314"/>
      <c r="O10" s="314" t="s">
        <v>9</v>
      </c>
      <c r="P10" s="314"/>
      <c r="Q10" s="314" t="s">
        <v>9</v>
      </c>
      <c r="R10" s="314"/>
      <c r="S10" s="314" t="s">
        <v>9</v>
      </c>
    </row>
    <row r="11" spans="2:30" s="315" customFormat="1" ht="9" customHeight="1" x14ac:dyDescent="0.25">
      <c r="B11" s="316"/>
      <c r="D11" s="317"/>
      <c r="E11" s="317"/>
      <c r="F11" s="317"/>
      <c r="G11" s="317"/>
      <c r="H11" s="317"/>
      <c r="I11" s="317"/>
      <c r="J11" s="317"/>
      <c r="K11" s="317"/>
      <c r="L11" s="317"/>
      <c r="M11" s="317"/>
      <c r="N11" s="317"/>
      <c r="O11" s="317"/>
      <c r="P11" s="317"/>
      <c r="Q11" s="317"/>
      <c r="R11" s="317"/>
      <c r="S11" s="317"/>
      <c r="T11" s="318"/>
    </row>
    <row r="12" spans="2:30" s="319" customFormat="1" ht="21" customHeight="1" x14ac:dyDescent="0.25">
      <c r="B12" s="1448" t="s">
        <v>24</v>
      </c>
      <c r="D12" s="320" t="s">
        <v>31</v>
      </c>
      <c r="E12" s="321">
        <f>'36perfresol'!E12</f>
        <v>647</v>
      </c>
      <c r="F12" s="320"/>
      <c r="G12" s="321">
        <f>'36perfresol'!H12</f>
        <v>10139</v>
      </c>
      <c r="H12" s="320"/>
      <c r="I12" s="321">
        <f>'36perfresol'!K12</f>
        <v>6166</v>
      </c>
      <c r="J12" s="320"/>
      <c r="K12" s="321">
        <f>'36perfresol'!N12</f>
        <v>9162</v>
      </c>
      <c r="L12" s="320"/>
      <c r="M12" s="321">
        <f>'36perfresol'!Q12</f>
        <v>8553</v>
      </c>
      <c r="N12" s="320"/>
      <c r="O12" s="321">
        <f>'36perfresol'!T12</f>
        <v>11684</v>
      </c>
      <c r="P12" s="320"/>
      <c r="Q12" s="321">
        <f>'36perfresol'!W12</f>
        <v>39924</v>
      </c>
      <c r="R12" s="320"/>
      <c r="S12" s="321">
        <f>'36perfresol'!Z12</f>
        <v>186140</v>
      </c>
      <c r="T12" s="322"/>
      <c r="V12" s="323">
        <f>E12/E$16</f>
        <v>0.36145251396648043</v>
      </c>
      <c r="W12" s="323">
        <f>G12/G$16</f>
        <v>0.33375028802791401</v>
      </c>
      <c r="X12" s="323">
        <f>I12/I$16</f>
        <v>0.29580235068361715</v>
      </c>
      <c r="Y12" s="323">
        <f>K12/K$16</f>
        <v>0.29949985289791115</v>
      </c>
      <c r="Z12" s="323">
        <f>M12/M$16</f>
        <v>0.24774070212026417</v>
      </c>
      <c r="AA12" s="323">
        <f>O12/O$16</f>
        <v>0.21223955968102304</v>
      </c>
      <c r="AB12" s="323">
        <f>Q12/Q$16</f>
        <v>0.21029122838436459</v>
      </c>
      <c r="AC12" s="323">
        <f>S12/S$16</f>
        <v>0.29824153815341475</v>
      </c>
      <c r="AD12" s="323"/>
    </row>
    <row r="13" spans="2:30" s="319" customFormat="1" ht="21" customHeight="1" x14ac:dyDescent="0.25">
      <c r="B13" s="1448"/>
      <c r="D13" s="320" t="s">
        <v>49</v>
      </c>
      <c r="E13" s="321">
        <f>'36perfresol'!E13</f>
        <v>797</v>
      </c>
      <c r="F13" s="320"/>
      <c r="G13" s="321">
        <f>'36perfresol'!H13</f>
        <v>11789</v>
      </c>
      <c r="H13" s="320"/>
      <c r="I13" s="321">
        <f>'36perfresol'!K13</f>
        <v>7801</v>
      </c>
      <c r="J13" s="320"/>
      <c r="K13" s="321">
        <f>'36perfresol'!N13</f>
        <v>11703</v>
      </c>
      <c r="L13" s="320"/>
      <c r="M13" s="321">
        <f>'36perfresol'!Q13</f>
        <v>13141</v>
      </c>
      <c r="N13" s="320"/>
      <c r="O13" s="321">
        <f>'36perfresol'!T13</f>
        <v>20866</v>
      </c>
      <c r="P13" s="320"/>
      <c r="Q13" s="321">
        <f>'36perfresol'!W13</f>
        <v>67956</v>
      </c>
      <c r="R13" s="320"/>
      <c r="S13" s="321">
        <f>'36perfresol'!Z13</f>
        <v>235949</v>
      </c>
      <c r="T13" s="322"/>
      <c r="V13" s="323">
        <f>E13/E$16</f>
        <v>0.44525139664804469</v>
      </c>
      <c r="W13" s="323">
        <f>G13/G$16</f>
        <v>0.38806412324302975</v>
      </c>
      <c r="X13" s="323">
        <f>I13/I$16</f>
        <v>0.37423842648117056</v>
      </c>
      <c r="Y13" s="323">
        <f>K13/K$16</f>
        <v>0.38256349906835346</v>
      </c>
      <c r="Z13" s="323">
        <f>M13/M$16</f>
        <v>0.38063376202062332</v>
      </c>
      <c r="AA13" s="323">
        <f>O13/O$16</f>
        <v>0.37903035367204957</v>
      </c>
      <c r="AB13" s="323">
        <f>Q13/Q$16</f>
        <v>0.35794386123855021</v>
      </c>
      <c r="AC13" s="323">
        <f>S13/S$16</f>
        <v>0.37804766673342682</v>
      </c>
      <c r="AD13" s="323"/>
    </row>
    <row r="14" spans="2:30" s="319" customFormat="1" ht="21" customHeight="1" x14ac:dyDescent="0.25">
      <c r="B14" s="1448"/>
      <c r="D14" s="320" t="s">
        <v>50</v>
      </c>
      <c r="E14" s="321">
        <f>'36perfresol'!E14</f>
        <v>346</v>
      </c>
      <c r="F14" s="320"/>
      <c r="G14" s="321">
        <f>'36perfresol'!H14</f>
        <v>8451</v>
      </c>
      <c r="H14" s="320"/>
      <c r="I14" s="321">
        <f>'36perfresol'!K14</f>
        <v>6878</v>
      </c>
      <c r="J14" s="320"/>
      <c r="K14" s="321">
        <f>'36perfresol'!N14</f>
        <v>9726</v>
      </c>
      <c r="L14" s="320"/>
      <c r="M14" s="321">
        <f>'36perfresol'!Q14</f>
        <v>12830</v>
      </c>
      <c r="N14" s="320"/>
      <c r="O14" s="321">
        <f>'36perfresol'!T14</f>
        <v>22501</v>
      </c>
      <c r="P14" s="320"/>
      <c r="Q14" s="321">
        <f>'36perfresol'!W14</f>
        <v>81971</v>
      </c>
      <c r="R14" s="320"/>
      <c r="S14" s="321">
        <f>'36perfresol'!Z14</f>
        <v>202036</v>
      </c>
      <c r="T14" s="322"/>
      <c r="V14" s="323">
        <f>E14/E$16</f>
        <v>0.19329608938547485</v>
      </c>
      <c r="W14" s="323">
        <f>G14/G$16</f>
        <v>0.27818558872905624</v>
      </c>
      <c r="X14" s="323">
        <f>I14/I$16</f>
        <v>0.32995922283521228</v>
      </c>
      <c r="Y14" s="323">
        <f>K14/K$16</f>
        <v>0.31793664803373539</v>
      </c>
      <c r="Z14" s="323">
        <f>M14/M$16</f>
        <v>0.37162553585911251</v>
      </c>
      <c r="AA14" s="323">
        <f>O14/O$16</f>
        <v>0.40873008664692739</v>
      </c>
      <c r="AB14" s="323">
        <f>Q14/Q$16</f>
        <v>0.4317649103770852</v>
      </c>
      <c r="AC14" s="323">
        <f>S14/S$16</f>
        <v>0.32371079511315842</v>
      </c>
      <c r="AD14" s="323"/>
    </row>
    <row r="15" spans="2:30" s="319" customFormat="1" ht="21" customHeight="1" x14ac:dyDescent="0.25">
      <c r="B15" s="1448"/>
      <c r="D15" s="320"/>
      <c r="E15" s="321"/>
      <c r="F15" s="320"/>
      <c r="G15" s="321"/>
      <c r="H15" s="320"/>
      <c r="I15" s="321"/>
      <c r="J15" s="320"/>
      <c r="K15" s="321"/>
      <c r="L15" s="320"/>
      <c r="M15" s="321"/>
      <c r="N15" s="320"/>
      <c r="O15" s="321"/>
      <c r="P15" s="320"/>
      <c r="Q15" s="321"/>
      <c r="R15" s="320"/>
      <c r="S15" s="321"/>
      <c r="T15" s="322"/>
      <c r="V15" s="323"/>
      <c r="W15" s="323"/>
      <c r="X15" s="323"/>
      <c r="Y15" s="323"/>
      <c r="Z15" s="323"/>
      <c r="AA15" s="323"/>
      <c r="AB15" s="323"/>
      <c r="AC15" s="323"/>
      <c r="AD15" s="323"/>
    </row>
    <row r="16" spans="2:30" s="319" customFormat="1" ht="21" customHeight="1" x14ac:dyDescent="0.25">
      <c r="B16" s="1448"/>
      <c r="D16" s="324" t="s">
        <v>68</v>
      </c>
      <c r="E16" s="321">
        <f>SUM(E12:E15)</f>
        <v>1790</v>
      </c>
      <c r="F16" s="320"/>
      <c r="G16" s="321">
        <f>SUM(G12:G15)</f>
        <v>30379</v>
      </c>
      <c r="H16" s="320"/>
      <c r="I16" s="321">
        <f>SUM(I12:I15)</f>
        <v>20845</v>
      </c>
      <c r="J16" s="320"/>
      <c r="K16" s="321">
        <f>SUM(K12:K15)</f>
        <v>30591</v>
      </c>
      <c r="L16" s="320"/>
      <c r="M16" s="321">
        <f>SUM(M12:M15)</f>
        <v>34524</v>
      </c>
      <c r="N16" s="320"/>
      <c r="O16" s="321">
        <f>SUM(O12:O15)</f>
        <v>55051</v>
      </c>
      <c r="P16" s="320"/>
      <c r="Q16" s="321">
        <f>SUM(Q12:Q15)</f>
        <v>189851</v>
      </c>
      <c r="R16" s="320"/>
      <c r="S16" s="321">
        <f>SUM(S12:S15)</f>
        <v>624125</v>
      </c>
      <c r="T16" s="322"/>
      <c r="V16" s="323"/>
    </row>
    <row r="17" spans="2:29" s="319" customFormat="1" ht="21" customHeight="1" x14ac:dyDescent="0.25">
      <c r="B17" s="1448" t="s">
        <v>23</v>
      </c>
      <c r="D17" s="320" t="s">
        <v>31</v>
      </c>
      <c r="E17" s="321">
        <f>'36perfresol'!E17</f>
        <v>809</v>
      </c>
      <c r="F17" s="320"/>
      <c r="G17" s="321">
        <f>'36perfresol'!H17</f>
        <v>21417</v>
      </c>
      <c r="H17" s="320"/>
      <c r="I17" s="321">
        <f>'36perfresol'!K17</f>
        <v>9425</v>
      </c>
      <c r="J17" s="320"/>
      <c r="K17" s="321">
        <f>'36perfresol'!N17</f>
        <v>11292</v>
      </c>
      <c r="L17" s="320"/>
      <c r="M17" s="321">
        <f>'36perfresol'!Q17</f>
        <v>9698</v>
      </c>
      <c r="N17" s="320"/>
      <c r="O17" s="321">
        <f>'36perfresol'!T17</f>
        <v>12833</v>
      </c>
      <c r="P17" s="320"/>
      <c r="Q17" s="321">
        <f>'36perfresol'!W17</f>
        <v>29531</v>
      </c>
      <c r="R17" s="320"/>
      <c r="S17" s="321">
        <f>'36perfresol'!Z17</f>
        <v>58761</v>
      </c>
      <c r="T17" s="322"/>
      <c r="V17" s="323">
        <f>E17/E$21</f>
        <v>0.33554541683948569</v>
      </c>
      <c r="W17" s="323">
        <f>G17/G$21</f>
        <v>0.3092127109712256</v>
      </c>
      <c r="X17" s="323">
        <f>I17/I$21</f>
        <v>0.28282919217380864</v>
      </c>
      <c r="Y17" s="323">
        <f>K17/K$21</f>
        <v>0.27835432740897775</v>
      </c>
      <c r="Z17" s="323">
        <f>M17/M$21</f>
        <v>0.24093811333879903</v>
      </c>
      <c r="AA17" s="323">
        <f>O17/O$21</f>
        <v>0.22179015226145418</v>
      </c>
      <c r="AB17" s="323">
        <f>Q17/Q$21</f>
        <v>0.25037516850788916</v>
      </c>
      <c r="AC17" s="323">
        <f>S17/S$21</f>
        <v>0.26975004016801707</v>
      </c>
    </row>
    <row r="18" spans="2:29" s="319" customFormat="1" ht="21" customHeight="1" x14ac:dyDescent="0.25">
      <c r="B18" s="1448"/>
      <c r="D18" s="320" t="s">
        <v>49</v>
      </c>
      <c r="E18" s="321">
        <f>'36perfresol'!E18</f>
        <v>1171</v>
      </c>
      <c r="F18" s="320"/>
      <c r="G18" s="321">
        <f>'36perfresol'!H18</f>
        <v>28677</v>
      </c>
      <c r="H18" s="320"/>
      <c r="I18" s="321">
        <f>'36perfresol'!K18</f>
        <v>12193</v>
      </c>
      <c r="J18" s="320"/>
      <c r="K18" s="321">
        <f>'36perfresol'!N18</f>
        <v>15513</v>
      </c>
      <c r="L18" s="320"/>
      <c r="M18" s="321">
        <f>'36perfresol'!Q18</f>
        <v>15685</v>
      </c>
      <c r="N18" s="320"/>
      <c r="O18" s="321">
        <f>'36perfresol'!T18</f>
        <v>22767</v>
      </c>
      <c r="P18" s="320"/>
      <c r="Q18" s="321">
        <f>'36perfresol'!W18</f>
        <v>45171</v>
      </c>
      <c r="R18" s="320"/>
      <c r="S18" s="321">
        <f>'36perfresol'!Z18</f>
        <v>80623</v>
      </c>
      <c r="T18" s="322"/>
      <c r="V18" s="323">
        <f>E18/E$21</f>
        <v>0.48569058481957694</v>
      </c>
      <c r="W18" s="323">
        <f>G18/G$21</f>
        <v>0.41403057909706481</v>
      </c>
      <c r="X18" s="323">
        <f>I18/I$21</f>
        <v>0.36589244988596809</v>
      </c>
      <c r="Y18" s="323">
        <f>K18/K$21</f>
        <v>0.38240441738358766</v>
      </c>
      <c r="Z18" s="323">
        <f>M18/M$21</f>
        <v>0.38967975950908051</v>
      </c>
      <c r="AA18" s="323">
        <f>O18/O$21</f>
        <v>0.39347747187224558</v>
      </c>
      <c r="AB18" s="323">
        <f>Q18/Q$21</f>
        <v>0.38297709988384615</v>
      </c>
      <c r="AC18" s="323">
        <f>S18/S$21</f>
        <v>0.37011040466408063</v>
      </c>
    </row>
    <row r="19" spans="2:29" s="319" customFormat="1" ht="21" customHeight="1" x14ac:dyDescent="0.25">
      <c r="B19" s="1448"/>
      <c r="D19" s="320" t="s">
        <v>50</v>
      </c>
      <c r="E19" s="321">
        <f>'36perfresol'!E19</f>
        <v>431</v>
      </c>
      <c r="F19" s="320"/>
      <c r="G19" s="321">
        <f>'36perfresol'!H19</f>
        <v>19169</v>
      </c>
      <c r="H19" s="320"/>
      <c r="I19" s="321">
        <f>'36perfresol'!K19</f>
        <v>11706</v>
      </c>
      <c r="J19" s="320"/>
      <c r="K19" s="321">
        <f>'36perfresol'!N19</f>
        <v>13762</v>
      </c>
      <c r="L19" s="320"/>
      <c r="M19" s="321">
        <f>'36perfresol'!Q19</f>
        <v>14868</v>
      </c>
      <c r="N19" s="320"/>
      <c r="O19" s="321">
        <f>'36perfresol'!T19</f>
        <v>22261</v>
      </c>
      <c r="P19" s="320"/>
      <c r="Q19" s="321">
        <f>'36perfresol'!W19</f>
        <v>43245</v>
      </c>
      <c r="R19" s="320"/>
      <c r="S19" s="321">
        <f>'36perfresol'!Z19</f>
        <v>78451</v>
      </c>
      <c r="T19" s="322"/>
      <c r="V19" s="323">
        <f>E19/E$21</f>
        <v>0.17876399834093737</v>
      </c>
      <c r="W19" s="323">
        <f>G19/G$21</f>
        <v>0.27675670993170959</v>
      </c>
      <c r="X19" s="323">
        <f>I19/I$21</f>
        <v>0.35127835794022327</v>
      </c>
      <c r="Y19" s="323">
        <f>K19/K$21</f>
        <v>0.33924125520743459</v>
      </c>
      <c r="Z19" s="323">
        <f>M19/M$21</f>
        <v>0.36938212715212043</v>
      </c>
      <c r="AA19" s="323">
        <f>O19/O$21</f>
        <v>0.38473237586630027</v>
      </c>
      <c r="AB19" s="323">
        <f>Q19/Q$21</f>
        <v>0.36664773160826475</v>
      </c>
      <c r="AC19" s="323">
        <f>S19/S$21</f>
        <v>0.3601395551679023</v>
      </c>
    </row>
    <row r="20" spans="2:29" s="319" customFormat="1" ht="21" customHeight="1" x14ac:dyDescent="0.25">
      <c r="B20" s="1448"/>
      <c r="D20" s="320"/>
      <c r="E20" s="321"/>
      <c r="F20" s="320"/>
      <c r="G20" s="321"/>
      <c r="H20" s="320"/>
      <c r="I20" s="321"/>
      <c r="J20" s="320"/>
      <c r="K20" s="321"/>
      <c r="L20" s="320"/>
      <c r="M20" s="321"/>
      <c r="N20" s="320"/>
      <c r="O20" s="321"/>
      <c r="P20" s="320"/>
      <c r="Q20" s="321"/>
      <c r="R20" s="320"/>
      <c r="S20" s="321"/>
      <c r="T20" s="322"/>
      <c r="V20" s="323"/>
      <c r="W20" s="323"/>
      <c r="X20" s="323"/>
      <c r="Y20" s="323"/>
      <c r="Z20" s="323"/>
      <c r="AA20" s="323"/>
      <c r="AB20" s="323"/>
      <c r="AC20" s="323"/>
    </row>
    <row r="21" spans="2:29" s="319" customFormat="1" ht="21" customHeight="1" x14ac:dyDescent="0.25">
      <c r="B21" s="1448"/>
      <c r="D21" s="324" t="s">
        <v>68</v>
      </c>
      <c r="E21" s="321">
        <f>SUM(E17:E20)</f>
        <v>2411</v>
      </c>
      <c r="F21" s="320"/>
      <c r="G21" s="321">
        <f>SUM(G17:G20)</f>
        <v>69263</v>
      </c>
      <c r="H21" s="320"/>
      <c r="I21" s="321">
        <f>SUM(I17:I20)</f>
        <v>33324</v>
      </c>
      <c r="J21" s="320"/>
      <c r="K21" s="321">
        <f>SUM(K17:K20)</f>
        <v>40567</v>
      </c>
      <c r="L21" s="320"/>
      <c r="M21" s="321">
        <f>SUM(M17:M20)</f>
        <v>40251</v>
      </c>
      <c r="N21" s="320"/>
      <c r="O21" s="321">
        <f>SUM(O17:O20)</f>
        <v>57861</v>
      </c>
      <c r="P21" s="320"/>
      <c r="Q21" s="321">
        <f>SUM(Q17:Q20)</f>
        <v>117947</v>
      </c>
      <c r="R21" s="320"/>
      <c r="S21" s="321">
        <f>SUM(S17:S20)</f>
        <v>217835</v>
      </c>
      <c r="T21" s="322"/>
      <c r="V21" s="323"/>
    </row>
    <row r="22" spans="2:29" s="315" customFormat="1" ht="3" customHeight="1" x14ac:dyDescent="0.25">
      <c r="B22" s="325"/>
      <c r="C22" s="313"/>
      <c r="D22" s="322"/>
      <c r="E22" s="326"/>
      <c r="F22" s="322"/>
      <c r="G22" s="326"/>
      <c r="H22" s="322"/>
      <c r="I22" s="326"/>
      <c r="J22" s="322"/>
      <c r="K22" s="326"/>
      <c r="L22" s="322"/>
      <c r="M22" s="326"/>
      <c r="N22" s="322"/>
      <c r="O22" s="326"/>
      <c r="P22" s="322"/>
      <c r="Q22" s="326"/>
      <c r="R22" s="322"/>
      <c r="S22" s="326"/>
      <c r="T22" s="322"/>
    </row>
    <row r="23" spans="2:29" s="327" customFormat="1" ht="18" customHeight="1" x14ac:dyDescent="0.25">
      <c r="B23" s="1449" t="s">
        <v>0</v>
      </c>
      <c r="C23" s="1449"/>
      <c r="D23" s="1449"/>
      <c r="E23" s="326">
        <f>E16+E21</f>
        <v>4201</v>
      </c>
      <c r="F23" s="322"/>
      <c r="G23" s="326">
        <f>G16+G21</f>
        <v>99642</v>
      </c>
      <c r="H23" s="322"/>
      <c r="I23" s="326">
        <f>I16+I21</f>
        <v>54169</v>
      </c>
      <c r="J23" s="322"/>
      <c r="K23" s="326">
        <f>K16+K21</f>
        <v>71158</v>
      </c>
      <c r="L23" s="322"/>
      <c r="M23" s="326">
        <f>M16+M21</f>
        <v>74775</v>
      </c>
      <c r="N23" s="322"/>
      <c r="O23" s="326">
        <f>O16+O21</f>
        <v>112912</v>
      </c>
      <c r="P23" s="322"/>
      <c r="Q23" s="326">
        <f>Q16+Q21</f>
        <v>307798</v>
      </c>
      <c r="R23" s="322"/>
      <c r="S23" s="326">
        <f>S16+S21</f>
        <v>841960</v>
      </c>
      <c r="T23" s="322"/>
    </row>
    <row r="24" spans="2:29" s="330" customFormat="1" ht="5.25" customHeight="1" x14ac:dyDescent="0.25">
      <c r="B24" s="328"/>
      <c r="C24" s="328"/>
      <c r="D24" s="328"/>
      <c r="E24" s="328"/>
      <c r="F24" s="328"/>
      <c r="G24" s="328"/>
      <c r="H24" s="328"/>
      <c r="I24" s="328"/>
      <c r="J24" s="328"/>
      <c r="K24" s="328"/>
      <c r="L24" s="329"/>
    </row>
    <row r="25" spans="2:29" s="507" customFormat="1" ht="5.25" customHeight="1" x14ac:dyDescent="0.25">
      <c r="B25" s="505"/>
      <c r="C25" s="505"/>
      <c r="D25" s="505"/>
      <c r="E25" s="505"/>
      <c r="F25" s="505"/>
      <c r="G25" s="505"/>
      <c r="H25" s="505"/>
      <c r="I25" s="505"/>
      <c r="J25" s="505"/>
      <c r="K25" s="505"/>
      <c r="L25" s="506"/>
    </row>
    <row r="26" spans="2:29" s="507" customFormat="1" ht="12.75" customHeight="1" x14ac:dyDescent="0.25">
      <c r="B26" s="508"/>
      <c r="C26" s="508"/>
      <c r="D26" s="508"/>
      <c r="E26" s="508"/>
      <c r="F26" s="508"/>
      <c r="G26" s="508"/>
      <c r="H26" s="508"/>
      <c r="I26" s="508"/>
      <c r="J26" s="508"/>
      <c r="K26" s="508"/>
      <c r="L26" s="508"/>
    </row>
    <row r="27" spans="2:29" s="504" customFormat="1" ht="24.75" customHeight="1" x14ac:dyDescent="0.25">
      <c r="B27" s="509"/>
      <c r="C27" s="509"/>
      <c r="D27" s="509"/>
      <c r="E27" s="509" t="s">
        <v>114</v>
      </c>
      <c r="F27" s="509"/>
      <c r="G27" s="509" t="s">
        <v>20</v>
      </c>
      <c r="H27" s="509"/>
      <c r="I27" s="509" t="s">
        <v>18</v>
      </c>
      <c r="J27" s="509"/>
      <c r="K27" s="509" t="s">
        <v>16</v>
      </c>
      <c r="L27" s="509"/>
      <c r="M27" s="510"/>
      <c r="N27" s="510"/>
      <c r="O27" s="510"/>
      <c r="P27" s="510"/>
      <c r="Q27" s="510"/>
      <c r="R27" s="510"/>
      <c r="S27" s="510"/>
      <c r="T27" s="510"/>
      <c r="U27" s="510"/>
      <c r="V27" s="510"/>
      <c r="W27" s="510"/>
      <c r="X27" s="510"/>
      <c r="Y27" s="510"/>
      <c r="Z27" s="510"/>
      <c r="AA27" s="510"/>
    </row>
    <row r="28" spans="2:29" s="504" customFormat="1" ht="10" x14ac:dyDescent="0.25">
      <c r="B28" s="511"/>
      <c r="C28" s="511"/>
      <c r="D28" s="511"/>
      <c r="E28" s="511" t="e">
        <f>#REF!</f>
        <v>#REF!</v>
      </c>
      <c r="F28" s="512"/>
      <c r="G28" s="512" t="e">
        <f>#REF!</f>
        <v>#REF!</v>
      </c>
      <c r="H28" s="512"/>
      <c r="I28" s="512" t="e">
        <f>#REF!</f>
        <v>#REF!</v>
      </c>
      <c r="J28" s="512"/>
      <c r="K28" s="512" t="e">
        <f>#REF!</f>
        <v>#REF!</v>
      </c>
      <c r="L28" s="512"/>
      <c r="M28" s="510"/>
      <c r="N28" s="510"/>
      <c r="O28" s="510"/>
      <c r="P28" s="510"/>
      <c r="Q28" s="510"/>
      <c r="R28" s="510"/>
      <c r="S28" s="510"/>
      <c r="T28" s="510"/>
      <c r="U28" s="510"/>
      <c r="V28" s="510"/>
      <c r="W28" s="510"/>
      <c r="X28" s="510"/>
      <c r="Y28" s="510"/>
      <c r="Z28" s="510"/>
      <c r="AA28" s="510"/>
    </row>
    <row r="29" spans="2:29" s="507" customFormat="1" x14ac:dyDescent="0.25">
      <c r="B29" s="513"/>
      <c r="C29" s="513"/>
      <c r="D29" s="513"/>
      <c r="E29" s="513"/>
      <c r="F29" s="513"/>
      <c r="G29" s="513"/>
      <c r="H29" s="513"/>
      <c r="I29" s="513"/>
      <c r="J29" s="513"/>
      <c r="K29" s="513"/>
      <c r="L29" s="513"/>
      <c r="M29" s="514"/>
      <c r="N29" s="514"/>
      <c r="O29" s="514"/>
      <c r="P29" s="514"/>
      <c r="Q29" s="514"/>
      <c r="R29" s="514"/>
      <c r="S29" s="514"/>
      <c r="T29" s="514"/>
      <c r="U29" s="514"/>
      <c r="V29" s="514"/>
      <c r="W29" s="514"/>
      <c r="X29" s="514"/>
      <c r="Y29" s="514"/>
      <c r="Z29" s="514"/>
      <c r="AA29" s="514"/>
    </row>
    <row r="30" spans="2:29" s="507" customFormat="1" x14ac:dyDescent="0.25">
      <c r="B30" s="513"/>
      <c r="C30" s="513"/>
      <c r="D30" s="513"/>
      <c r="E30" s="513"/>
      <c r="F30" s="513"/>
      <c r="G30" s="513"/>
      <c r="H30" s="513"/>
      <c r="I30" s="513"/>
      <c r="J30" s="513"/>
      <c r="K30" s="513"/>
      <c r="L30" s="513"/>
      <c r="M30" s="514"/>
      <c r="N30" s="514"/>
      <c r="O30" s="514"/>
      <c r="P30" s="514"/>
      <c r="Q30" s="514"/>
      <c r="R30" s="514"/>
      <c r="S30" s="514"/>
      <c r="T30" s="514"/>
      <c r="U30" s="514"/>
      <c r="V30" s="514"/>
      <c r="W30" s="514"/>
      <c r="X30" s="514"/>
      <c r="Y30" s="514"/>
      <c r="Z30" s="514"/>
      <c r="AA30" s="514"/>
    </row>
    <row r="31" spans="2:29" s="507" customFormat="1" x14ac:dyDescent="0.25">
      <c r="B31" s="513"/>
      <c r="C31" s="513"/>
      <c r="D31" s="513"/>
      <c r="E31" s="513"/>
      <c r="F31" s="513"/>
      <c r="G31" s="513"/>
      <c r="H31" s="513"/>
      <c r="I31" s="513"/>
      <c r="J31" s="513"/>
      <c r="K31" s="513"/>
      <c r="L31" s="513"/>
      <c r="M31" s="514"/>
      <c r="N31" s="514"/>
      <c r="O31" s="514"/>
      <c r="P31" s="514"/>
      <c r="Q31" s="514"/>
      <c r="R31" s="514"/>
      <c r="S31" s="514"/>
      <c r="T31" s="514"/>
      <c r="U31" s="514"/>
      <c r="V31" s="514"/>
      <c r="W31" s="514"/>
      <c r="X31" s="514"/>
      <c r="Y31" s="514"/>
      <c r="Z31" s="514"/>
      <c r="AA31" s="514"/>
    </row>
    <row r="32" spans="2:29" s="507" customFormat="1" x14ac:dyDescent="0.25">
      <c r="B32" s="513"/>
      <c r="C32" s="513"/>
      <c r="D32" s="513"/>
      <c r="E32" s="513"/>
      <c r="F32" s="513"/>
      <c r="G32" s="513"/>
      <c r="H32" s="513"/>
      <c r="I32" s="513"/>
      <c r="J32" s="513"/>
      <c r="K32" s="513"/>
      <c r="L32" s="513"/>
      <c r="M32" s="514"/>
      <c r="N32" s="514"/>
      <c r="O32" s="514"/>
      <c r="P32" s="514"/>
      <c r="Q32" s="514"/>
      <c r="R32" s="514"/>
      <c r="S32" s="514"/>
      <c r="T32" s="514"/>
      <c r="U32" s="514"/>
      <c r="V32" s="514"/>
      <c r="W32" s="514"/>
      <c r="X32" s="514"/>
      <c r="Y32" s="514"/>
      <c r="Z32" s="514"/>
      <c r="AA32" s="514"/>
    </row>
    <row r="33" spans="2:27" s="507" customFormat="1" x14ac:dyDescent="0.25">
      <c r="B33" s="513"/>
      <c r="C33" s="513"/>
      <c r="D33" s="513"/>
      <c r="E33" s="513"/>
      <c r="F33" s="513"/>
      <c r="G33" s="513"/>
      <c r="H33" s="513"/>
      <c r="I33" s="513"/>
      <c r="J33" s="513"/>
      <c r="K33" s="513"/>
      <c r="L33" s="513"/>
      <c r="M33" s="514"/>
      <c r="N33" s="514"/>
      <c r="O33" s="514"/>
      <c r="P33" s="514"/>
      <c r="Q33" s="514"/>
      <c r="R33" s="514"/>
      <c r="S33" s="514"/>
      <c r="T33" s="514"/>
      <c r="U33" s="514"/>
      <c r="V33" s="514"/>
      <c r="W33" s="514"/>
      <c r="X33" s="514"/>
      <c r="Y33" s="514"/>
      <c r="Z33" s="514"/>
      <c r="AA33" s="514"/>
    </row>
    <row r="34" spans="2:27" s="507" customFormat="1" x14ac:dyDescent="0.25">
      <c r="B34" s="508"/>
      <c r="C34" s="508"/>
      <c r="D34" s="508"/>
      <c r="E34" s="508"/>
      <c r="F34" s="508"/>
      <c r="G34" s="508"/>
      <c r="H34" s="508"/>
      <c r="I34" s="508"/>
      <c r="J34" s="508"/>
      <c r="K34" s="508"/>
      <c r="L34" s="508"/>
    </row>
    <row r="35" spans="2:27" s="79" customFormat="1" x14ac:dyDescent="0.25">
      <c r="B35" s="331"/>
      <c r="C35" s="331"/>
      <c r="D35" s="331"/>
      <c r="E35" s="331"/>
      <c r="F35" s="331"/>
      <c r="G35" s="331"/>
      <c r="H35" s="331"/>
      <c r="I35" s="331"/>
      <c r="J35" s="331"/>
      <c r="K35" s="331"/>
      <c r="L35" s="331"/>
    </row>
    <row r="36" spans="2:27" s="9" customFormat="1" x14ac:dyDescent="0.25">
      <c r="B36" s="22"/>
      <c r="C36" s="22"/>
      <c r="D36" s="22"/>
      <c r="E36" s="22"/>
      <c r="F36" s="22"/>
      <c r="G36" s="22"/>
      <c r="H36" s="22"/>
      <c r="I36" s="22"/>
      <c r="J36" s="22"/>
      <c r="K36" s="22"/>
      <c r="L36" s="22"/>
    </row>
    <row r="37" spans="2:27" s="9" customFormat="1" x14ac:dyDescent="0.25">
      <c r="C37" s="1378"/>
      <c r="D37" s="1378"/>
      <c r="E37" s="1378"/>
      <c r="F37" s="1378"/>
      <c r="G37" s="1378"/>
      <c r="H37" s="1378"/>
      <c r="I37" s="1378"/>
      <c r="J37" s="22"/>
      <c r="K37" s="22"/>
      <c r="L37" s="22"/>
    </row>
    <row r="38" spans="2:27" s="9" customFormat="1" x14ac:dyDescent="0.25">
      <c r="J38" s="22"/>
      <c r="K38" s="22"/>
      <c r="L38" s="22"/>
    </row>
    <row r="39" spans="2:27" s="9" customFormat="1" x14ac:dyDescent="0.25">
      <c r="B39" s="22"/>
      <c r="C39" s="22"/>
      <c r="D39" s="22"/>
      <c r="E39" s="22"/>
      <c r="F39" s="22"/>
      <c r="G39" s="22"/>
      <c r="H39" s="22"/>
      <c r="I39" s="22"/>
      <c r="J39" s="22"/>
      <c r="K39" s="22"/>
      <c r="L39" s="22"/>
    </row>
    <row r="40" spans="2:27" s="9" customFormat="1" ht="5.25" customHeight="1" x14ac:dyDescent="0.25">
      <c r="B40" s="22"/>
      <c r="C40" s="22"/>
      <c r="D40" s="22"/>
      <c r="E40" s="22"/>
      <c r="F40" s="22"/>
      <c r="G40" s="22"/>
      <c r="H40" s="22"/>
      <c r="I40" s="22"/>
      <c r="J40" s="22"/>
      <c r="K40" s="22"/>
      <c r="L40" s="22"/>
    </row>
    <row r="41" spans="2:27" s="9" customFormat="1" ht="5.25" customHeight="1" x14ac:dyDescent="0.25">
      <c r="B41" s="22"/>
      <c r="C41" s="22"/>
      <c r="D41" s="22"/>
      <c r="E41" s="22"/>
      <c r="F41" s="22"/>
      <c r="G41" s="22"/>
      <c r="H41" s="22"/>
      <c r="I41" s="22"/>
      <c r="J41" s="22"/>
      <c r="K41" s="22"/>
      <c r="L41" s="22"/>
    </row>
    <row r="42" spans="2:27" s="9" customFormat="1" ht="16.5" customHeight="1" x14ac:dyDescent="0.25">
      <c r="B42" s="22"/>
      <c r="C42" s="22"/>
      <c r="D42" s="22"/>
      <c r="E42" s="22"/>
      <c r="F42" s="22"/>
      <c r="G42" s="22"/>
      <c r="H42" s="22"/>
      <c r="I42" s="22"/>
      <c r="J42" s="22"/>
      <c r="K42" s="22"/>
      <c r="L42" s="22"/>
    </row>
    <row r="43" spans="2:27" s="9" customFormat="1" x14ac:dyDescent="0.25">
      <c r="B43" s="22"/>
      <c r="C43" s="22"/>
      <c r="D43" s="22"/>
      <c r="E43" s="22"/>
      <c r="F43" s="22"/>
      <c r="G43" s="22"/>
      <c r="H43" s="22"/>
      <c r="I43" s="22"/>
      <c r="J43" s="22"/>
      <c r="K43" s="22"/>
      <c r="L43" s="22"/>
    </row>
    <row r="44" spans="2:27" s="9" customFormat="1" x14ac:dyDescent="0.25"/>
    <row r="45" spans="2:27" s="10" customFormat="1" x14ac:dyDescent="0.25"/>
    <row r="46" spans="2:27" s="3" customFormat="1" ht="12.75" customHeight="1" x14ac:dyDescent="0.25">
      <c r="B46" s="1392"/>
      <c r="C46" s="1393"/>
      <c r="D46" s="1393"/>
      <c r="E46" s="1393"/>
      <c r="F46" s="1393"/>
      <c r="G46" s="1393"/>
      <c r="H46" s="1393"/>
      <c r="I46" s="1393"/>
      <c r="J46" s="1393"/>
      <c r="K46" s="1393"/>
      <c r="L46" s="238"/>
    </row>
  </sheetData>
  <mergeCells count="12">
    <mergeCell ref="B3:I3"/>
    <mergeCell ref="B4:T4"/>
    <mergeCell ref="B5:AB5"/>
    <mergeCell ref="B6:AC6"/>
    <mergeCell ref="B8:B10"/>
    <mergeCell ref="D8:D10"/>
    <mergeCell ref="E8:S8"/>
    <mergeCell ref="B12:B16"/>
    <mergeCell ref="B17:B21"/>
    <mergeCell ref="B23:D23"/>
    <mergeCell ref="C37:I37"/>
    <mergeCell ref="B46:K46"/>
  </mergeCells>
  <printOptions horizontalCentered="1"/>
  <pageMargins left="0" right="0" top="0.43307086614173229" bottom="0.43307086614173229" header="0" footer="0"/>
  <pageSetup paperSize="9" scale="99" orientation="landscape" r:id="rId1"/>
  <headerFooter alignWithMargins="0"/>
  <rowBreaks count="1" manualBreakCount="1">
    <brk id="41" max="16383"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20">
    <tabColor theme="0"/>
    <pageSetUpPr fitToPage="1"/>
  </sheetPr>
  <dimension ref="B1:AD56"/>
  <sheetViews>
    <sheetView zoomScaleNormal="100" workbookViewId="0">
      <selection activeCell="B5" sqref="B5"/>
    </sheetView>
  </sheetViews>
  <sheetFormatPr baseColWidth="10" defaultColWidth="11.453125" defaultRowHeight="15" x14ac:dyDescent="0.25"/>
  <cols>
    <col min="1" max="1" width="0.7265625" style="1" customWidth="1"/>
    <col min="2" max="2" width="21.7265625" style="1" customWidth="1"/>
    <col min="3" max="3" width="0.54296875" style="1" customWidth="1"/>
    <col min="4" max="4" width="9.7265625" style="1" customWidth="1"/>
    <col min="5" max="5" width="0.7265625" style="1" customWidth="1"/>
    <col min="6" max="6" width="6.453125" style="1" customWidth="1"/>
    <col min="7" max="7" width="5.54296875" style="1" customWidth="1"/>
    <col min="8" max="8" width="7.54296875" style="1" customWidth="1"/>
    <col min="9" max="9" width="5.453125" style="1" customWidth="1"/>
    <col min="10" max="10" width="7.54296875" style="1" customWidth="1"/>
    <col min="11" max="11" width="5.453125" style="1" customWidth="1"/>
    <col min="12" max="12" width="7.26953125" style="1" customWidth="1"/>
    <col min="13" max="13" width="5.7265625" style="1" customWidth="1"/>
    <col min="14" max="14" width="7.453125" style="1" customWidth="1"/>
    <col min="15" max="15" width="5.453125" style="1" customWidth="1"/>
    <col min="16" max="16" width="7.1796875" style="1" customWidth="1"/>
    <col min="17" max="17" width="6" style="1" customWidth="1"/>
    <col min="18" max="18" width="7.26953125" style="1" customWidth="1"/>
    <col min="19" max="19" width="5.453125" style="1" customWidth="1"/>
    <col min="20" max="20" width="6.81640625" style="1" customWidth="1"/>
    <col min="21" max="21" width="5.453125" style="1" customWidth="1"/>
    <col min="22" max="22" width="8.54296875" style="1" customWidth="1"/>
    <col min="23" max="23" width="6.7265625" style="1" customWidth="1"/>
    <col min="24" max="24" width="0.54296875" style="80" customWidth="1"/>
    <col min="25" max="25" width="10.453125" style="80" customWidth="1"/>
    <col min="26" max="26" width="1.453125" style="1" customWidth="1"/>
    <col min="27" max="16384" width="11.453125" style="1"/>
  </cols>
  <sheetData>
    <row r="1" spans="2:30" s="2" customFormat="1" ht="9" customHeight="1" x14ac:dyDescent="0.25">
      <c r="B1" s="6"/>
      <c r="C1" s="20"/>
      <c r="D1" s="20"/>
      <c r="E1" s="20"/>
      <c r="F1" s="94" t="s">
        <v>64</v>
      </c>
      <c r="G1" s="94"/>
      <c r="H1" s="94" t="s">
        <v>55</v>
      </c>
      <c r="I1" s="94"/>
      <c r="J1" s="94" t="s">
        <v>56</v>
      </c>
      <c r="K1" s="94"/>
      <c r="L1" s="94" t="s">
        <v>63</v>
      </c>
      <c r="M1" s="94"/>
      <c r="N1" s="94" t="s">
        <v>58</v>
      </c>
      <c r="O1" s="94"/>
      <c r="P1" s="94" t="s">
        <v>67</v>
      </c>
      <c r="Q1" s="94"/>
      <c r="R1" s="94" t="s">
        <v>66</v>
      </c>
      <c r="S1" s="94"/>
      <c r="T1" s="94" t="s">
        <v>65</v>
      </c>
      <c r="U1" s="94"/>
      <c r="X1" s="84"/>
      <c r="Y1" s="84"/>
    </row>
    <row r="2" spans="2:30" s="18" customFormat="1" ht="49.5" customHeight="1" x14ac:dyDescent="0.3">
      <c r="B2" s="68"/>
      <c r="C2" s="68"/>
      <c r="D2" s="68"/>
      <c r="E2" s="68"/>
      <c r="F2" s="68"/>
      <c r="G2" s="68"/>
      <c r="H2" s="68"/>
      <c r="I2" s="68"/>
      <c r="J2" s="68"/>
      <c r="K2" s="68"/>
      <c r="X2" s="52"/>
      <c r="Y2" s="52"/>
    </row>
    <row r="3" spans="2:30" s="4" customFormat="1" ht="18.75" customHeight="1" x14ac:dyDescent="0.25">
      <c r="B3" s="1381" t="s">
        <v>415</v>
      </c>
      <c r="C3" s="1381"/>
      <c r="D3" s="1381"/>
      <c r="E3" s="1381"/>
      <c r="F3" s="1381"/>
      <c r="G3" s="1381"/>
      <c r="H3" s="1381"/>
      <c r="I3" s="1381"/>
      <c r="J3" s="1381"/>
      <c r="K3" s="1381"/>
      <c r="L3" s="1381"/>
      <c r="M3" s="1381"/>
      <c r="N3" s="1381"/>
      <c r="O3" s="1381"/>
      <c r="P3" s="1381"/>
      <c r="Q3" s="1381"/>
      <c r="R3" s="1381"/>
      <c r="S3" s="1381"/>
      <c r="T3" s="1381"/>
      <c r="U3" s="1381"/>
      <c r="V3" s="1381"/>
      <c r="W3" s="1381"/>
      <c r="X3" s="1381"/>
      <c r="Y3" s="7"/>
    </row>
    <row r="4" spans="2:30" s="4" customFormat="1" ht="14.25" customHeight="1" x14ac:dyDescent="0.25">
      <c r="B4" s="1326" t="s">
        <v>486</v>
      </c>
      <c r="C4" s="1326"/>
      <c r="D4" s="1326"/>
      <c r="E4" s="1326"/>
      <c r="F4" s="1326"/>
      <c r="G4" s="1326"/>
      <c r="H4" s="1326"/>
      <c r="I4" s="1326"/>
      <c r="J4" s="1326"/>
      <c r="K4" s="1326"/>
      <c r="L4" s="1326"/>
      <c r="M4" s="1326"/>
      <c r="N4" s="1326"/>
      <c r="O4" s="1326"/>
      <c r="P4" s="1326"/>
      <c r="Q4" s="1326"/>
      <c r="R4" s="1326"/>
      <c r="S4" s="1326"/>
      <c r="T4" s="1326"/>
      <c r="U4" s="1326"/>
      <c r="V4" s="1326"/>
      <c r="W4" s="1326"/>
      <c r="X4" s="813"/>
      <c r="Y4" s="5"/>
    </row>
    <row r="5" spans="2:30" s="4" customFormat="1" ht="5.25" customHeight="1" x14ac:dyDescent="0.25">
      <c r="B5" s="1002"/>
      <c r="C5" s="1002"/>
      <c r="D5" s="1002"/>
      <c r="E5" s="1002"/>
      <c r="F5" s="1002"/>
      <c r="G5" s="1002"/>
      <c r="H5" s="1002"/>
      <c r="I5" s="1002"/>
      <c r="J5" s="1002"/>
      <c r="K5" s="1002"/>
      <c r="L5" s="1002"/>
      <c r="M5" s="1002"/>
      <c r="N5" s="1002"/>
      <c r="O5" s="1002"/>
      <c r="P5" s="1002"/>
      <c r="Q5" s="1002"/>
      <c r="R5" s="1002"/>
      <c r="S5" s="1002"/>
      <c r="T5" s="1002"/>
      <c r="U5" s="1002"/>
      <c r="V5" s="1002"/>
      <c r="W5" s="1002"/>
      <c r="X5" s="1003"/>
      <c r="Y5" s="76"/>
    </row>
    <row r="6" spans="2:30" s="4" customFormat="1" ht="19.5" customHeight="1" x14ac:dyDescent="0.25">
      <c r="B6" s="814"/>
      <c r="C6" s="814"/>
      <c r="D6" s="843"/>
      <c r="E6" s="814"/>
      <c r="F6" s="1450" t="s">
        <v>52</v>
      </c>
      <c r="G6" s="1451"/>
      <c r="H6" s="1451"/>
      <c r="I6" s="1451"/>
      <c r="J6" s="1451"/>
      <c r="K6" s="1451"/>
      <c r="L6" s="1451"/>
      <c r="M6" s="1451"/>
      <c r="N6" s="1451"/>
      <c r="O6" s="1451"/>
      <c r="P6" s="1451"/>
      <c r="Q6" s="1451"/>
      <c r="R6" s="1451"/>
      <c r="S6" s="1451"/>
      <c r="T6" s="1451"/>
      <c r="U6" s="1451"/>
      <c r="V6" s="1451"/>
      <c r="W6" s="1452"/>
      <c r="X6" s="1004"/>
      <c r="Y6" s="77"/>
    </row>
    <row r="7" spans="2:30" s="4" customFormat="1" ht="64.5" customHeight="1" x14ac:dyDescent="0.25">
      <c r="B7" s="1399" t="s">
        <v>12</v>
      </c>
      <c r="C7" s="1005"/>
      <c r="D7" s="1010" t="s">
        <v>246</v>
      </c>
      <c r="E7" s="1005"/>
      <c r="F7" s="1453" t="s">
        <v>54</v>
      </c>
      <c r="G7" s="1454"/>
      <c r="H7" s="1453" t="s">
        <v>55</v>
      </c>
      <c r="I7" s="1454"/>
      <c r="J7" s="1453" t="s">
        <v>56</v>
      </c>
      <c r="K7" s="1454"/>
      <c r="L7" s="1453" t="s">
        <v>57</v>
      </c>
      <c r="M7" s="1454"/>
      <c r="N7" s="1453" t="s">
        <v>58</v>
      </c>
      <c r="O7" s="1454"/>
      <c r="P7" s="1453" t="s">
        <v>59</v>
      </c>
      <c r="Q7" s="1454"/>
      <c r="R7" s="1453" t="s">
        <v>60</v>
      </c>
      <c r="S7" s="1454"/>
      <c r="T7" s="1453" t="s">
        <v>61</v>
      </c>
      <c r="U7" s="1455"/>
      <c r="V7" s="1453" t="s">
        <v>0</v>
      </c>
      <c r="W7" s="1454"/>
      <c r="X7" s="1006"/>
      <c r="Y7" s="1010" t="s">
        <v>247</v>
      </c>
      <c r="AD7" s="1038"/>
    </row>
    <row r="8" spans="2:30" s="70" customFormat="1" ht="20.25" customHeight="1" x14ac:dyDescent="0.25">
      <c r="B8" s="1400"/>
      <c r="C8" s="851"/>
      <c r="D8" s="1011" t="s">
        <v>9</v>
      </c>
      <c r="E8" s="851"/>
      <c r="F8" s="1012" t="s">
        <v>9</v>
      </c>
      <c r="G8" s="1013" t="s">
        <v>28</v>
      </c>
      <c r="H8" s="1012" t="s">
        <v>9</v>
      </c>
      <c r="I8" s="1013" t="s">
        <v>28</v>
      </c>
      <c r="J8" s="1012" t="s">
        <v>9</v>
      </c>
      <c r="K8" s="1013" t="s">
        <v>28</v>
      </c>
      <c r="L8" s="1012" t="s">
        <v>9</v>
      </c>
      <c r="M8" s="1013" t="s">
        <v>28</v>
      </c>
      <c r="N8" s="1012" t="s">
        <v>9</v>
      </c>
      <c r="O8" s="1013" t="s">
        <v>28</v>
      </c>
      <c r="P8" s="1012" t="s">
        <v>9</v>
      </c>
      <c r="Q8" s="1013" t="s">
        <v>28</v>
      </c>
      <c r="R8" s="1012" t="s">
        <v>9</v>
      </c>
      <c r="S8" s="1013" t="s">
        <v>28</v>
      </c>
      <c r="T8" s="1012" t="s">
        <v>9</v>
      </c>
      <c r="U8" s="1014" t="s">
        <v>28</v>
      </c>
      <c r="V8" s="1012" t="s">
        <v>9</v>
      </c>
      <c r="W8" s="1013" t="s">
        <v>28</v>
      </c>
      <c r="X8" s="1006"/>
      <c r="Y8" s="1011" t="s">
        <v>9</v>
      </c>
    </row>
    <row r="9" spans="2:30" s="16" customFormat="1" ht="8.25" customHeight="1" x14ac:dyDescent="0.25">
      <c r="B9" s="53"/>
      <c r="C9" s="12"/>
      <c r="D9" s="15"/>
      <c r="E9" s="12"/>
      <c r="F9" s="78"/>
      <c r="G9" s="78"/>
      <c r="H9" s="78"/>
      <c r="I9" s="78"/>
      <c r="J9" s="78"/>
      <c r="K9" s="78"/>
      <c r="L9" s="78"/>
      <c r="M9" s="78"/>
      <c r="N9" s="78"/>
      <c r="O9" s="78"/>
      <c r="P9" s="78"/>
      <c r="Q9" s="78"/>
      <c r="R9" s="78"/>
      <c r="S9" s="78"/>
      <c r="T9" s="78"/>
      <c r="U9" s="78"/>
      <c r="V9" s="1015"/>
      <c r="W9" s="1016"/>
      <c r="X9" s="78"/>
      <c r="Y9" s="78"/>
    </row>
    <row r="10" spans="2:30" s="13" customFormat="1" ht="18" customHeight="1" x14ac:dyDescent="0.25">
      <c r="B10" s="881" t="s">
        <v>8</v>
      </c>
      <c r="C10" s="14"/>
      <c r="D10" s="1024">
        <v>286357</v>
      </c>
      <c r="E10" s="71"/>
      <c r="F10" s="996">
        <v>645</v>
      </c>
      <c r="G10" s="997">
        <v>0.15291643650174611</v>
      </c>
      <c r="H10" s="996">
        <v>134317</v>
      </c>
      <c r="I10" s="997">
        <v>31.843840312565938</v>
      </c>
      <c r="J10" s="996">
        <v>156155</v>
      </c>
      <c r="K10" s="997">
        <v>37.021187816945989</v>
      </c>
      <c r="L10" s="996">
        <v>14665</v>
      </c>
      <c r="M10" s="997">
        <v>3.4767744826327234</v>
      </c>
      <c r="N10" s="996">
        <v>28705</v>
      </c>
      <c r="O10" s="997">
        <v>6.8053741236939871</v>
      </c>
      <c r="P10" s="996">
        <v>4854</v>
      </c>
      <c r="Q10" s="997">
        <v>1.1507850895805822</v>
      </c>
      <c r="R10" s="996">
        <v>82447</v>
      </c>
      <c r="S10" s="997">
        <v>19.546513860867378</v>
      </c>
      <c r="T10" s="996">
        <v>11</v>
      </c>
      <c r="U10" s="997">
        <f t="shared" ref="U10:U27" si="0">T10*100/$V10</f>
        <v>2.6078772116576855E-3</v>
      </c>
      <c r="V10" s="1039">
        <f>F10+H10+J10+L10+N10+P10+R10+T10</f>
        <v>421799</v>
      </c>
      <c r="W10" s="997">
        <f t="shared" ref="V10:W27" si="1">G10+I10+K10+M10+O10+Q10+S10+U10</f>
        <v>100</v>
      </c>
      <c r="X10" s="85"/>
      <c r="Y10" s="1017">
        <f t="shared" ref="Y10:Y27" si="2">V10/D10</f>
        <v>1.472983024685969</v>
      </c>
    </row>
    <row r="11" spans="2:30" s="71" customFormat="1" ht="18" customHeight="1" x14ac:dyDescent="0.25">
      <c r="B11" s="882" t="s">
        <v>7</v>
      </c>
      <c r="C11" s="14"/>
      <c r="D11" s="1025">
        <v>40215</v>
      </c>
      <c r="F11" s="998">
        <v>3946</v>
      </c>
      <c r="G11" s="999">
        <v>7.9222630448312552</v>
      </c>
      <c r="H11" s="998">
        <v>6129</v>
      </c>
      <c r="I11" s="999">
        <v>12.305005119556707</v>
      </c>
      <c r="J11" s="998">
        <v>5296</v>
      </c>
      <c r="K11" s="999">
        <v>10.632616595394406</v>
      </c>
      <c r="L11" s="998">
        <v>1760</v>
      </c>
      <c r="M11" s="999">
        <v>3.5334979622156637</v>
      </c>
      <c r="N11" s="998">
        <v>4062</v>
      </c>
      <c r="O11" s="999">
        <v>8.1551526832500159</v>
      </c>
      <c r="P11" s="998">
        <v>8311</v>
      </c>
      <c r="Q11" s="999">
        <v>16.685739524985443</v>
      </c>
      <c r="R11" s="998">
        <v>20305</v>
      </c>
      <c r="S11" s="999">
        <v>40.765725069766511</v>
      </c>
      <c r="T11" s="998">
        <v>0</v>
      </c>
      <c r="U11" s="999">
        <f t="shared" si="0"/>
        <v>0</v>
      </c>
      <c r="V11" s="1028">
        <f t="shared" si="1"/>
        <v>49809</v>
      </c>
      <c r="W11" s="999">
        <f t="shared" si="1"/>
        <v>100</v>
      </c>
      <c r="X11" s="85"/>
      <c r="Y11" s="1018">
        <f t="shared" si="2"/>
        <v>1.2385676986199179</v>
      </c>
    </row>
    <row r="12" spans="2:30" s="71" customFormat="1" ht="22.5" customHeight="1" x14ac:dyDescent="0.25">
      <c r="B12" s="882" t="s">
        <v>37</v>
      </c>
      <c r="C12" s="14"/>
      <c r="D12" s="1025">
        <v>31190</v>
      </c>
      <c r="F12" s="1031">
        <v>7611</v>
      </c>
      <c r="G12" s="999">
        <v>18.761554958463776</v>
      </c>
      <c r="H12" s="1031">
        <v>3559</v>
      </c>
      <c r="I12" s="999">
        <v>8.7731407301501214</v>
      </c>
      <c r="J12" s="1031">
        <v>7341</v>
      </c>
      <c r="K12" s="999">
        <v>18.09598935095028</v>
      </c>
      <c r="L12" s="1031">
        <v>2288</v>
      </c>
      <c r="M12" s="999">
        <v>5.6400522592254791</v>
      </c>
      <c r="N12" s="1031">
        <v>3732</v>
      </c>
      <c r="O12" s="999">
        <v>9.1995957305198814</v>
      </c>
      <c r="P12" s="1031">
        <v>4612</v>
      </c>
      <c r="Q12" s="999">
        <v>11.368846599452757</v>
      </c>
      <c r="R12" s="1031">
        <v>11403</v>
      </c>
      <c r="S12" s="999">
        <v>28.109054157319989</v>
      </c>
      <c r="T12" s="1031">
        <v>21</v>
      </c>
      <c r="U12" s="999">
        <f t="shared" si="0"/>
        <v>5.1766213917716374E-2</v>
      </c>
      <c r="V12" s="1028">
        <f t="shared" si="1"/>
        <v>40567</v>
      </c>
      <c r="W12" s="999">
        <f t="shared" si="1"/>
        <v>100</v>
      </c>
      <c r="X12" s="85"/>
      <c r="Y12" s="1018">
        <f t="shared" si="2"/>
        <v>1.3006412311638345</v>
      </c>
    </row>
    <row r="13" spans="2:30" s="71" customFormat="1" ht="18" customHeight="1" x14ac:dyDescent="0.25">
      <c r="B13" s="882" t="s">
        <v>38</v>
      </c>
      <c r="C13" s="14"/>
      <c r="D13" s="1025">
        <v>29139</v>
      </c>
      <c r="F13" s="998">
        <v>4403</v>
      </c>
      <c r="G13" s="999">
        <v>9.2136101113250195</v>
      </c>
      <c r="H13" s="998">
        <v>14180</v>
      </c>
      <c r="I13" s="999">
        <v>29.672721185234789</v>
      </c>
      <c r="J13" s="998">
        <v>2073</v>
      </c>
      <c r="K13" s="999">
        <v>4.3379090985184563</v>
      </c>
      <c r="L13" s="998">
        <v>1651</v>
      </c>
      <c r="M13" s="999">
        <v>3.4548422198041351</v>
      </c>
      <c r="N13" s="998">
        <v>2921</v>
      </c>
      <c r="O13" s="999">
        <v>6.1124131581150083</v>
      </c>
      <c r="P13" s="998">
        <v>727</v>
      </c>
      <c r="Q13" s="999">
        <v>1.5213024190173265</v>
      </c>
      <c r="R13" s="998">
        <v>21833</v>
      </c>
      <c r="S13" s="999">
        <v>45.687201807985268</v>
      </c>
      <c r="T13" s="998">
        <v>0</v>
      </c>
      <c r="U13" s="999">
        <f t="shared" si="0"/>
        <v>0</v>
      </c>
      <c r="V13" s="1028">
        <f t="shared" si="1"/>
        <v>47788</v>
      </c>
      <c r="W13" s="999">
        <f t="shared" si="1"/>
        <v>100</v>
      </c>
      <c r="X13" s="85"/>
      <c r="Y13" s="1018">
        <f t="shared" si="2"/>
        <v>1.6400013727307046</v>
      </c>
    </row>
    <row r="14" spans="2:30" s="71" customFormat="1" ht="18" customHeight="1" x14ac:dyDescent="0.25">
      <c r="B14" s="882" t="s">
        <v>6</v>
      </c>
      <c r="C14" s="14"/>
      <c r="D14" s="1025">
        <v>40456</v>
      </c>
      <c r="F14" s="998">
        <v>1538</v>
      </c>
      <c r="G14" s="999">
        <v>3.3680798878766645</v>
      </c>
      <c r="H14" s="998">
        <v>2487</v>
      </c>
      <c r="I14" s="999">
        <v>5.446303433777155</v>
      </c>
      <c r="J14" s="998">
        <v>688</v>
      </c>
      <c r="K14" s="999">
        <v>1.5066573230553608</v>
      </c>
      <c r="L14" s="998">
        <v>5596</v>
      </c>
      <c r="M14" s="999">
        <v>12.254730203223547</v>
      </c>
      <c r="N14" s="998">
        <v>4789</v>
      </c>
      <c r="O14" s="999">
        <v>10.487473721093203</v>
      </c>
      <c r="P14" s="998">
        <v>13813</v>
      </c>
      <c r="Q14" s="999">
        <v>30.249211632796076</v>
      </c>
      <c r="R14" s="998">
        <v>16753</v>
      </c>
      <c r="S14" s="999">
        <v>36.687543798177998</v>
      </c>
      <c r="T14" s="998">
        <v>0</v>
      </c>
      <c r="U14" s="999">
        <f t="shared" si="0"/>
        <v>0</v>
      </c>
      <c r="V14" s="1028">
        <f t="shared" si="1"/>
        <v>45664</v>
      </c>
      <c r="W14" s="999">
        <f t="shared" si="1"/>
        <v>100</v>
      </c>
      <c r="X14" s="85"/>
      <c r="Y14" s="1018">
        <f t="shared" si="2"/>
        <v>1.1287324500692111</v>
      </c>
    </row>
    <row r="15" spans="2:30" s="71" customFormat="1" ht="18" customHeight="1" x14ac:dyDescent="0.25">
      <c r="B15" s="882" t="s">
        <v>5</v>
      </c>
      <c r="C15" s="14"/>
      <c r="D15" s="1025">
        <v>16934</v>
      </c>
      <c r="F15" s="1031">
        <v>6110</v>
      </c>
      <c r="G15" s="999">
        <v>23.194017386022853</v>
      </c>
      <c r="H15" s="1031">
        <v>3322</v>
      </c>
      <c r="I15" s="999">
        <v>12.610560680256615</v>
      </c>
      <c r="J15" s="1031">
        <v>1421</v>
      </c>
      <c r="K15" s="999">
        <v>5.3942223740652162</v>
      </c>
      <c r="L15" s="1031">
        <v>1932</v>
      </c>
      <c r="M15" s="999">
        <v>7.3340166268078804</v>
      </c>
      <c r="N15" s="1031">
        <v>4401</v>
      </c>
      <c r="O15" s="999">
        <v>16.706525452681927</v>
      </c>
      <c r="P15" s="1031">
        <v>153</v>
      </c>
      <c r="Q15" s="999">
        <v>0.58079945336522032</v>
      </c>
      <c r="R15" s="1031">
        <v>9004</v>
      </c>
      <c r="S15" s="999">
        <v>34.179858026800289</v>
      </c>
      <c r="T15" s="1031">
        <v>0</v>
      </c>
      <c r="U15" s="999">
        <f t="shared" si="0"/>
        <v>0</v>
      </c>
      <c r="V15" s="1028">
        <f t="shared" si="1"/>
        <v>26343</v>
      </c>
      <c r="W15" s="999">
        <f t="shared" si="1"/>
        <v>100</v>
      </c>
      <c r="X15" s="85"/>
      <c r="Y15" s="1018">
        <f t="shared" si="2"/>
        <v>1.5556277311916853</v>
      </c>
    </row>
    <row r="16" spans="2:30" s="72" customFormat="1" ht="18" customHeight="1" x14ac:dyDescent="0.25">
      <c r="B16" s="1021" t="s">
        <v>4</v>
      </c>
      <c r="C16" s="73"/>
      <c r="D16" s="1026">
        <v>123323</v>
      </c>
      <c r="E16" s="86"/>
      <c r="F16" s="1032">
        <v>13523</v>
      </c>
      <c r="G16" s="1033">
        <v>7.9385486010825028</v>
      </c>
      <c r="H16" s="1032">
        <v>28910</v>
      </c>
      <c r="I16" s="1033">
        <v>16.971340683080317</v>
      </c>
      <c r="J16" s="1032">
        <v>22199</v>
      </c>
      <c r="K16" s="1033">
        <v>13.031711927488757</v>
      </c>
      <c r="L16" s="1032">
        <v>8002</v>
      </c>
      <c r="M16" s="1033">
        <v>4.6974980334143446</v>
      </c>
      <c r="N16" s="1032">
        <v>8387</v>
      </c>
      <c r="O16" s="1033">
        <v>4.9235086236248575</v>
      </c>
      <c r="P16" s="1032">
        <v>53553</v>
      </c>
      <c r="Q16" s="1033">
        <v>31.437779578035293</v>
      </c>
      <c r="R16" s="1032">
        <v>33453</v>
      </c>
      <c r="S16" s="1033">
        <v>19.638265647564371</v>
      </c>
      <c r="T16" s="1032">
        <v>2319</v>
      </c>
      <c r="U16" s="1033">
        <f t="shared" si="0"/>
        <v>1.3613469057095557</v>
      </c>
      <c r="V16" s="1030">
        <f t="shared" si="1"/>
        <v>170346</v>
      </c>
      <c r="W16" s="1033">
        <f t="shared" si="1"/>
        <v>99.999999999999986</v>
      </c>
      <c r="X16" s="87"/>
      <c r="Y16" s="1018">
        <f t="shared" si="2"/>
        <v>1.3812995142836291</v>
      </c>
    </row>
    <row r="17" spans="2:25" s="72" customFormat="1" ht="18" customHeight="1" x14ac:dyDescent="0.25">
      <c r="B17" s="1021" t="s">
        <v>40</v>
      </c>
      <c r="C17" s="73"/>
      <c r="D17" s="1026">
        <v>72070</v>
      </c>
      <c r="E17" s="86"/>
      <c r="F17" s="1032">
        <v>8962</v>
      </c>
      <c r="G17" s="1033">
        <v>9.2344152498711995</v>
      </c>
      <c r="H17" s="1032">
        <v>28821</v>
      </c>
      <c r="I17" s="1033">
        <v>29.697063369397217</v>
      </c>
      <c r="J17" s="1032">
        <v>15720</v>
      </c>
      <c r="K17" s="1033">
        <v>16.197836166924265</v>
      </c>
      <c r="L17" s="1032">
        <v>3604</v>
      </c>
      <c r="M17" s="1033">
        <v>3.7135497166409066</v>
      </c>
      <c r="N17" s="1032">
        <v>12218</v>
      </c>
      <c r="O17" s="1033">
        <v>12.589386913961876</v>
      </c>
      <c r="P17" s="1032">
        <v>10384</v>
      </c>
      <c r="Q17" s="1033">
        <v>10.699639361154045</v>
      </c>
      <c r="R17" s="1032">
        <v>17319</v>
      </c>
      <c r="S17" s="1033">
        <v>17.845440494590417</v>
      </c>
      <c r="T17" s="1032">
        <v>22</v>
      </c>
      <c r="U17" s="1033">
        <f t="shared" si="0"/>
        <v>2.2668727460072129E-2</v>
      </c>
      <c r="V17" s="1030">
        <f t="shared" si="1"/>
        <v>97050</v>
      </c>
      <c r="W17" s="1033">
        <f t="shared" si="1"/>
        <v>100</v>
      </c>
      <c r="X17" s="87"/>
      <c r="Y17" s="1018">
        <f t="shared" si="2"/>
        <v>1.3466074649646178</v>
      </c>
    </row>
    <row r="18" spans="2:25" s="72" customFormat="1" ht="18" customHeight="1" x14ac:dyDescent="0.25">
      <c r="B18" s="1021" t="s">
        <v>41</v>
      </c>
      <c r="C18" s="73"/>
      <c r="D18" s="1026">
        <v>203145</v>
      </c>
      <c r="E18" s="86"/>
      <c r="F18" s="1032">
        <v>54</v>
      </c>
      <c r="G18" s="1033">
        <v>2.1795461700530355E-2</v>
      </c>
      <c r="H18" s="1032">
        <v>28456</v>
      </c>
      <c r="I18" s="1033">
        <v>11.485401076857256</v>
      </c>
      <c r="J18" s="1032">
        <v>33728</v>
      </c>
      <c r="K18" s="1033">
        <v>13.613283930286812</v>
      </c>
      <c r="L18" s="1032">
        <v>13779</v>
      </c>
      <c r="M18" s="1033">
        <v>5.5614753105853296</v>
      </c>
      <c r="N18" s="1032">
        <v>37613</v>
      </c>
      <c r="O18" s="1033">
        <v>15.181346313741635</v>
      </c>
      <c r="P18" s="1032">
        <v>23939</v>
      </c>
      <c r="Q18" s="1033">
        <v>9.6622510675740045</v>
      </c>
      <c r="R18" s="1032">
        <v>110091</v>
      </c>
      <c r="S18" s="1033">
        <v>44.434892112464581</v>
      </c>
      <c r="T18" s="1032">
        <v>98</v>
      </c>
      <c r="U18" s="1033">
        <f t="shared" si="0"/>
        <v>3.9554726789851384E-2</v>
      </c>
      <c r="V18" s="1030">
        <f t="shared" si="1"/>
        <v>247758</v>
      </c>
      <c r="W18" s="1033">
        <f t="shared" si="1"/>
        <v>100</v>
      </c>
      <c r="X18" s="87"/>
      <c r="Y18" s="1018">
        <f t="shared" si="2"/>
        <v>1.219611607472495</v>
      </c>
    </row>
    <row r="19" spans="2:25" s="72" customFormat="1" ht="18" customHeight="1" x14ac:dyDescent="0.25">
      <c r="B19" s="1021" t="s">
        <v>3</v>
      </c>
      <c r="C19" s="73"/>
      <c r="D19" s="1026">
        <v>147902</v>
      </c>
      <c r="E19" s="86"/>
      <c r="F19" s="1032">
        <v>1483</v>
      </c>
      <c r="G19" s="1033">
        <v>0.70426882838730509</v>
      </c>
      <c r="H19" s="1032">
        <v>59861</v>
      </c>
      <c r="I19" s="1033">
        <v>28.427671163919403</v>
      </c>
      <c r="J19" s="1032">
        <v>5353</v>
      </c>
      <c r="K19" s="1033">
        <v>2.5421112868221472</v>
      </c>
      <c r="L19" s="1032">
        <v>9191</v>
      </c>
      <c r="M19" s="1033">
        <v>4.3647571151097244</v>
      </c>
      <c r="N19" s="1032">
        <v>13853</v>
      </c>
      <c r="O19" s="1033">
        <v>6.578716169689371</v>
      </c>
      <c r="P19" s="1032">
        <v>22640</v>
      </c>
      <c r="Q19" s="1033">
        <v>10.751615829189877</v>
      </c>
      <c r="R19" s="1032">
        <v>97623</v>
      </c>
      <c r="S19" s="1033">
        <v>46.360644527076118</v>
      </c>
      <c r="T19" s="1032">
        <v>569</v>
      </c>
      <c r="U19" s="1033">
        <f t="shared" si="0"/>
        <v>0.27021507980605303</v>
      </c>
      <c r="V19" s="1030">
        <f t="shared" si="1"/>
        <v>210573</v>
      </c>
      <c r="W19" s="1033">
        <f t="shared" si="1"/>
        <v>100</v>
      </c>
      <c r="X19" s="87"/>
      <c r="Y19" s="1018">
        <f t="shared" si="2"/>
        <v>1.4237332828494544</v>
      </c>
    </row>
    <row r="20" spans="2:25" s="71" customFormat="1" ht="18" customHeight="1" x14ac:dyDescent="0.25">
      <c r="B20" s="1021" t="s">
        <v>2</v>
      </c>
      <c r="C20" s="14"/>
      <c r="D20" s="1025">
        <v>34476</v>
      </c>
      <c r="F20" s="998">
        <v>1424</v>
      </c>
      <c r="G20" s="999">
        <v>3.5315708546203064</v>
      </c>
      <c r="H20" s="998">
        <v>6032</v>
      </c>
      <c r="I20" s="999">
        <v>14.959575417886018</v>
      </c>
      <c r="J20" s="998">
        <v>976</v>
      </c>
      <c r="K20" s="999">
        <v>2.4205148554139178</v>
      </c>
      <c r="L20" s="998">
        <v>2285</v>
      </c>
      <c r="M20" s="999">
        <v>5.6668816030950842</v>
      </c>
      <c r="N20" s="998">
        <v>4961</v>
      </c>
      <c r="O20" s="999">
        <v>12.303457169783245</v>
      </c>
      <c r="P20" s="998">
        <v>18344</v>
      </c>
      <c r="Q20" s="999">
        <v>45.493775110361589</v>
      </c>
      <c r="R20" s="998">
        <v>6300</v>
      </c>
      <c r="S20" s="999">
        <v>15.62422498883984</v>
      </c>
      <c r="T20" s="998">
        <v>0</v>
      </c>
      <c r="U20" s="999">
        <f t="shared" si="0"/>
        <v>0</v>
      </c>
      <c r="V20" s="1028">
        <f t="shared" si="1"/>
        <v>40322</v>
      </c>
      <c r="W20" s="999">
        <f t="shared" si="1"/>
        <v>100</v>
      </c>
      <c r="X20" s="85"/>
      <c r="Y20" s="1018">
        <f t="shared" si="2"/>
        <v>1.1695672351780948</v>
      </c>
    </row>
    <row r="21" spans="2:25" s="71" customFormat="1" ht="18" customHeight="1" x14ac:dyDescent="0.25">
      <c r="B21" s="882" t="s">
        <v>35</v>
      </c>
      <c r="C21" s="14"/>
      <c r="D21" s="1025">
        <v>73273</v>
      </c>
      <c r="F21" s="998">
        <v>6037</v>
      </c>
      <c r="G21" s="999">
        <v>6.7387761480588484</v>
      </c>
      <c r="H21" s="998">
        <v>9897</v>
      </c>
      <c r="I21" s="999">
        <v>11.04748509811801</v>
      </c>
      <c r="J21" s="998">
        <v>25495</v>
      </c>
      <c r="K21" s="999">
        <v>28.458687741388164</v>
      </c>
      <c r="L21" s="998">
        <v>8871</v>
      </c>
      <c r="M21" s="999">
        <v>9.9022168642421811</v>
      </c>
      <c r="N21" s="998">
        <v>6972</v>
      </c>
      <c r="O21" s="999">
        <v>7.7824660103141117</v>
      </c>
      <c r="P21" s="998">
        <v>14651</v>
      </c>
      <c r="Q21" s="999">
        <v>16.354117830911079</v>
      </c>
      <c r="R21" s="998">
        <v>17530</v>
      </c>
      <c r="S21" s="999">
        <v>19.567789609983702</v>
      </c>
      <c r="T21" s="998">
        <v>133</v>
      </c>
      <c r="U21" s="999">
        <f t="shared" si="0"/>
        <v>0.14846069698390374</v>
      </c>
      <c r="V21" s="1028">
        <f t="shared" si="1"/>
        <v>89586</v>
      </c>
      <c r="W21" s="999">
        <f t="shared" si="1"/>
        <v>100</v>
      </c>
      <c r="X21" s="85"/>
      <c r="Y21" s="1018">
        <f t="shared" si="2"/>
        <v>1.2226331663777927</v>
      </c>
    </row>
    <row r="22" spans="2:25" s="71" customFormat="1" ht="21" customHeight="1" x14ac:dyDescent="0.25">
      <c r="B22" s="882" t="s">
        <v>42</v>
      </c>
      <c r="C22" s="14"/>
      <c r="D22" s="1025">
        <v>176828</v>
      </c>
      <c r="F22" s="998">
        <v>5309</v>
      </c>
      <c r="G22" s="999">
        <v>2.1882406281557198</v>
      </c>
      <c r="H22" s="998">
        <v>70433</v>
      </c>
      <c r="I22" s="999">
        <v>29.030768913711025</v>
      </c>
      <c r="J22" s="998">
        <v>50565</v>
      </c>
      <c r="K22" s="999">
        <v>20.841662716649836</v>
      </c>
      <c r="L22" s="998">
        <v>17790</v>
      </c>
      <c r="M22" s="999">
        <v>7.3326051563176229</v>
      </c>
      <c r="N22" s="998">
        <v>24663</v>
      </c>
      <c r="O22" s="999">
        <v>10.165488531212002</v>
      </c>
      <c r="P22" s="998">
        <v>27167</v>
      </c>
      <c r="Q22" s="999">
        <v>11.197576407064691</v>
      </c>
      <c r="R22" s="998">
        <v>46606</v>
      </c>
      <c r="S22" s="999">
        <v>19.209859242008942</v>
      </c>
      <c r="T22" s="998">
        <v>82</v>
      </c>
      <c r="U22" s="999">
        <f t="shared" si="0"/>
        <v>3.3798404880159921E-2</v>
      </c>
      <c r="V22" s="1028">
        <f t="shared" si="1"/>
        <v>242615</v>
      </c>
      <c r="W22" s="999">
        <f t="shared" si="1"/>
        <v>100</v>
      </c>
      <c r="X22" s="85"/>
      <c r="Y22" s="1018">
        <f t="shared" si="2"/>
        <v>1.3720394960074196</v>
      </c>
    </row>
    <row r="23" spans="2:25" s="71" customFormat="1" ht="18" customHeight="1" x14ac:dyDescent="0.25">
      <c r="B23" s="882" t="s">
        <v>43</v>
      </c>
      <c r="C23" s="14"/>
      <c r="D23" s="1025">
        <v>41165</v>
      </c>
      <c r="F23" s="998">
        <v>3887</v>
      </c>
      <c r="G23" s="999">
        <v>7.5116917249642485</v>
      </c>
      <c r="H23" s="998">
        <v>9580</v>
      </c>
      <c r="I23" s="999">
        <v>18.513508290495885</v>
      </c>
      <c r="J23" s="998">
        <v>3296</v>
      </c>
      <c r="K23" s="999">
        <v>6.3695744598616315</v>
      </c>
      <c r="L23" s="998">
        <v>4103</v>
      </c>
      <c r="M23" s="999">
        <v>7.9291152939357632</v>
      </c>
      <c r="N23" s="998">
        <v>5152</v>
      </c>
      <c r="O23" s="999">
        <v>9.9563251265798325</v>
      </c>
      <c r="P23" s="998">
        <v>1466</v>
      </c>
      <c r="Q23" s="999">
        <v>2.8330692227418544</v>
      </c>
      <c r="R23" s="998">
        <v>24259</v>
      </c>
      <c r="S23" s="999">
        <v>46.880918331851738</v>
      </c>
      <c r="T23" s="998">
        <v>3</v>
      </c>
      <c r="U23" s="999">
        <f t="shared" si="0"/>
        <v>5.7975495690488149E-3</v>
      </c>
      <c r="V23" s="1028">
        <f>F23+H23+J23+L23+N23+P23+R23+T23</f>
        <v>51746</v>
      </c>
      <c r="W23" s="999">
        <f t="shared" si="1"/>
        <v>100.00000000000001</v>
      </c>
      <c r="X23" s="85"/>
      <c r="Y23" s="1018">
        <f t="shared" si="2"/>
        <v>1.2570387465079558</v>
      </c>
    </row>
    <row r="24" spans="2:25" s="71" customFormat="1" ht="22.5" customHeight="1" x14ac:dyDescent="0.25">
      <c r="B24" s="882" t="s">
        <v>44</v>
      </c>
      <c r="C24" s="14"/>
      <c r="D24" s="1025">
        <v>16266</v>
      </c>
      <c r="F24" s="1031">
        <v>2101</v>
      </c>
      <c r="G24" s="1034">
        <v>9.3253439857967155</v>
      </c>
      <c r="H24" s="1031">
        <v>3354</v>
      </c>
      <c r="I24" s="999">
        <v>14.88681757656458</v>
      </c>
      <c r="J24" s="1031">
        <v>1099</v>
      </c>
      <c r="K24" s="999">
        <v>4.8779405237461164</v>
      </c>
      <c r="L24" s="1031">
        <v>731</v>
      </c>
      <c r="M24" s="999">
        <v>3.2445628051486906</v>
      </c>
      <c r="N24" s="1031">
        <v>2530</v>
      </c>
      <c r="O24" s="999">
        <v>11.229471815357302</v>
      </c>
      <c r="P24" s="1031">
        <v>2787</v>
      </c>
      <c r="Q24" s="999">
        <v>12.370173102529961</v>
      </c>
      <c r="R24" s="1031">
        <v>9892</v>
      </c>
      <c r="S24" s="999">
        <v>43.905903240124282</v>
      </c>
      <c r="T24" s="1031">
        <v>36</v>
      </c>
      <c r="U24" s="999">
        <f t="shared" si="0"/>
        <v>0.15978695073235685</v>
      </c>
      <c r="V24" s="1029">
        <f t="shared" si="1"/>
        <v>22530</v>
      </c>
      <c r="W24" s="999">
        <f t="shared" si="1"/>
        <v>100</v>
      </c>
      <c r="X24" s="85"/>
      <c r="Y24" s="1018">
        <f t="shared" si="2"/>
        <v>1.385097749907783</v>
      </c>
    </row>
    <row r="25" spans="2:25" s="71" customFormat="1" ht="18" customHeight="1" x14ac:dyDescent="0.25">
      <c r="B25" s="882" t="s">
        <v>45</v>
      </c>
      <c r="C25" s="14"/>
      <c r="D25" s="1025">
        <v>67749</v>
      </c>
      <c r="F25" s="1031">
        <v>970</v>
      </c>
      <c r="G25" s="1034">
        <v>1.0233039001592978</v>
      </c>
      <c r="H25" s="1031">
        <v>24410</v>
      </c>
      <c r="I25" s="999">
        <v>25.751389899885009</v>
      </c>
      <c r="J25" s="1031">
        <v>5654</v>
      </c>
      <c r="K25" s="999">
        <v>5.9647012902068761</v>
      </c>
      <c r="L25" s="1031">
        <v>7590</v>
      </c>
      <c r="M25" s="999">
        <v>8.0070892806279073</v>
      </c>
      <c r="N25" s="1031">
        <v>13030</v>
      </c>
      <c r="O25" s="999">
        <v>13.746030741315105</v>
      </c>
      <c r="P25" s="1031">
        <v>1397</v>
      </c>
      <c r="Q25" s="999">
        <v>1.473768606724267</v>
      </c>
      <c r="R25" s="1031">
        <v>34852</v>
      </c>
      <c r="S25" s="999">
        <v>36.767203637476129</v>
      </c>
      <c r="T25" s="1031">
        <v>6888</v>
      </c>
      <c r="U25" s="999">
        <f t="shared" si="0"/>
        <v>7.2665126436054059</v>
      </c>
      <c r="V25" s="1029">
        <f t="shared" si="1"/>
        <v>94791</v>
      </c>
      <c r="W25" s="999">
        <f t="shared" si="1"/>
        <v>100</v>
      </c>
      <c r="X25" s="85"/>
      <c r="Y25" s="1018">
        <f t="shared" si="2"/>
        <v>1.3991498029491209</v>
      </c>
    </row>
    <row r="26" spans="2:25" s="71" customFormat="1" ht="18" customHeight="1" x14ac:dyDescent="0.25">
      <c r="B26" s="882" t="s">
        <v>46</v>
      </c>
      <c r="C26" s="14"/>
      <c r="D26" s="1025">
        <v>9169</v>
      </c>
      <c r="F26" s="1031">
        <v>1105</v>
      </c>
      <c r="G26" s="1034">
        <v>7.9376481574599529</v>
      </c>
      <c r="H26" s="1031">
        <v>3620</v>
      </c>
      <c r="I26" s="999">
        <v>26.00387903167876</v>
      </c>
      <c r="J26" s="1031">
        <v>3723</v>
      </c>
      <c r="K26" s="999">
        <v>26.743768407441994</v>
      </c>
      <c r="L26" s="1031">
        <v>1363</v>
      </c>
      <c r="M26" s="999">
        <v>9.7909632928668913</v>
      </c>
      <c r="N26" s="1031">
        <v>1975</v>
      </c>
      <c r="O26" s="999">
        <v>14.187199195460096</v>
      </c>
      <c r="P26" s="1031">
        <v>920</v>
      </c>
      <c r="Q26" s="999">
        <v>6.6087206378852095</v>
      </c>
      <c r="R26" s="1031">
        <v>1215</v>
      </c>
      <c r="S26" s="999">
        <v>8.7278212772070969</v>
      </c>
      <c r="T26" s="1031">
        <v>0</v>
      </c>
      <c r="U26" s="999">
        <f t="shared" si="0"/>
        <v>0</v>
      </c>
      <c r="V26" s="1029">
        <f t="shared" si="1"/>
        <v>13921</v>
      </c>
      <c r="W26" s="999">
        <f t="shared" si="1"/>
        <v>100</v>
      </c>
      <c r="X26" s="85"/>
      <c r="Y26" s="1018">
        <f t="shared" si="2"/>
        <v>1.5182680772167085</v>
      </c>
    </row>
    <row r="27" spans="2:25" s="71" customFormat="1" ht="18" customHeight="1" x14ac:dyDescent="0.25">
      <c r="B27" s="882" t="s">
        <v>1</v>
      </c>
      <c r="C27" s="14"/>
      <c r="D27" s="1025">
        <v>3453</v>
      </c>
      <c r="F27" s="1031">
        <v>627</v>
      </c>
      <c r="G27" s="1034">
        <v>13.580246913580247</v>
      </c>
      <c r="H27" s="1031">
        <v>754</v>
      </c>
      <c r="I27" s="999">
        <v>16.330950833874809</v>
      </c>
      <c r="J27" s="1031">
        <v>1193</v>
      </c>
      <c r="K27" s="999">
        <v>25.839289581979642</v>
      </c>
      <c r="L27" s="1031">
        <v>62</v>
      </c>
      <c r="M27" s="999">
        <v>1.3428633311674247</v>
      </c>
      <c r="N27" s="1031">
        <v>203</v>
      </c>
      <c r="O27" s="999">
        <v>4.3967944552739873</v>
      </c>
      <c r="P27" s="1031">
        <v>4</v>
      </c>
      <c r="Q27" s="999">
        <v>8.6636343946285471E-2</v>
      </c>
      <c r="R27" s="1031">
        <v>1774</v>
      </c>
      <c r="S27" s="999">
        <v>38.423218540177608</v>
      </c>
      <c r="T27" s="1031">
        <v>0</v>
      </c>
      <c r="U27" s="999">
        <f t="shared" si="0"/>
        <v>0</v>
      </c>
      <c r="V27" s="1028">
        <f t="shared" si="1"/>
        <v>4617</v>
      </c>
      <c r="W27" s="999">
        <f t="shared" si="1"/>
        <v>100</v>
      </c>
      <c r="X27" s="85"/>
      <c r="Y27" s="1018">
        <f t="shared" si="2"/>
        <v>1.3370981754995657</v>
      </c>
    </row>
    <row r="28" spans="2:25" s="71" customFormat="1" ht="8.25" customHeight="1" x14ac:dyDescent="0.25">
      <c r="B28" s="1022"/>
      <c r="C28" s="14"/>
      <c r="D28" s="1027"/>
      <c r="F28" s="1035"/>
      <c r="G28" s="1036"/>
      <c r="H28" s="1035"/>
      <c r="I28" s="1037"/>
      <c r="J28" s="1035"/>
      <c r="K28" s="1037"/>
      <c r="L28" s="1035"/>
      <c r="M28" s="1037"/>
      <c r="N28" s="1035"/>
      <c r="O28" s="1036"/>
      <c r="P28" s="1035"/>
      <c r="Q28" s="1036"/>
      <c r="R28" s="1035"/>
      <c r="S28" s="1036"/>
      <c r="T28" s="1035"/>
      <c r="U28" s="1036"/>
      <c r="V28" s="1000"/>
      <c r="W28" s="1037"/>
      <c r="X28" s="85"/>
      <c r="Y28" s="1019"/>
    </row>
    <row r="29" spans="2:25" s="71" customFormat="1" ht="3" customHeight="1" x14ac:dyDescent="0.25">
      <c r="B29" s="53"/>
      <c r="C29" s="12"/>
      <c r="D29" s="88"/>
      <c r="E29" s="13"/>
      <c r="F29" s="89"/>
      <c r="G29" s="89"/>
      <c r="H29" s="89"/>
      <c r="I29" s="89"/>
      <c r="J29" s="89"/>
      <c r="K29" s="89"/>
      <c r="L29" s="89"/>
      <c r="M29" s="89"/>
      <c r="N29" s="89"/>
      <c r="O29" s="89"/>
      <c r="P29" s="89"/>
      <c r="Q29" s="89"/>
      <c r="R29" s="89"/>
      <c r="S29" s="89"/>
      <c r="T29" s="89"/>
      <c r="U29" s="89"/>
      <c r="V29" s="90"/>
      <c r="W29" s="89"/>
      <c r="X29" s="89"/>
      <c r="Y29" s="89"/>
    </row>
    <row r="30" spans="2:25" s="13" customFormat="1" ht="20.25" customHeight="1" x14ac:dyDescent="0.25">
      <c r="B30" s="1023" t="s">
        <v>0</v>
      </c>
      <c r="C30" s="1007"/>
      <c r="D30" s="1008">
        <f>SUM(D10:D29)</f>
        <v>1413110</v>
      </c>
      <c r="E30" s="845"/>
      <c r="F30" s="992">
        <f>SUM(F10:F27)</f>
        <v>69735</v>
      </c>
      <c r="G30" s="993">
        <f>F30*100/$V30</f>
        <v>3.6361503265417858</v>
      </c>
      <c r="H30" s="992">
        <f>SUM(H10:H27)</f>
        <v>438122</v>
      </c>
      <c r="I30" s="993">
        <f>H30*100/$V30</f>
        <v>22.844732965729406</v>
      </c>
      <c r="J30" s="992">
        <f>SUM(J10:J27)</f>
        <v>341975</v>
      </c>
      <c r="K30" s="993">
        <f>J30*100/$V30</f>
        <v>17.831397546700039</v>
      </c>
      <c r="L30" s="992">
        <f>SUM(L10:L27)</f>
        <v>105263</v>
      </c>
      <c r="M30" s="993">
        <f>L30*100/$V30</f>
        <v>5.4886655456050475</v>
      </c>
      <c r="N30" s="992">
        <f>SUM(N10:N27)</f>
        <v>180167</v>
      </c>
      <c r="O30" s="993">
        <f>N30*100/$V30</f>
        <v>9.394339942382647</v>
      </c>
      <c r="P30" s="992">
        <f>SUM(P10:P27)</f>
        <v>209722</v>
      </c>
      <c r="Q30" s="993">
        <f>P30*100/$V30</f>
        <v>10.935408600889028</v>
      </c>
      <c r="R30" s="992">
        <f>SUM(R10:R27)</f>
        <v>562659</v>
      </c>
      <c r="S30" s="993">
        <f>R30*100/$V30</f>
        <v>29.338391146220328</v>
      </c>
      <c r="T30" s="992">
        <f>SUM(T10:T28)</f>
        <v>10182</v>
      </c>
      <c r="U30" s="993">
        <f>T30*100/$V30</f>
        <v>0.53091392593171949</v>
      </c>
      <c r="V30" s="992">
        <f>SUM(V10:V27)</f>
        <v>1917825</v>
      </c>
      <c r="W30" s="993">
        <f>G30+I30+K30+M30+O30+Q30+S30+U30</f>
        <v>100</v>
      </c>
      <c r="X30" s="1009"/>
      <c r="Y30" s="1020">
        <f>(V30/D30)</f>
        <v>1.3571661087954936</v>
      </c>
    </row>
    <row r="31" spans="2:25" s="13" customFormat="1" ht="5.25" customHeight="1" x14ac:dyDescent="0.25">
      <c r="B31" s="74"/>
      <c r="C31" s="69"/>
      <c r="D31" s="92"/>
      <c r="E31" s="11"/>
      <c r="F31" s="92"/>
      <c r="G31" s="91"/>
      <c r="H31" s="92"/>
      <c r="I31" s="91"/>
      <c r="J31" s="92"/>
      <c r="K31" s="91"/>
      <c r="L31" s="92"/>
      <c r="M31" s="91"/>
      <c r="N31" s="92"/>
      <c r="O31" s="91"/>
      <c r="P31" s="92"/>
      <c r="Q31" s="91"/>
      <c r="R31" s="92"/>
      <c r="S31" s="91"/>
      <c r="T31" s="92"/>
      <c r="U31" s="91"/>
      <c r="V31" s="92"/>
      <c r="W31" s="91"/>
      <c r="X31" s="91"/>
      <c r="Y31" s="91"/>
    </row>
    <row r="32" spans="2:25" s="330" customFormat="1" ht="18.75" customHeight="1" x14ac:dyDescent="0.25">
      <c r="B32" s="95" t="s">
        <v>39</v>
      </c>
      <c r="C32" s="578"/>
      <c r="D32" s="578"/>
      <c r="E32" s="578"/>
      <c r="F32" s="578"/>
      <c r="G32" s="578"/>
      <c r="H32" s="578"/>
      <c r="I32" s="578"/>
      <c r="J32" s="578"/>
      <c r="K32" s="578"/>
      <c r="L32" s="578"/>
      <c r="N32" s="578"/>
      <c r="O32" s="578"/>
      <c r="P32" s="578"/>
      <c r="Q32" s="578"/>
      <c r="R32" s="578"/>
      <c r="S32" s="578"/>
      <c r="T32" s="578"/>
      <c r="U32" s="578"/>
      <c r="V32" s="578"/>
      <c r="W32" s="578"/>
    </row>
    <row r="33" spans="2:25" s="579" customFormat="1" x14ac:dyDescent="0.3">
      <c r="B33" s="96" t="s">
        <v>47</v>
      </c>
      <c r="F33" s="580"/>
      <c r="G33" s="580"/>
      <c r="H33" s="580"/>
      <c r="I33" s="580"/>
      <c r="J33" s="580"/>
      <c r="K33" s="580"/>
      <c r="L33" s="580"/>
      <c r="M33" s="580"/>
      <c r="N33" s="580"/>
      <c r="O33" s="580"/>
      <c r="P33" s="580"/>
      <c r="Q33" s="580"/>
      <c r="R33" s="580"/>
      <c r="S33" s="580"/>
      <c r="T33" s="580"/>
      <c r="U33" s="580"/>
      <c r="X33" s="330"/>
      <c r="Y33" s="330"/>
    </row>
    <row r="34" spans="2:25" s="579" customFormat="1" x14ac:dyDescent="0.25">
      <c r="F34" s="581"/>
      <c r="G34" s="581"/>
      <c r="H34" s="581"/>
      <c r="I34" s="581"/>
      <c r="J34" s="581"/>
      <c r="X34" s="330"/>
      <c r="Y34" s="330"/>
    </row>
    <row r="35" spans="2:25" s="579" customFormat="1" x14ac:dyDescent="0.25">
      <c r="X35" s="330"/>
      <c r="Y35" s="330"/>
    </row>
    <row r="36" spans="2:25" s="579" customFormat="1" x14ac:dyDescent="0.25">
      <c r="D36" s="596"/>
      <c r="T36" s="330"/>
      <c r="U36" s="330"/>
    </row>
    <row r="37" spans="2:25" s="579" customFormat="1" x14ac:dyDescent="0.25">
      <c r="T37" s="330"/>
      <c r="U37" s="330"/>
    </row>
    <row r="38" spans="2:25" s="579" customFormat="1" x14ac:dyDescent="0.25">
      <c r="T38" s="330"/>
      <c r="U38" s="330"/>
    </row>
    <row r="39" spans="2:25" s="579" customFormat="1" x14ac:dyDescent="0.25">
      <c r="T39" s="330"/>
      <c r="U39" s="330"/>
    </row>
    <row r="40" spans="2:25" s="579" customFormat="1" x14ac:dyDescent="0.25">
      <c r="T40" s="330"/>
      <c r="U40" s="330"/>
    </row>
    <row r="41" spans="2:25" s="579" customFormat="1" x14ac:dyDescent="0.25">
      <c r="T41" s="330"/>
      <c r="U41" s="330"/>
    </row>
    <row r="42" spans="2:25" x14ac:dyDescent="0.25">
      <c r="T42" s="80"/>
      <c r="U42" s="80"/>
      <c r="X42" s="1"/>
      <c r="Y42" s="1"/>
    </row>
    <row r="43" spans="2:25" x14ac:dyDescent="0.25">
      <c r="T43" s="80"/>
      <c r="U43" s="80"/>
      <c r="X43" s="1"/>
      <c r="Y43" s="1"/>
    </row>
    <row r="44" spans="2:25" x14ac:dyDescent="0.25">
      <c r="T44" s="80"/>
      <c r="U44" s="80"/>
      <c r="X44" s="1"/>
      <c r="Y44" s="1"/>
    </row>
    <row r="45" spans="2:25" x14ac:dyDescent="0.25">
      <c r="T45" s="80"/>
      <c r="U45" s="80"/>
      <c r="X45" s="1"/>
      <c r="Y45" s="1"/>
    </row>
    <row r="46" spans="2:25" x14ac:dyDescent="0.25">
      <c r="T46" s="80"/>
      <c r="U46" s="80"/>
      <c r="X46" s="1"/>
      <c r="Y46" s="1"/>
    </row>
    <row r="47" spans="2:25" x14ac:dyDescent="0.25">
      <c r="T47" s="80"/>
      <c r="U47" s="80"/>
      <c r="X47" s="1"/>
      <c r="Y47" s="1"/>
    </row>
    <row r="48" spans="2:25" x14ac:dyDescent="0.25">
      <c r="T48" s="80"/>
      <c r="U48" s="80"/>
      <c r="X48" s="1"/>
      <c r="Y48" s="1"/>
    </row>
    <row r="49" spans="20:25" x14ac:dyDescent="0.25">
      <c r="T49" s="80"/>
      <c r="U49" s="80"/>
      <c r="X49" s="1"/>
      <c r="Y49" s="1"/>
    </row>
    <row r="50" spans="20:25" x14ac:dyDescent="0.25">
      <c r="T50" s="80"/>
      <c r="U50" s="80"/>
      <c r="X50" s="1"/>
      <c r="Y50" s="1"/>
    </row>
    <row r="51" spans="20:25" x14ac:dyDescent="0.25">
      <c r="T51" s="80"/>
      <c r="U51" s="80"/>
      <c r="X51" s="1"/>
      <c r="Y51" s="1"/>
    </row>
    <row r="52" spans="20:25" x14ac:dyDescent="0.25">
      <c r="T52" s="80"/>
      <c r="U52" s="80"/>
      <c r="X52" s="1"/>
      <c r="Y52" s="1"/>
    </row>
    <row r="53" spans="20:25" x14ac:dyDescent="0.25">
      <c r="T53" s="80"/>
      <c r="U53" s="80"/>
      <c r="X53" s="1"/>
      <c r="Y53" s="1"/>
    </row>
    <row r="54" spans="20:25" x14ac:dyDescent="0.25">
      <c r="T54" s="80"/>
      <c r="U54" s="80"/>
      <c r="X54" s="1"/>
      <c r="Y54" s="1"/>
    </row>
    <row r="55" spans="20:25" x14ac:dyDescent="0.25">
      <c r="T55" s="80"/>
      <c r="U55" s="80"/>
      <c r="X55" s="1"/>
      <c r="Y55" s="1"/>
    </row>
    <row r="56" spans="20:25" x14ac:dyDescent="0.25">
      <c r="T56" s="80"/>
      <c r="U56" s="80"/>
      <c r="X56" s="1"/>
      <c r="Y56" s="1"/>
    </row>
  </sheetData>
  <mergeCells count="13">
    <mergeCell ref="B3:X3"/>
    <mergeCell ref="B4:W4"/>
    <mergeCell ref="F6:W6"/>
    <mergeCell ref="B7:B8"/>
    <mergeCell ref="F7:G7"/>
    <mergeCell ref="H7:I7"/>
    <mergeCell ref="J7:K7"/>
    <mergeCell ref="L7:M7"/>
    <mergeCell ref="N7:O7"/>
    <mergeCell ref="P7:Q7"/>
    <mergeCell ref="R7:S7"/>
    <mergeCell ref="T7:U7"/>
    <mergeCell ref="V7:W7"/>
  </mergeCells>
  <printOptions horizontalCentered="1"/>
  <pageMargins left="0" right="0" top="0.43307086614173229" bottom="0.43307086614173229" header="0" footer="0"/>
  <pageSetup paperSize="9" scale="93"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42">
    <tabColor theme="0"/>
    <pageSetUpPr fitToPage="1"/>
  </sheetPr>
  <dimension ref="B1:Y56"/>
  <sheetViews>
    <sheetView topLeftCell="A2" zoomScaleNormal="100" workbookViewId="0">
      <selection activeCell="B5" sqref="B5"/>
    </sheetView>
  </sheetViews>
  <sheetFormatPr baseColWidth="10" defaultColWidth="11.453125" defaultRowHeight="15" x14ac:dyDescent="0.25"/>
  <cols>
    <col min="1" max="1" width="0.7265625" style="1" customWidth="1"/>
    <col min="2" max="2" width="21.7265625" style="1" customWidth="1"/>
    <col min="3" max="3" width="0.54296875" style="1" customWidth="1"/>
    <col min="4" max="4" width="9.7265625" style="1" customWidth="1"/>
    <col min="5" max="5" width="0.7265625" style="1" customWidth="1"/>
    <col min="6" max="6" width="8" style="1" customWidth="1"/>
    <col min="7" max="7" width="5.54296875" style="1" customWidth="1"/>
    <col min="8" max="8" width="7.54296875" style="1" customWidth="1"/>
    <col min="9" max="9" width="5.453125" style="1" customWidth="1"/>
    <col min="10" max="10" width="7.54296875" style="1" customWidth="1"/>
    <col min="11" max="11" width="5.453125" style="1" customWidth="1"/>
    <col min="12" max="12" width="6.453125" style="1" customWidth="1"/>
    <col min="13" max="13" width="5.7265625" style="1" customWidth="1"/>
    <col min="14" max="14" width="8.81640625" style="1" customWidth="1"/>
    <col min="15" max="15" width="7.26953125" style="1" customWidth="1"/>
    <col min="16" max="16" width="7.1796875" style="1" customWidth="1"/>
    <col min="17" max="17" width="6" style="1" customWidth="1"/>
    <col min="18" max="18" width="7.26953125" style="1" customWidth="1"/>
    <col min="19" max="19" width="5.453125" style="1" customWidth="1"/>
    <col min="20" max="20" width="5.54296875" style="1" customWidth="1"/>
    <col min="21" max="21" width="5.453125" style="1" customWidth="1"/>
    <col min="22" max="22" width="8.54296875" style="1" customWidth="1"/>
    <col min="23" max="23" width="6.7265625" style="1" customWidth="1"/>
    <col min="24" max="24" width="0.54296875" style="80" customWidth="1"/>
    <col min="25" max="25" width="10.453125" style="80" customWidth="1"/>
    <col min="26" max="26" width="1.453125" style="1" customWidth="1"/>
    <col min="27" max="16384" width="11.453125" style="1"/>
  </cols>
  <sheetData>
    <row r="1" spans="2:25" s="2" customFormat="1" ht="9" customHeight="1" x14ac:dyDescent="0.25">
      <c r="B1" s="6"/>
      <c r="C1" s="20"/>
      <c r="D1" s="20"/>
      <c r="E1" s="20"/>
      <c r="F1" s="94" t="s">
        <v>64</v>
      </c>
      <c r="G1" s="94"/>
      <c r="H1" s="94" t="s">
        <v>55</v>
      </c>
      <c r="I1" s="94"/>
      <c r="J1" s="94" t="s">
        <v>56</v>
      </c>
      <c r="K1" s="94"/>
      <c r="L1" s="94" t="s">
        <v>63</v>
      </c>
      <c r="M1" s="94"/>
      <c r="N1" s="94" t="s">
        <v>58</v>
      </c>
      <c r="O1" s="94"/>
      <c r="P1" s="94" t="s">
        <v>67</v>
      </c>
      <c r="Q1" s="94"/>
      <c r="R1" s="94" t="s">
        <v>66</v>
      </c>
      <c r="S1" s="94"/>
      <c r="T1" s="94" t="s">
        <v>65</v>
      </c>
      <c r="U1" s="94"/>
      <c r="X1" s="84"/>
      <c r="Y1" s="84"/>
    </row>
    <row r="2" spans="2:25" s="18" customFormat="1" ht="49.5" customHeight="1" x14ac:dyDescent="0.3">
      <c r="B2" s="68"/>
      <c r="C2" s="68"/>
      <c r="D2" s="68"/>
      <c r="E2" s="68"/>
      <c r="F2" s="68"/>
      <c r="G2" s="68"/>
      <c r="H2" s="68"/>
      <c r="I2" s="68"/>
      <c r="J2" s="68"/>
      <c r="K2" s="68"/>
      <c r="X2" s="52"/>
      <c r="Y2" s="52"/>
    </row>
    <row r="3" spans="2:25" s="814" customFormat="1" ht="19.5" x14ac:dyDescent="0.25">
      <c r="B3" s="1401" t="s">
        <v>416</v>
      </c>
      <c r="C3" s="1401"/>
      <c r="D3" s="1401"/>
      <c r="E3" s="1401"/>
      <c r="F3" s="1401"/>
      <c r="G3" s="1401"/>
      <c r="H3" s="1401"/>
      <c r="I3" s="1401"/>
      <c r="J3" s="1401"/>
      <c r="K3" s="1401"/>
      <c r="L3" s="1401"/>
      <c r="M3" s="1401"/>
      <c r="N3" s="1401"/>
      <c r="O3" s="1401"/>
      <c r="P3" s="1401"/>
      <c r="Q3" s="1401"/>
      <c r="R3" s="1401"/>
      <c r="S3" s="1401"/>
      <c r="T3" s="1401"/>
      <c r="U3" s="1401"/>
      <c r="V3" s="1401"/>
      <c r="W3" s="1401"/>
      <c r="X3" s="1401"/>
      <c r="Y3" s="853"/>
    </row>
    <row r="4" spans="2:25" s="814" customFormat="1" ht="14.25" customHeight="1" x14ac:dyDescent="0.25">
      <c r="B4" s="1326" t="s">
        <v>486</v>
      </c>
      <c r="C4" s="1326"/>
      <c r="D4" s="1326"/>
      <c r="E4" s="1326"/>
      <c r="F4" s="1326"/>
      <c r="G4" s="1326"/>
      <c r="H4" s="1326"/>
      <c r="I4" s="1326"/>
      <c r="J4" s="1326"/>
      <c r="K4" s="1326"/>
      <c r="L4" s="1326"/>
      <c r="M4" s="1326"/>
      <c r="N4" s="1326"/>
      <c r="O4" s="1326"/>
      <c r="P4" s="1326"/>
      <c r="Q4" s="1326"/>
      <c r="R4" s="1326"/>
      <c r="S4" s="1326"/>
      <c r="T4" s="1326"/>
      <c r="U4" s="1326"/>
      <c r="V4" s="1326"/>
      <c r="W4" s="1326"/>
      <c r="X4" s="813"/>
      <c r="Y4" s="813"/>
    </row>
    <row r="5" spans="2:25" s="4" customFormat="1" ht="5.25" customHeight="1" x14ac:dyDescent="0.25">
      <c r="B5" s="75"/>
      <c r="C5" s="75"/>
      <c r="D5" s="75"/>
      <c r="E5" s="75"/>
      <c r="F5" s="75"/>
      <c r="G5" s="75"/>
      <c r="H5" s="75"/>
      <c r="I5" s="75"/>
      <c r="J5" s="75"/>
      <c r="K5" s="75"/>
      <c r="L5" s="75"/>
      <c r="M5" s="75"/>
      <c r="N5" s="75"/>
      <c r="O5" s="75"/>
      <c r="P5" s="75"/>
      <c r="Q5" s="75"/>
      <c r="R5" s="75"/>
      <c r="S5" s="75"/>
      <c r="T5" s="75"/>
      <c r="U5" s="75"/>
      <c r="V5" s="75"/>
      <c r="W5" s="75"/>
      <c r="X5" s="76"/>
      <c r="Y5" s="76"/>
    </row>
    <row r="6" spans="2:25" s="311" customFormat="1" ht="19.5" customHeight="1" x14ac:dyDescent="0.25">
      <c r="B6" s="312"/>
      <c r="C6" s="312"/>
      <c r="D6" s="312"/>
      <c r="E6" s="312"/>
      <c r="F6" s="1402" t="s">
        <v>52</v>
      </c>
      <c r="G6" s="1402"/>
      <c r="H6" s="1402"/>
      <c r="I6" s="1402"/>
      <c r="J6" s="1402"/>
      <c r="K6" s="1402"/>
      <c r="L6" s="1402"/>
      <c r="M6" s="1402"/>
      <c r="N6" s="1402"/>
      <c r="O6" s="1402"/>
      <c r="P6" s="1402"/>
      <c r="Q6" s="1402"/>
      <c r="R6" s="1402"/>
      <c r="S6" s="1402"/>
      <c r="T6" s="1402"/>
      <c r="U6" s="1402"/>
      <c r="V6" s="1402"/>
      <c r="W6" s="1402"/>
      <c r="X6" s="440"/>
      <c r="Y6" s="440"/>
    </row>
    <row r="7" spans="2:25" s="311" customFormat="1" ht="64.5" customHeight="1" x14ac:dyDescent="0.25">
      <c r="B7" s="1403" t="s">
        <v>12</v>
      </c>
      <c r="C7" s="336"/>
      <c r="D7" s="337" t="s">
        <v>53</v>
      </c>
      <c r="E7" s="336"/>
      <c r="F7" s="1404" t="s">
        <v>168</v>
      </c>
      <c r="G7" s="1404"/>
      <c r="H7" s="1404" t="s">
        <v>59</v>
      </c>
      <c r="I7" s="1404"/>
      <c r="J7" s="1404" t="s">
        <v>60</v>
      </c>
      <c r="K7" s="1404"/>
      <c r="L7" s="1404" t="s">
        <v>152</v>
      </c>
      <c r="M7" s="1404"/>
      <c r="N7" s="1404" t="s">
        <v>0</v>
      </c>
      <c r="O7" s="1404"/>
      <c r="P7" s="337"/>
      <c r="Q7" s="337" t="s">
        <v>62</v>
      </c>
      <c r="R7" s="312"/>
      <c r="S7" s="312"/>
      <c r="T7" s="312"/>
      <c r="U7" s="312"/>
      <c r="V7" s="312"/>
      <c r="W7" s="312"/>
    </row>
    <row r="8" spans="2:25" s="411" customFormat="1" ht="20.25" customHeight="1" x14ac:dyDescent="0.25">
      <c r="B8" s="1403"/>
      <c r="C8" s="338"/>
      <c r="D8" s="337" t="s">
        <v>9</v>
      </c>
      <c r="E8" s="338"/>
      <c r="F8" s="337" t="s">
        <v>9</v>
      </c>
      <c r="G8" s="337" t="s">
        <v>28</v>
      </c>
      <c r="H8" s="337" t="s">
        <v>9</v>
      </c>
      <c r="I8" s="337" t="s">
        <v>28</v>
      </c>
      <c r="J8" s="337" t="s">
        <v>9</v>
      </c>
      <c r="K8" s="337" t="s">
        <v>28</v>
      </c>
      <c r="L8" s="337" t="s">
        <v>9</v>
      </c>
      <c r="M8" s="337" t="s">
        <v>28</v>
      </c>
      <c r="N8" s="337" t="s">
        <v>9</v>
      </c>
      <c r="O8" s="337" t="s">
        <v>28</v>
      </c>
      <c r="P8" s="337"/>
      <c r="Q8" s="337" t="s">
        <v>9</v>
      </c>
      <c r="R8" s="336"/>
      <c r="S8" s="336"/>
      <c r="T8" s="336"/>
      <c r="U8" s="336"/>
      <c r="V8" s="336"/>
      <c r="W8" s="336"/>
    </row>
    <row r="9" spans="2:25" s="412" customFormat="1" ht="8.25" customHeight="1" x14ac:dyDescent="0.25">
      <c r="B9" s="339"/>
      <c r="C9" s="340"/>
      <c r="D9" s="341"/>
      <c r="E9" s="340"/>
      <c r="F9" s="342"/>
      <c r="G9" s="342"/>
      <c r="H9" s="342"/>
      <c r="I9" s="342"/>
      <c r="J9" s="342"/>
      <c r="K9" s="342"/>
      <c r="L9" s="342"/>
      <c r="M9" s="342"/>
      <c r="N9" s="342"/>
      <c r="O9" s="342"/>
      <c r="P9" s="342"/>
      <c r="Q9" s="342"/>
      <c r="R9" s="338"/>
      <c r="S9" s="338"/>
      <c r="T9" s="338"/>
      <c r="U9" s="338"/>
      <c r="V9" s="338"/>
      <c r="W9" s="338"/>
    </row>
    <row r="10" spans="2:25" s="413" customFormat="1" ht="18" customHeight="1" x14ac:dyDescent="0.25">
      <c r="B10" s="325" t="s">
        <v>8</v>
      </c>
      <c r="C10" s="340"/>
      <c r="D10" s="344">
        <f>'41benpresaad'!D10</f>
        <v>286357</v>
      </c>
      <c r="E10" s="343"/>
      <c r="F10" s="345">
        <f>'41benpresaad'!F10+'41benpresaad'!H10+'41benpresaad'!J10+'41benpresaad'!L10+'41benpresaad'!N10</f>
        <v>334487</v>
      </c>
      <c r="G10" s="346">
        <f t="shared" ref="G10:G27" si="0">F10*100/$N10</f>
        <v>79.300093172340382</v>
      </c>
      <c r="H10" s="345">
        <f>'41benpresaad'!P10</f>
        <v>4854</v>
      </c>
      <c r="I10" s="346">
        <f t="shared" ref="I10:I27" si="1">H10*100/$N10</f>
        <v>1.1507850895805822</v>
      </c>
      <c r="J10" s="345">
        <f>'41benpresaad'!R10</f>
        <v>82447</v>
      </c>
      <c r="K10" s="346">
        <f t="shared" ref="K10:K27" si="2">J10*100/$N10</f>
        <v>19.546513860867378</v>
      </c>
      <c r="L10" s="345">
        <f>'41benpresaad'!T10</f>
        <v>11</v>
      </c>
      <c r="M10" s="346">
        <f t="shared" ref="M10:M27" si="3">L10*100/$N10</f>
        <v>2.6078772116576855E-3</v>
      </c>
      <c r="N10" s="345">
        <f>F10+H10+J10+L10</f>
        <v>421799</v>
      </c>
      <c r="O10" s="346">
        <f>G10+I10+K10+M10</f>
        <v>100</v>
      </c>
      <c r="P10" s="347"/>
      <c r="Q10" s="347">
        <f t="shared" ref="Q10:Q27" si="4">N10/D10</f>
        <v>1.472983024685969</v>
      </c>
      <c r="R10" s="343"/>
      <c r="S10" s="343"/>
      <c r="T10" s="343"/>
      <c r="U10" s="343"/>
      <c r="V10" s="343"/>
      <c r="W10" s="343"/>
    </row>
    <row r="11" spans="2:25" s="413" customFormat="1" ht="18" customHeight="1" x14ac:dyDescent="0.25">
      <c r="B11" s="325" t="s">
        <v>7</v>
      </c>
      <c r="C11" s="340"/>
      <c r="D11" s="344">
        <f>'41benpresaad'!D11</f>
        <v>40215</v>
      </c>
      <c r="E11" s="343"/>
      <c r="F11" s="345">
        <f>'41benpresaad'!F11+'41benpresaad'!H11+'41benpresaad'!J11+'41benpresaad'!L11+'41benpresaad'!N11</f>
        <v>21193</v>
      </c>
      <c r="G11" s="346">
        <f t="shared" si="0"/>
        <v>42.548535405248046</v>
      </c>
      <c r="H11" s="345">
        <f>'41benpresaad'!P11</f>
        <v>8311</v>
      </c>
      <c r="I11" s="346">
        <f t="shared" si="1"/>
        <v>16.685739524985443</v>
      </c>
      <c r="J11" s="345">
        <f>'41benpresaad'!R11</f>
        <v>20305</v>
      </c>
      <c r="K11" s="346">
        <f t="shared" si="2"/>
        <v>40.765725069766511</v>
      </c>
      <c r="L11" s="345">
        <f>'41benpresaad'!T11</f>
        <v>0</v>
      </c>
      <c r="M11" s="346">
        <f t="shared" si="3"/>
        <v>0</v>
      </c>
      <c r="N11" s="345">
        <f t="shared" ref="N11:N27" si="5">F11+H11+J11+L11</f>
        <v>49809</v>
      </c>
      <c r="O11" s="346">
        <f t="shared" ref="O11:O27" si="6">G11+I11+K11+M11</f>
        <v>100</v>
      </c>
      <c r="P11" s="347"/>
      <c r="Q11" s="347">
        <f t="shared" si="4"/>
        <v>1.2385676986199179</v>
      </c>
      <c r="R11" s="343"/>
      <c r="S11" s="343"/>
      <c r="T11" s="343"/>
      <c r="U11" s="343"/>
      <c r="V11" s="343"/>
      <c r="W11" s="343"/>
    </row>
    <row r="12" spans="2:25" s="413" customFormat="1" ht="22.5" customHeight="1" x14ac:dyDescent="0.25">
      <c r="B12" s="325" t="s">
        <v>37</v>
      </c>
      <c r="C12" s="340"/>
      <c r="D12" s="344">
        <f>'41benpresaad'!D12</f>
        <v>31190</v>
      </c>
      <c r="E12" s="343"/>
      <c r="F12" s="344">
        <f>'41benpresaad'!F12+'41benpresaad'!H12+'41benpresaad'!J12+'41benpresaad'!L12+'41benpresaad'!N12</f>
        <v>24531</v>
      </c>
      <c r="G12" s="346">
        <f t="shared" si="0"/>
        <v>60.470333029309536</v>
      </c>
      <c r="H12" s="345">
        <f>'41benpresaad'!P12</f>
        <v>4612</v>
      </c>
      <c r="I12" s="346">
        <f t="shared" si="1"/>
        <v>11.368846599452757</v>
      </c>
      <c r="J12" s="345">
        <f>'41benpresaad'!R12</f>
        <v>11403</v>
      </c>
      <c r="K12" s="346">
        <f t="shared" si="2"/>
        <v>28.109054157319989</v>
      </c>
      <c r="L12" s="345">
        <f>'41benpresaad'!T12</f>
        <v>21</v>
      </c>
      <c r="M12" s="346">
        <f t="shared" si="3"/>
        <v>5.1766213917716374E-2</v>
      </c>
      <c r="N12" s="345">
        <f t="shared" si="5"/>
        <v>40567</v>
      </c>
      <c r="O12" s="346">
        <f t="shared" si="6"/>
        <v>100</v>
      </c>
      <c r="P12" s="347"/>
      <c r="Q12" s="347">
        <f t="shared" si="4"/>
        <v>1.3006412311638345</v>
      </c>
      <c r="R12" s="343"/>
      <c r="S12" s="343"/>
      <c r="T12" s="343"/>
      <c r="U12" s="343"/>
      <c r="V12" s="343"/>
      <c r="W12" s="343"/>
    </row>
    <row r="13" spans="2:25" s="413" customFormat="1" ht="18" customHeight="1" x14ac:dyDescent="0.25">
      <c r="B13" s="325" t="s">
        <v>38</v>
      </c>
      <c r="C13" s="340"/>
      <c r="D13" s="344">
        <f>'41benpresaad'!D13</f>
        <v>29139</v>
      </c>
      <c r="E13" s="343"/>
      <c r="F13" s="345">
        <f>'41benpresaad'!F13+'41benpresaad'!H13+'41benpresaad'!J13+'41benpresaad'!L13+'41benpresaad'!N13</f>
        <v>25228</v>
      </c>
      <c r="G13" s="346">
        <f t="shared" si="0"/>
        <v>52.791495772997408</v>
      </c>
      <c r="H13" s="345">
        <f>'41benpresaad'!P13</f>
        <v>727</v>
      </c>
      <c r="I13" s="346">
        <f t="shared" si="1"/>
        <v>1.5213024190173265</v>
      </c>
      <c r="J13" s="345">
        <f>'41benpresaad'!R13</f>
        <v>21833</v>
      </c>
      <c r="K13" s="346">
        <f t="shared" si="2"/>
        <v>45.687201807985268</v>
      </c>
      <c r="L13" s="345">
        <f>'41benpresaad'!T13</f>
        <v>0</v>
      </c>
      <c r="M13" s="346">
        <f t="shared" si="3"/>
        <v>0</v>
      </c>
      <c r="N13" s="345">
        <f t="shared" si="5"/>
        <v>47788</v>
      </c>
      <c r="O13" s="346">
        <f t="shared" si="6"/>
        <v>100</v>
      </c>
      <c r="P13" s="347"/>
      <c r="Q13" s="347">
        <f t="shared" si="4"/>
        <v>1.6400013727307046</v>
      </c>
      <c r="R13" s="343"/>
      <c r="S13" s="343"/>
      <c r="T13" s="343"/>
      <c r="U13" s="343"/>
      <c r="V13" s="343"/>
      <c r="W13" s="343"/>
    </row>
    <row r="14" spans="2:25" s="413" customFormat="1" ht="18" customHeight="1" x14ac:dyDescent="0.25">
      <c r="B14" s="325" t="s">
        <v>6</v>
      </c>
      <c r="C14" s="340"/>
      <c r="D14" s="344">
        <f>'41benpresaad'!D14</f>
        <v>40456</v>
      </c>
      <c r="E14" s="343"/>
      <c r="F14" s="345">
        <f>'41benpresaad'!F14+'41benpresaad'!H14+'41benpresaad'!J14+'41benpresaad'!L14+'41benpresaad'!N14</f>
        <v>15098</v>
      </c>
      <c r="G14" s="346">
        <f t="shared" si="0"/>
        <v>33.063244569025926</v>
      </c>
      <c r="H14" s="345">
        <f>'41benpresaad'!P14</f>
        <v>13813</v>
      </c>
      <c r="I14" s="346">
        <f t="shared" si="1"/>
        <v>30.249211632796076</v>
      </c>
      <c r="J14" s="345">
        <f>'41benpresaad'!R14</f>
        <v>16753</v>
      </c>
      <c r="K14" s="346">
        <f t="shared" si="2"/>
        <v>36.687543798177998</v>
      </c>
      <c r="L14" s="345">
        <f>'41benpresaad'!T14</f>
        <v>0</v>
      </c>
      <c r="M14" s="346">
        <f t="shared" si="3"/>
        <v>0</v>
      </c>
      <c r="N14" s="345">
        <f t="shared" si="5"/>
        <v>45664</v>
      </c>
      <c r="O14" s="346">
        <f t="shared" si="6"/>
        <v>100</v>
      </c>
      <c r="P14" s="347"/>
      <c r="Q14" s="347">
        <f t="shared" si="4"/>
        <v>1.1287324500692111</v>
      </c>
      <c r="R14" s="343"/>
      <c r="S14" s="343"/>
      <c r="T14" s="343"/>
      <c r="U14" s="343"/>
      <c r="V14" s="343"/>
      <c r="W14" s="343"/>
    </row>
    <row r="15" spans="2:25" s="413" customFormat="1" ht="18" customHeight="1" x14ac:dyDescent="0.25">
      <c r="B15" s="325" t="s">
        <v>5</v>
      </c>
      <c r="C15" s="340"/>
      <c r="D15" s="344">
        <f>'41benpresaad'!D15</f>
        <v>16934</v>
      </c>
      <c r="E15" s="343"/>
      <c r="F15" s="344">
        <f>'41benpresaad'!F15+'41benpresaad'!H15+'41benpresaad'!J15+'41benpresaad'!L15+'41benpresaad'!N15</f>
        <v>17186</v>
      </c>
      <c r="G15" s="346">
        <f t="shared" si="0"/>
        <v>65.239342519834494</v>
      </c>
      <c r="H15" s="345">
        <f>'41benpresaad'!P15</f>
        <v>153</v>
      </c>
      <c r="I15" s="346">
        <f t="shared" si="1"/>
        <v>0.58079945336522032</v>
      </c>
      <c r="J15" s="345">
        <f>'41benpresaad'!R15</f>
        <v>9004</v>
      </c>
      <c r="K15" s="346">
        <f t="shared" si="2"/>
        <v>34.179858026800289</v>
      </c>
      <c r="L15" s="345">
        <f>'41benpresaad'!T15</f>
        <v>0</v>
      </c>
      <c r="M15" s="346">
        <f t="shared" si="3"/>
        <v>0</v>
      </c>
      <c r="N15" s="345">
        <f t="shared" si="5"/>
        <v>26343</v>
      </c>
      <c r="O15" s="346">
        <f t="shared" si="6"/>
        <v>100</v>
      </c>
      <c r="P15" s="347"/>
      <c r="Q15" s="347">
        <f t="shared" si="4"/>
        <v>1.5556277311916853</v>
      </c>
      <c r="R15" s="343"/>
      <c r="S15" s="343"/>
      <c r="T15" s="343"/>
      <c r="U15" s="343"/>
      <c r="V15" s="343"/>
      <c r="W15" s="343"/>
    </row>
    <row r="16" spans="2:25" s="413" customFormat="1" ht="18" customHeight="1" x14ac:dyDescent="0.25">
      <c r="B16" s="325" t="s">
        <v>4</v>
      </c>
      <c r="C16" s="340"/>
      <c r="D16" s="344">
        <f>'41benpresaad'!D16</f>
        <v>123323</v>
      </c>
      <c r="E16" s="343"/>
      <c r="F16" s="345">
        <f>'41benpresaad'!F16+'41benpresaad'!H16+'41benpresaad'!J16+'41benpresaad'!L16+'41benpresaad'!N16</f>
        <v>81021</v>
      </c>
      <c r="G16" s="346">
        <f t="shared" si="0"/>
        <v>47.562607868690783</v>
      </c>
      <c r="H16" s="345">
        <f>'41benpresaad'!P16</f>
        <v>53553</v>
      </c>
      <c r="I16" s="346">
        <f t="shared" si="1"/>
        <v>31.437779578035293</v>
      </c>
      <c r="J16" s="345">
        <f>'41benpresaad'!R16</f>
        <v>33453</v>
      </c>
      <c r="K16" s="346">
        <f t="shared" si="2"/>
        <v>19.638265647564371</v>
      </c>
      <c r="L16" s="345">
        <f>'41benpresaad'!T16</f>
        <v>2319</v>
      </c>
      <c r="M16" s="346">
        <f t="shared" si="3"/>
        <v>1.3613469057095557</v>
      </c>
      <c r="N16" s="345">
        <f t="shared" si="5"/>
        <v>170346</v>
      </c>
      <c r="O16" s="346">
        <f t="shared" si="6"/>
        <v>100</v>
      </c>
      <c r="P16" s="347"/>
      <c r="Q16" s="347">
        <f t="shared" si="4"/>
        <v>1.3812995142836291</v>
      </c>
      <c r="R16" s="343"/>
      <c r="S16" s="343"/>
      <c r="T16" s="343"/>
      <c r="U16" s="343"/>
      <c r="V16" s="343"/>
      <c r="W16" s="343"/>
    </row>
    <row r="17" spans="2:25" s="413" customFormat="1" ht="18" customHeight="1" x14ac:dyDescent="0.25">
      <c r="B17" s="325" t="s">
        <v>40</v>
      </c>
      <c r="C17" s="340"/>
      <c r="D17" s="344">
        <f>'41benpresaad'!D17</f>
        <v>72070</v>
      </c>
      <c r="E17" s="343"/>
      <c r="F17" s="345">
        <f>'41benpresaad'!F17+'41benpresaad'!H17+'41benpresaad'!J17+'41benpresaad'!L17+'41benpresaad'!N17</f>
        <v>69325</v>
      </c>
      <c r="G17" s="346">
        <f t="shared" si="0"/>
        <v>71.432251416795467</v>
      </c>
      <c r="H17" s="345">
        <f>'41benpresaad'!P17</f>
        <v>10384</v>
      </c>
      <c r="I17" s="346">
        <f t="shared" si="1"/>
        <v>10.699639361154045</v>
      </c>
      <c r="J17" s="345">
        <f>'41benpresaad'!R17</f>
        <v>17319</v>
      </c>
      <c r="K17" s="346">
        <f t="shared" si="2"/>
        <v>17.845440494590417</v>
      </c>
      <c r="L17" s="345">
        <f>'41benpresaad'!T17</f>
        <v>22</v>
      </c>
      <c r="M17" s="346">
        <f t="shared" si="3"/>
        <v>2.2668727460072129E-2</v>
      </c>
      <c r="N17" s="345">
        <f t="shared" si="5"/>
        <v>97050</v>
      </c>
      <c r="O17" s="346">
        <f t="shared" si="6"/>
        <v>100</v>
      </c>
      <c r="P17" s="347"/>
      <c r="Q17" s="347">
        <f t="shared" si="4"/>
        <v>1.3466074649646178</v>
      </c>
      <c r="R17" s="343"/>
      <c r="S17" s="343"/>
      <c r="T17" s="343"/>
      <c r="U17" s="343"/>
      <c r="V17" s="343"/>
      <c r="W17" s="343"/>
    </row>
    <row r="18" spans="2:25" s="413" customFormat="1" ht="18" customHeight="1" x14ac:dyDescent="0.25">
      <c r="B18" s="325" t="s">
        <v>41</v>
      </c>
      <c r="C18" s="340"/>
      <c r="D18" s="344">
        <f>'41benpresaad'!D18</f>
        <v>203145</v>
      </c>
      <c r="E18" s="343"/>
      <c r="F18" s="345">
        <f>'41benpresaad'!F18+'41benpresaad'!H18+'41benpresaad'!J18+'41benpresaad'!L18+'41benpresaad'!N18</f>
        <v>113630</v>
      </c>
      <c r="G18" s="346">
        <f t="shared" si="0"/>
        <v>45.863302093171562</v>
      </c>
      <c r="H18" s="345">
        <f>'41benpresaad'!P18</f>
        <v>23939</v>
      </c>
      <c r="I18" s="346">
        <f t="shared" si="1"/>
        <v>9.6622510675740045</v>
      </c>
      <c r="J18" s="345">
        <f>'41benpresaad'!R18</f>
        <v>110091</v>
      </c>
      <c r="K18" s="346">
        <f t="shared" si="2"/>
        <v>44.434892112464581</v>
      </c>
      <c r="L18" s="345">
        <f>'41benpresaad'!T18</f>
        <v>98</v>
      </c>
      <c r="M18" s="346">
        <f t="shared" si="3"/>
        <v>3.9554726789851384E-2</v>
      </c>
      <c r="N18" s="345">
        <f t="shared" si="5"/>
        <v>247758</v>
      </c>
      <c r="O18" s="346">
        <f t="shared" si="6"/>
        <v>100</v>
      </c>
      <c r="P18" s="347"/>
      <c r="Q18" s="347">
        <f t="shared" si="4"/>
        <v>1.219611607472495</v>
      </c>
      <c r="R18" s="343"/>
      <c r="S18" s="343"/>
      <c r="T18" s="343"/>
      <c r="U18" s="343"/>
      <c r="V18" s="343"/>
      <c r="W18" s="343"/>
    </row>
    <row r="19" spans="2:25" s="413" customFormat="1" ht="18" customHeight="1" x14ac:dyDescent="0.25">
      <c r="B19" s="325" t="s">
        <v>3</v>
      </c>
      <c r="C19" s="340"/>
      <c r="D19" s="344">
        <f>'41benpresaad'!D19</f>
        <v>147902</v>
      </c>
      <c r="E19" s="343"/>
      <c r="F19" s="345">
        <f>'41benpresaad'!F19+'41benpresaad'!H19+'41benpresaad'!J19+'41benpresaad'!L19+'41benpresaad'!N19</f>
        <v>89741</v>
      </c>
      <c r="G19" s="346">
        <f t="shared" si="0"/>
        <v>42.617524563927951</v>
      </c>
      <c r="H19" s="345">
        <f>'41benpresaad'!P19</f>
        <v>22640</v>
      </c>
      <c r="I19" s="346">
        <f>H19*100/$N19</f>
        <v>10.751615829189877</v>
      </c>
      <c r="J19" s="345">
        <f>'41benpresaad'!R19</f>
        <v>97623</v>
      </c>
      <c r="K19" s="346">
        <f>J19*100/$N19</f>
        <v>46.360644527076118</v>
      </c>
      <c r="L19" s="345">
        <f>'41benpresaad'!T19</f>
        <v>569</v>
      </c>
      <c r="M19" s="346">
        <f t="shared" si="3"/>
        <v>0.27021507980605303</v>
      </c>
      <c r="N19" s="345">
        <f t="shared" si="5"/>
        <v>210573</v>
      </c>
      <c r="O19" s="346">
        <f t="shared" si="6"/>
        <v>100</v>
      </c>
      <c r="P19" s="347"/>
      <c r="Q19" s="347">
        <f t="shared" si="4"/>
        <v>1.4237332828494544</v>
      </c>
      <c r="R19" s="343"/>
      <c r="S19" s="343"/>
      <c r="T19" s="343"/>
      <c r="U19" s="343"/>
      <c r="V19" s="343"/>
      <c r="W19" s="343"/>
    </row>
    <row r="20" spans="2:25" s="413" customFormat="1" ht="18" customHeight="1" x14ac:dyDescent="0.25">
      <c r="B20" s="325" t="s">
        <v>2</v>
      </c>
      <c r="C20" s="340"/>
      <c r="D20" s="344">
        <f>'41benpresaad'!D20</f>
        <v>34476</v>
      </c>
      <c r="E20" s="343"/>
      <c r="F20" s="345">
        <f>'41benpresaad'!F20+'41benpresaad'!H20+'41benpresaad'!J20+'41benpresaad'!L20+'41benpresaad'!N20</f>
        <v>15678</v>
      </c>
      <c r="G20" s="346">
        <f t="shared" si="0"/>
        <v>38.881999900798569</v>
      </c>
      <c r="H20" s="345">
        <f>'41benpresaad'!P20</f>
        <v>18344</v>
      </c>
      <c r="I20" s="346">
        <f>H20*100/$N20</f>
        <v>45.493775110361589</v>
      </c>
      <c r="J20" s="345">
        <f>'41benpresaad'!R20</f>
        <v>6300</v>
      </c>
      <c r="K20" s="346">
        <f>J20*100/$N20</f>
        <v>15.62422498883984</v>
      </c>
      <c r="L20" s="345">
        <f>'41benpresaad'!T20</f>
        <v>0</v>
      </c>
      <c r="M20" s="346">
        <f t="shared" si="3"/>
        <v>0</v>
      </c>
      <c r="N20" s="345">
        <f t="shared" si="5"/>
        <v>40322</v>
      </c>
      <c r="O20" s="346">
        <f t="shared" si="6"/>
        <v>100</v>
      </c>
      <c r="P20" s="347"/>
      <c r="Q20" s="347">
        <f t="shared" si="4"/>
        <v>1.1695672351780948</v>
      </c>
      <c r="R20" s="343"/>
      <c r="S20" s="343"/>
      <c r="T20" s="343"/>
      <c r="U20" s="343"/>
      <c r="V20" s="343"/>
      <c r="W20" s="343"/>
    </row>
    <row r="21" spans="2:25" s="413" customFormat="1" ht="18" customHeight="1" x14ac:dyDescent="0.25">
      <c r="B21" s="325" t="s">
        <v>35</v>
      </c>
      <c r="C21" s="340"/>
      <c r="D21" s="344">
        <f>'41benpresaad'!D21</f>
        <v>73273</v>
      </c>
      <c r="E21" s="343"/>
      <c r="F21" s="345">
        <f>'41benpresaad'!F21+'41benpresaad'!H21+'41benpresaad'!J21+'41benpresaad'!L21+'41benpresaad'!N21</f>
        <v>57272</v>
      </c>
      <c r="G21" s="346">
        <f t="shared" si="0"/>
        <v>63.929631862121312</v>
      </c>
      <c r="H21" s="345">
        <f>'41benpresaad'!P21</f>
        <v>14651</v>
      </c>
      <c r="I21" s="346">
        <f>H21*100/$N21</f>
        <v>16.354117830911079</v>
      </c>
      <c r="J21" s="345">
        <f>'41benpresaad'!R21</f>
        <v>17530</v>
      </c>
      <c r="K21" s="346">
        <f>J21*100/$N21</f>
        <v>19.567789609983702</v>
      </c>
      <c r="L21" s="345">
        <f>'41benpresaad'!T21</f>
        <v>133</v>
      </c>
      <c r="M21" s="346">
        <f t="shared" si="3"/>
        <v>0.14846069698390374</v>
      </c>
      <c r="N21" s="345">
        <f t="shared" si="5"/>
        <v>89586</v>
      </c>
      <c r="O21" s="346">
        <f t="shared" si="6"/>
        <v>100</v>
      </c>
      <c r="P21" s="347"/>
      <c r="Q21" s="347">
        <f t="shared" si="4"/>
        <v>1.2226331663777927</v>
      </c>
      <c r="R21" s="343"/>
      <c r="S21" s="343"/>
      <c r="T21" s="343"/>
      <c r="U21" s="343"/>
      <c r="V21" s="343"/>
      <c r="W21" s="343"/>
    </row>
    <row r="22" spans="2:25" s="413" customFormat="1" ht="21" customHeight="1" x14ac:dyDescent="0.25">
      <c r="B22" s="325" t="s">
        <v>42</v>
      </c>
      <c r="C22" s="340"/>
      <c r="D22" s="344">
        <f>'41benpresaad'!D22</f>
        <v>176828</v>
      </c>
      <c r="E22" s="343"/>
      <c r="F22" s="345">
        <f>'41benpresaad'!F22+'41benpresaad'!H22+'41benpresaad'!J22+'41benpresaad'!L22+'41benpresaad'!N22</f>
        <v>168760</v>
      </c>
      <c r="G22" s="346">
        <f t="shared" si="0"/>
        <v>69.558765946046208</v>
      </c>
      <c r="H22" s="345">
        <f>'41benpresaad'!P22</f>
        <v>27167</v>
      </c>
      <c r="I22" s="346">
        <f>H22*100/$N22</f>
        <v>11.197576407064691</v>
      </c>
      <c r="J22" s="345">
        <f>'41benpresaad'!R22</f>
        <v>46606</v>
      </c>
      <c r="K22" s="346">
        <f>J22*100/$N22</f>
        <v>19.209859242008942</v>
      </c>
      <c r="L22" s="345">
        <f>'41benpresaad'!T22</f>
        <v>82</v>
      </c>
      <c r="M22" s="346">
        <f t="shared" si="3"/>
        <v>3.3798404880159921E-2</v>
      </c>
      <c r="N22" s="345">
        <f t="shared" si="5"/>
        <v>242615</v>
      </c>
      <c r="O22" s="346">
        <f t="shared" si="6"/>
        <v>100</v>
      </c>
      <c r="P22" s="347"/>
      <c r="Q22" s="347">
        <f t="shared" si="4"/>
        <v>1.3720394960074196</v>
      </c>
      <c r="R22" s="343"/>
      <c r="S22" s="343"/>
      <c r="T22" s="343"/>
      <c r="U22" s="343"/>
      <c r="V22" s="343"/>
      <c r="W22" s="343"/>
    </row>
    <row r="23" spans="2:25" s="413" customFormat="1" ht="18" customHeight="1" x14ac:dyDescent="0.25">
      <c r="B23" s="325" t="s">
        <v>43</v>
      </c>
      <c r="C23" s="340"/>
      <c r="D23" s="344">
        <f>'41benpresaad'!D23</f>
        <v>41165</v>
      </c>
      <c r="E23" s="343"/>
      <c r="F23" s="345">
        <f>'41benpresaad'!F23+'41benpresaad'!H23+'41benpresaad'!J23+'41benpresaad'!L23+'41benpresaad'!N23</f>
        <v>26018</v>
      </c>
      <c r="G23" s="346">
        <f t="shared" si="0"/>
        <v>50.280214895837361</v>
      </c>
      <c r="H23" s="345">
        <f>'41benpresaad'!P23</f>
        <v>1466</v>
      </c>
      <c r="I23" s="346">
        <f>H23*100/$N23</f>
        <v>2.8330692227418544</v>
      </c>
      <c r="J23" s="345">
        <f>'41benpresaad'!R23</f>
        <v>24259</v>
      </c>
      <c r="K23" s="346">
        <f>J23*100/$N23</f>
        <v>46.880918331851738</v>
      </c>
      <c r="L23" s="345">
        <f>'41benpresaad'!T23</f>
        <v>3</v>
      </c>
      <c r="M23" s="346">
        <f t="shared" si="3"/>
        <v>5.7975495690488149E-3</v>
      </c>
      <c r="N23" s="345">
        <f t="shared" si="5"/>
        <v>51746</v>
      </c>
      <c r="O23" s="346">
        <f t="shared" si="6"/>
        <v>100</v>
      </c>
      <c r="P23" s="347"/>
      <c r="Q23" s="347">
        <f t="shared" si="4"/>
        <v>1.2570387465079558</v>
      </c>
      <c r="R23" s="343"/>
      <c r="S23" s="343"/>
      <c r="T23" s="343"/>
      <c r="U23" s="343"/>
      <c r="V23" s="343"/>
      <c r="W23" s="343"/>
    </row>
    <row r="24" spans="2:25" s="413" customFormat="1" ht="22.5" customHeight="1" x14ac:dyDescent="0.25">
      <c r="B24" s="325" t="s">
        <v>44</v>
      </c>
      <c r="C24" s="340"/>
      <c r="D24" s="344">
        <f>'41benpresaad'!D24</f>
        <v>16266</v>
      </c>
      <c r="E24" s="343"/>
      <c r="F24" s="344">
        <f>'41benpresaad'!F24+'41benpresaad'!H24+'41benpresaad'!J24+'41benpresaad'!L24+'41benpresaad'!N24</f>
        <v>9815</v>
      </c>
      <c r="G24" s="348">
        <f t="shared" si="0"/>
        <v>43.564136706613404</v>
      </c>
      <c r="H24" s="345">
        <f>'41benpresaad'!P24</f>
        <v>2787</v>
      </c>
      <c r="I24" s="346">
        <f t="shared" si="1"/>
        <v>12.370173102529961</v>
      </c>
      <c r="J24" s="345">
        <f>'41benpresaad'!R24</f>
        <v>9892</v>
      </c>
      <c r="K24" s="346">
        <f t="shared" si="2"/>
        <v>43.905903240124282</v>
      </c>
      <c r="L24" s="345">
        <f>'41benpresaad'!T24</f>
        <v>36</v>
      </c>
      <c r="M24" s="346">
        <f t="shared" si="3"/>
        <v>0.15978695073235685</v>
      </c>
      <c r="N24" s="344">
        <f t="shared" si="5"/>
        <v>22530</v>
      </c>
      <c r="O24" s="346">
        <f t="shared" si="6"/>
        <v>100</v>
      </c>
      <c r="P24" s="347"/>
      <c r="Q24" s="347">
        <f t="shared" si="4"/>
        <v>1.385097749907783</v>
      </c>
      <c r="R24" s="343"/>
      <c r="S24" s="343"/>
      <c r="T24" s="343"/>
      <c r="U24" s="343"/>
      <c r="V24" s="343"/>
      <c r="W24" s="343"/>
    </row>
    <row r="25" spans="2:25" s="413" customFormat="1" ht="18" customHeight="1" x14ac:dyDescent="0.25">
      <c r="B25" s="325" t="s">
        <v>45</v>
      </c>
      <c r="C25" s="340"/>
      <c r="D25" s="344">
        <f>'41benpresaad'!D25</f>
        <v>67749</v>
      </c>
      <c r="E25" s="343"/>
      <c r="F25" s="344">
        <f>'41benpresaad'!F25+'41benpresaad'!H25+'41benpresaad'!J25+'41benpresaad'!L25+'41benpresaad'!N25</f>
        <v>51654</v>
      </c>
      <c r="G25" s="348">
        <f t="shared" si="0"/>
        <v>54.492515112194198</v>
      </c>
      <c r="H25" s="345">
        <f>'41benpresaad'!P25</f>
        <v>1397</v>
      </c>
      <c r="I25" s="346">
        <f t="shared" si="1"/>
        <v>1.473768606724267</v>
      </c>
      <c r="J25" s="345">
        <f>'41benpresaad'!R25</f>
        <v>34852</v>
      </c>
      <c r="K25" s="346">
        <f t="shared" si="2"/>
        <v>36.767203637476129</v>
      </c>
      <c r="L25" s="345">
        <f>'41benpresaad'!T25</f>
        <v>6888</v>
      </c>
      <c r="M25" s="346">
        <f t="shared" si="3"/>
        <v>7.2665126436054059</v>
      </c>
      <c r="N25" s="344">
        <f t="shared" si="5"/>
        <v>94791</v>
      </c>
      <c r="O25" s="346">
        <f t="shared" si="6"/>
        <v>100</v>
      </c>
      <c r="P25" s="347"/>
      <c r="Q25" s="347">
        <f t="shared" si="4"/>
        <v>1.3991498029491209</v>
      </c>
      <c r="R25" s="343"/>
      <c r="S25" s="343"/>
      <c r="T25" s="343"/>
      <c r="U25" s="343"/>
      <c r="V25" s="343"/>
      <c r="W25" s="343"/>
    </row>
    <row r="26" spans="2:25" s="413" customFormat="1" ht="18" customHeight="1" x14ac:dyDescent="0.25">
      <c r="B26" s="325" t="s">
        <v>46</v>
      </c>
      <c r="C26" s="340"/>
      <c r="D26" s="344">
        <f>'41benpresaad'!D26</f>
        <v>9169</v>
      </c>
      <c r="E26" s="343"/>
      <c r="F26" s="344">
        <f>'41benpresaad'!F26+'41benpresaad'!H26+'41benpresaad'!J26+'41benpresaad'!L26+'41benpresaad'!N26</f>
        <v>11786</v>
      </c>
      <c r="G26" s="348">
        <f t="shared" si="0"/>
        <v>84.663458084907688</v>
      </c>
      <c r="H26" s="345">
        <f>'41benpresaad'!P26</f>
        <v>920</v>
      </c>
      <c r="I26" s="346">
        <f t="shared" si="1"/>
        <v>6.6087206378852095</v>
      </c>
      <c r="J26" s="345">
        <f>'41benpresaad'!R26</f>
        <v>1215</v>
      </c>
      <c r="K26" s="346">
        <f t="shared" si="2"/>
        <v>8.7278212772070969</v>
      </c>
      <c r="L26" s="345">
        <f>'41benpresaad'!T26</f>
        <v>0</v>
      </c>
      <c r="M26" s="346">
        <f t="shared" si="3"/>
        <v>0</v>
      </c>
      <c r="N26" s="344">
        <f t="shared" si="5"/>
        <v>13921</v>
      </c>
      <c r="O26" s="346">
        <f t="shared" si="6"/>
        <v>100</v>
      </c>
      <c r="P26" s="347"/>
      <c r="Q26" s="347">
        <f t="shared" si="4"/>
        <v>1.5182680772167085</v>
      </c>
      <c r="R26" s="343"/>
      <c r="S26" s="343"/>
      <c r="T26" s="343"/>
      <c r="U26" s="343"/>
      <c r="V26" s="343"/>
      <c r="W26" s="343"/>
    </row>
    <row r="27" spans="2:25" s="413" customFormat="1" ht="18" customHeight="1" x14ac:dyDescent="0.25">
      <c r="B27" s="325" t="s">
        <v>1</v>
      </c>
      <c r="C27" s="340"/>
      <c r="D27" s="344">
        <f>'41benpresaad'!D27</f>
        <v>3453</v>
      </c>
      <c r="E27" s="343"/>
      <c r="F27" s="344">
        <f>'41benpresaad'!F27+'41benpresaad'!H27+'41benpresaad'!J27+'41benpresaad'!L27+'41benpresaad'!N27</f>
        <v>2839</v>
      </c>
      <c r="G27" s="348">
        <f t="shared" si="0"/>
        <v>61.490145115876111</v>
      </c>
      <c r="H27" s="345">
        <f>'41benpresaad'!P27</f>
        <v>4</v>
      </c>
      <c r="I27" s="346">
        <f t="shared" si="1"/>
        <v>8.6636343946285471E-2</v>
      </c>
      <c r="J27" s="345">
        <f>'41benpresaad'!R27</f>
        <v>1774</v>
      </c>
      <c r="K27" s="346">
        <f t="shared" si="2"/>
        <v>38.423218540177608</v>
      </c>
      <c r="L27" s="345">
        <f>'41benpresaad'!T27</f>
        <v>0</v>
      </c>
      <c r="M27" s="346">
        <f t="shared" si="3"/>
        <v>0</v>
      </c>
      <c r="N27" s="345">
        <f t="shared" si="5"/>
        <v>4617</v>
      </c>
      <c r="O27" s="346">
        <f t="shared" si="6"/>
        <v>100</v>
      </c>
      <c r="P27" s="347"/>
      <c r="Q27" s="347">
        <f t="shared" si="4"/>
        <v>1.3370981754995657</v>
      </c>
      <c r="R27" s="343"/>
      <c r="S27" s="343"/>
      <c r="T27" s="343"/>
      <c r="U27" s="343"/>
      <c r="V27" s="343"/>
      <c r="W27" s="343"/>
    </row>
    <row r="28" spans="2:25" s="343" customFormat="1" ht="8.25" customHeight="1" x14ac:dyDescent="0.25">
      <c r="B28" s="349"/>
      <c r="C28" s="340"/>
      <c r="D28" s="350"/>
      <c r="F28" s="344"/>
      <c r="G28" s="351"/>
      <c r="H28" s="344"/>
      <c r="I28" s="351"/>
      <c r="J28" s="344"/>
      <c r="K28" s="351"/>
      <c r="L28" s="344"/>
      <c r="M28" s="351"/>
      <c r="N28" s="345"/>
      <c r="O28" s="347"/>
      <c r="P28" s="347"/>
      <c r="Q28" s="351"/>
    </row>
    <row r="29" spans="2:25" s="343" customFormat="1" ht="3" customHeight="1" x14ac:dyDescent="0.25">
      <c r="B29" s="339"/>
      <c r="C29" s="340"/>
      <c r="D29" s="352"/>
      <c r="F29" s="353"/>
      <c r="G29" s="353"/>
      <c r="H29" s="353"/>
      <c r="I29" s="353"/>
      <c r="J29" s="353"/>
      <c r="K29" s="353"/>
      <c r="L29" s="353"/>
      <c r="M29" s="353"/>
      <c r="N29" s="326"/>
      <c r="O29" s="353"/>
      <c r="P29" s="353"/>
      <c r="Q29" s="353"/>
    </row>
    <row r="30" spans="2:25" s="343" customFormat="1" ht="20.25" customHeight="1" x14ac:dyDescent="0.25">
      <c r="B30" s="325" t="s">
        <v>0</v>
      </c>
      <c r="C30" s="354"/>
      <c r="D30" s="326">
        <f>SUM(D10:D29)</f>
        <v>1413110</v>
      </c>
      <c r="E30" s="355"/>
      <c r="F30" s="326">
        <f>SUM(F10:F27)</f>
        <v>1135262</v>
      </c>
      <c r="G30" s="356">
        <f>F30*100/$N30</f>
        <v>59.195286326958922</v>
      </c>
      <c r="H30" s="326">
        <f>SUM(H10:H27)</f>
        <v>209722</v>
      </c>
      <c r="I30" s="356">
        <f>H30*100/$N30</f>
        <v>10.935408600889028</v>
      </c>
      <c r="J30" s="326">
        <f>SUM(J10:J27)</f>
        <v>562659</v>
      </c>
      <c r="K30" s="356">
        <f>J30*100/$N30</f>
        <v>29.338391146220328</v>
      </c>
      <c r="L30" s="326">
        <f>SUM(L10:L28)</f>
        <v>10182</v>
      </c>
      <c r="M30" s="356">
        <f>L30*100/$N30</f>
        <v>0.53091392593171949</v>
      </c>
      <c r="N30" s="326">
        <f>F30+H30+J30+L30</f>
        <v>1917825</v>
      </c>
      <c r="O30" s="356">
        <f>G30+I30+K30+M30</f>
        <v>100</v>
      </c>
      <c r="P30" s="357"/>
      <c r="Q30" s="357">
        <f>(N30/D30)</f>
        <v>1.3571661087954936</v>
      </c>
    </row>
    <row r="31" spans="2:25" s="343" customFormat="1" ht="5.25" customHeight="1" x14ac:dyDescent="0.25">
      <c r="B31" s="325"/>
      <c r="C31" s="354"/>
      <c r="D31" s="326"/>
      <c r="E31" s="355"/>
      <c r="F31" s="326"/>
      <c r="G31" s="357"/>
      <c r="H31" s="326"/>
      <c r="I31" s="357"/>
      <c r="J31" s="326"/>
      <c r="K31" s="357"/>
      <c r="L31" s="326"/>
      <c r="M31" s="357"/>
      <c r="N31" s="326"/>
      <c r="O31" s="357"/>
      <c r="P31" s="326"/>
      <c r="Q31" s="357"/>
      <c r="R31" s="326"/>
      <c r="S31" s="357"/>
      <c r="T31" s="326"/>
      <c r="U31" s="357"/>
      <c r="V31" s="326"/>
      <c r="W31" s="357"/>
      <c r="X31" s="357"/>
      <c r="Y31" s="357"/>
    </row>
    <row r="32" spans="2:25" s="330" customFormat="1" ht="18.75" customHeight="1" x14ac:dyDescent="0.25">
      <c r="B32" s="334" t="s">
        <v>39</v>
      </c>
      <c r="C32" s="358"/>
      <c r="D32" s="358"/>
      <c r="E32" s="358"/>
      <c r="F32" s="358"/>
      <c r="G32" s="358"/>
      <c r="H32" s="358"/>
      <c r="I32" s="358"/>
      <c r="J32" s="358"/>
      <c r="K32" s="358"/>
      <c r="L32" s="358"/>
      <c r="N32" s="358"/>
      <c r="O32" s="358"/>
      <c r="P32" s="358"/>
      <c r="Q32" s="358"/>
      <c r="R32" s="358"/>
      <c r="S32" s="358"/>
      <c r="T32" s="358"/>
      <c r="U32" s="358"/>
      <c r="V32" s="358"/>
      <c r="W32" s="358"/>
    </row>
    <row r="33" spans="2:25" x14ac:dyDescent="0.3">
      <c r="B33" s="96" t="s">
        <v>47</v>
      </c>
      <c r="F33" s="93"/>
      <c r="G33" s="93"/>
      <c r="H33" s="93"/>
      <c r="I33" s="93"/>
      <c r="J33" s="93"/>
      <c r="K33" s="93"/>
      <c r="L33" s="93"/>
      <c r="M33" s="93"/>
      <c r="N33" s="93"/>
      <c r="O33" s="93"/>
      <c r="P33" s="93"/>
      <c r="Q33" s="93"/>
      <c r="R33" s="93"/>
      <c r="S33" s="93"/>
      <c r="T33" s="93"/>
      <c r="U33" s="93"/>
    </row>
    <row r="34" spans="2:25" x14ac:dyDescent="0.25">
      <c r="F34" s="21"/>
      <c r="G34" s="21"/>
      <c r="H34" s="21"/>
      <c r="I34" s="21"/>
      <c r="J34" s="21"/>
    </row>
    <row r="36" spans="2:25" x14ac:dyDescent="0.25">
      <c r="D36" s="8"/>
      <c r="T36" s="80"/>
      <c r="U36" s="80"/>
      <c r="X36" s="1"/>
      <c r="Y36" s="1"/>
    </row>
    <row r="37" spans="2:25" x14ac:dyDescent="0.25">
      <c r="T37" s="80"/>
      <c r="U37" s="80"/>
      <c r="X37" s="1"/>
      <c r="Y37" s="1"/>
    </row>
    <row r="38" spans="2:25" x14ac:dyDescent="0.25">
      <c r="T38" s="80"/>
      <c r="U38" s="80"/>
      <c r="X38" s="1"/>
      <c r="Y38" s="1"/>
    </row>
    <row r="39" spans="2:25" x14ac:dyDescent="0.25">
      <c r="T39" s="80"/>
      <c r="U39" s="80"/>
      <c r="X39" s="1"/>
      <c r="Y39" s="1"/>
    </row>
    <row r="40" spans="2:25" x14ac:dyDescent="0.25">
      <c r="T40" s="80"/>
      <c r="U40" s="80"/>
      <c r="X40" s="1"/>
      <c r="Y40" s="1"/>
    </row>
    <row r="41" spans="2:25" x14ac:dyDescent="0.25">
      <c r="T41" s="80"/>
      <c r="U41" s="80"/>
      <c r="X41" s="1"/>
      <c r="Y41" s="1"/>
    </row>
    <row r="42" spans="2:25" x14ac:dyDescent="0.25">
      <c r="T42" s="80"/>
      <c r="U42" s="80"/>
      <c r="X42" s="1"/>
      <c r="Y42" s="1"/>
    </row>
    <row r="43" spans="2:25" x14ac:dyDescent="0.25">
      <c r="T43" s="80"/>
      <c r="U43" s="80"/>
      <c r="X43" s="1"/>
      <c r="Y43" s="1"/>
    </row>
    <row r="44" spans="2:25" x14ac:dyDescent="0.25">
      <c r="T44" s="80"/>
      <c r="U44" s="80"/>
      <c r="X44" s="1"/>
      <c r="Y44" s="1"/>
    </row>
    <row r="45" spans="2:25" x14ac:dyDescent="0.25">
      <c r="T45" s="80"/>
      <c r="U45" s="80"/>
      <c r="X45" s="1"/>
      <c r="Y45" s="1"/>
    </row>
    <row r="46" spans="2:25" x14ac:dyDescent="0.25">
      <c r="T46" s="80"/>
      <c r="U46" s="80"/>
      <c r="X46" s="1"/>
      <c r="Y46" s="1"/>
    </row>
    <row r="47" spans="2:25" x14ac:dyDescent="0.25">
      <c r="T47" s="80"/>
      <c r="U47" s="80"/>
      <c r="X47" s="1"/>
      <c r="Y47" s="1"/>
    </row>
    <row r="48" spans="2:25" x14ac:dyDescent="0.25">
      <c r="T48" s="80"/>
      <c r="U48" s="80"/>
      <c r="X48" s="1"/>
      <c r="Y48" s="1"/>
    </row>
    <row r="49" spans="20:25" x14ac:dyDescent="0.25">
      <c r="T49" s="80"/>
      <c r="U49" s="80"/>
      <c r="X49" s="1"/>
      <c r="Y49" s="1"/>
    </row>
    <row r="50" spans="20:25" x14ac:dyDescent="0.25">
      <c r="T50" s="80"/>
      <c r="U50" s="80"/>
      <c r="X50" s="1"/>
      <c r="Y50" s="1"/>
    </row>
    <row r="51" spans="20:25" x14ac:dyDescent="0.25">
      <c r="T51" s="80"/>
      <c r="U51" s="80"/>
      <c r="X51" s="1"/>
      <c r="Y51" s="1"/>
    </row>
    <row r="52" spans="20:25" x14ac:dyDescent="0.25">
      <c r="T52" s="80"/>
      <c r="U52" s="80"/>
      <c r="X52" s="1"/>
      <c r="Y52" s="1"/>
    </row>
    <row r="53" spans="20:25" x14ac:dyDescent="0.25">
      <c r="T53" s="80"/>
      <c r="U53" s="80"/>
      <c r="X53" s="1"/>
      <c r="Y53" s="1"/>
    </row>
    <row r="54" spans="20:25" x14ac:dyDescent="0.25">
      <c r="T54" s="80"/>
      <c r="U54" s="80"/>
      <c r="X54" s="1"/>
      <c r="Y54" s="1"/>
    </row>
    <row r="55" spans="20:25" x14ac:dyDescent="0.25">
      <c r="T55" s="80"/>
      <c r="U55" s="80"/>
      <c r="X55" s="1"/>
      <c r="Y55" s="1"/>
    </row>
    <row r="56" spans="20:25" x14ac:dyDescent="0.25">
      <c r="T56" s="80"/>
      <c r="U56" s="80"/>
      <c r="X56" s="1"/>
      <c r="Y56" s="1"/>
    </row>
  </sheetData>
  <mergeCells count="9">
    <mergeCell ref="J7:K7"/>
    <mergeCell ref="L7:M7"/>
    <mergeCell ref="N7:O7"/>
    <mergeCell ref="B3:X3"/>
    <mergeCell ref="B4:W4"/>
    <mergeCell ref="F6:W6"/>
    <mergeCell ref="B7:B8"/>
    <mergeCell ref="F7:G7"/>
    <mergeCell ref="H7:I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24">
    <tabColor theme="0"/>
    <pageSetUpPr fitToPage="1"/>
  </sheetPr>
  <dimension ref="A1:Y56"/>
  <sheetViews>
    <sheetView showGridLines="0" zoomScaleNormal="100" workbookViewId="0">
      <selection activeCell="B5" sqref="B5"/>
    </sheetView>
  </sheetViews>
  <sheetFormatPr baseColWidth="10" defaultColWidth="11.453125" defaultRowHeight="15" x14ac:dyDescent="0.25"/>
  <cols>
    <col min="1" max="1" width="0.7265625" style="1" customWidth="1"/>
    <col min="2" max="2" width="21.7265625" style="1" customWidth="1"/>
    <col min="3" max="3" width="0.54296875" style="1" customWidth="1"/>
    <col min="4" max="4" width="9.7265625" style="1" customWidth="1"/>
    <col min="5" max="5" width="0.7265625" style="1" customWidth="1"/>
    <col min="6" max="6" width="6.453125" style="1" customWidth="1"/>
    <col min="7" max="7" width="5.54296875" style="1" customWidth="1"/>
    <col min="8" max="8" width="7.54296875" style="1" customWidth="1"/>
    <col min="9" max="9" width="5.453125" style="1" customWidth="1"/>
    <col min="10" max="10" width="7.54296875" style="1" customWidth="1"/>
    <col min="11" max="11" width="5.453125" style="1" customWidth="1"/>
    <col min="12" max="12" width="6.453125" style="1" customWidth="1"/>
    <col min="13" max="13" width="5.7265625" style="1" customWidth="1"/>
    <col min="14" max="14" width="7.453125" style="1" customWidth="1"/>
    <col min="15" max="15" width="5.453125" style="1" customWidth="1"/>
    <col min="16" max="16" width="7.1796875" style="1" customWidth="1"/>
    <col min="17" max="17" width="6" style="1" customWidth="1"/>
    <col min="18" max="18" width="7.26953125" style="1" customWidth="1"/>
    <col min="19" max="19" width="5.453125" style="1" customWidth="1"/>
    <col min="20" max="20" width="5.54296875" style="1" customWidth="1"/>
    <col min="21" max="21" width="5.453125" style="1" customWidth="1"/>
    <col min="22" max="22" width="8.54296875" style="1" customWidth="1"/>
    <col min="23" max="23" width="6.7265625" style="1" customWidth="1"/>
    <col min="24" max="24" width="0.54296875" style="80" customWidth="1"/>
    <col min="25" max="25" width="10.453125" style="80" customWidth="1"/>
    <col min="26" max="26" width="1.453125" style="1" customWidth="1"/>
    <col min="27" max="16384" width="11.453125" style="1"/>
  </cols>
  <sheetData>
    <row r="1" spans="2:25" s="2" customFormat="1" ht="9" customHeight="1" x14ac:dyDescent="0.25">
      <c r="B1" s="6" t="s">
        <v>32</v>
      </c>
      <c r="C1" s="20"/>
      <c r="D1" s="20"/>
      <c r="E1" s="20"/>
      <c r="F1" s="94" t="s">
        <v>64</v>
      </c>
      <c r="G1" s="94"/>
      <c r="H1" s="94" t="s">
        <v>55</v>
      </c>
      <c r="I1" s="94"/>
      <c r="J1" s="94" t="s">
        <v>56</v>
      </c>
      <c r="K1" s="94"/>
      <c r="L1" s="94" t="s">
        <v>63</v>
      </c>
      <c r="M1" s="94"/>
      <c r="N1" s="94" t="s">
        <v>58</v>
      </c>
      <c r="O1" s="94"/>
      <c r="P1" s="94" t="s">
        <v>67</v>
      </c>
      <c r="Q1" s="94"/>
      <c r="R1" s="94" t="s">
        <v>66</v>
      </c>
      <c r="S1" s="94"/>
      <c r="T1" s="94" t="s">
        <v>65</v>
      </c>
      <c r="U1" s="94"/>
      <c r="X1" s="84"/>
      <c r="Y1" s="84"/>
    </row>
    <row r="2" spans="2:25" s="18" customFormat="1" ht="49.5" customHeight="1" x14ac:dyDescent="0.3">
      <c r="B2" s="68"/>
      <c r="C2" s="68"/>
      <c r="D2" s="68"/>
      <c r="E2" s="68"/>
      <c r="F2" s="68"/>
      <c r="G2" s="68"/>
      <c r="H2" s="68"/>
      <c r="I2" s="68"/>
      <c r="J2" s="68"/>
      <c r="K2" s="68"/>
      <c r="X2" s="52"/>
      <c r="Y2" s="52"/>
    </row>
    <row r="3" spans="2:25" s="4" customFormat="1" ht="18.75" customHeight="1" x14ac:dyDescent="0.25">
      <c r="B3" s="1381" t="s">
        <v>417</v>
      </c>
      <c r="C3" s="1381"/>
      <c r="D3" s="1381"/>
      <c r="E3" s="1381"/>
      <c r="F3" s="1381"/>
      <c r="G3" s="1381"/>
      <c r="H3" s="1381"/>
      <c r="I3" s="1381"/>
      <c r="J3" s="1381"/>
      <c r="K3" s="1381"/>
      <c r="L3" s="1381"/>
      <c r="M3" s="1381"/>
      <c r="N3" s="1381"/>
      <c r="O3" s="1381"/>
      <c r="P3" s="1381"/>
      <c r="Q3" s="1381"/>
      <c r="R3" s="1381"/>
      <c r="S3" s="1381"/>
      <c r="T3" s="1381"/>
      <c r="U3" s="1381"/>
      <c r="V3" s="1381"/>
      <c r="W3" s="1381"/>
      <c r="X3" s="1381"/>
      <c r="Y3" s="7"/>
    </row>
    <row r="4" spans="2:25" s="4" customFormat="1" ht="14.25" customHeight="1" x14ac:dyDescent="0.25">
      <c r="B4" s="1326" t="s">
        <v>486</v>
      </c>
      <c r="C4" s="1326"/>
      <c r="D4" s="1326"/>
      <c r="E4" s="1326"/>
      <c r="F4" s="1326"/>
      <c r="G4" s="1326"/>
      <c r="H4" s="1326"/>
      <c r="I4" s="1326"/>
      <c r="J4" s="1326"/>
      <c r="K4" s="1326"/>
      <c r="L4" s="1326"/>
      <c r="M4" s="1326"/>
      <c r="N4" s="1326"/>
      <c r="O4" s="1326"/>
      <c r="P4" s="1326"/>
      <c r="Q4" s="1326"/>
      <c r="R4" s="1326"/>
      <c r="S4" s="1326"/>
      <c r="T4" s="1326"/>
      <c r="U4" s="1326"/>
      <c r="V4" s="1326"/>
      <c r="W4" s="1326"/>
      <c r="X4" s="813"/>
      <c r="Y4" s="5"/>
    </row>
    <row r="5" spans="2:25" s="4" customFormat="1" ht="5.25" customHeight="1" x14ac:dyDescent="0.25">
      <c r="B5" s="75"/>
      <c r="C5" s="75"/>
      <c r="D5" s="75"/>
      <c r="E5" s="75"/>
      <c r="F5" s="75"/>
      <c r="G5" s="75"/>
      <c r="H5" s="75"/>
      <c r="I5" s="75"/>
      <c r="J5" s="75"/>
      <c r="K5" s="75"/>
      <c r="L5" s="75"/>
      <c r="M5" s="75"/>
      <c r="N5" s="75"/>
      <c r="O5" s="75"/>
      <c r="P5" s="75"/>
      <c r="Q5" s="75"/>
      <c r="R5" s="75"/>
      <c r="S5" s="75"/>
      <c r="T5" s="75"/>
      <c r="U5" s="75"/>
      <c r="V5" s="75"/>
      <c r="W5" s="75"/>
      <c r="X5" s="76"/>
      <c r="Y5" s="76"/>
    </row>
    <row r="6" spans="2:25" s="4" customFormat="1" ht="19.5" customHeight="1" x14ac:dyDescent="0.25">
      <c r="B6" s="814"/>
      <c r="C6" s="814"/>
      <c r="D6" s="843"/>
      <c r="E6" s="814"/>
      <c r="F6" s="1450" t="s">
        <v>52</v>
      </c>
      <c r="G6" s="1451"/>
      <c r="H6" s="1451"/>
      <c r="I6" s="1451"/>
      <c r="J6" s="1451"/>
      <c r="K6" s="1451"/>
      <c r="L6" s="1451"/>
      <c r="M6" s="1451"/>
      <c r="N6" s="1451"/>
      <c r="O6" s="1451"/>
      <c r="P6" s="1451"/>
      <c r="Q6" s="1451"/>
      <c r="R6" s="1451"/>
      <c r="S6" s="1451"/>
      <c r="T6" s="1451"/>
      <c r="U6" s="1451"/>
      <c r="V6" s="1451"/>
      <c r="W6" s="1452"/>
      <c r="X6" s="1004"/>
      <c r="Y6" s="77"/>
    </row>
    <row r="7" spans="2:25" s="4" customFormat="1" ht="64.5" customHeight="1" x14ac:dyDescent="0.25">
      <c r="B7" s="1399" t="s">
        <v>12</v>
      </c>
      <c r="C7" s="1005"/>
      <c r="D7" s="1010" t="s">
        <v>248</v>
      </c>
      <c r="E7" s="1005"/>
      <c r="F7" s="1453" t="s">
        <v>54</v>
      </c>
      <c r="G7" s="1454"/>
      <c r="H7" s="1453" t="s">
        <v>55</v>
      </c>
      <c r="I7" s="1454"/>
      <c r="J7" s="1453" t="s">
        <v>56</v>
      </c>
      <c r="K7" s="1454"/>
      <c r="L7" s="1453" t="s">
        <v>57</v>
      </c>
      <c r="M7" s="1454"/>
      <c r="N7" s="1453" t="s">
        <v>58</v>
      </c>
      <c r="O7" s="1454"/>
      <c r="P7" s="1453" t="s">
        <v>59</v>
      </c>
      <c r="Q7" s="1454"/>
      <c r="R7" s="1453" t="s">
        <v>60</v>
      </c>
      <c r="S7" s="1454"/>
      <c r="T7" s="1453" t="s">
        <v>61</v>
      </c>
      <c r="U7" s="1455"/>
      <c r="V7" s="1453" t="s">
        <v>0</v>
      </c>
      <c r="W7" s="1454"/>
      <c r="X7" s="1006"/>
      <c r="Y7" s="1010" t="s">
        <v>249</v>
      </c>
    </row>
    <row r="8" spans="2:25" s="70" customFormat="1" ht="20.25" customHeight="1" x14ac:dyDescent="0.25">
      <c r="B8" s="1400"/>
      <c r="C8" s="851"/>
      <c r="D8" s="1011" t="s">
        <v>9</v>
      </c>
      <c r="E8" s="851"/>
      <c r="F8" s="1012" t="s">
        <v>9</v>
      </c>
      <c r="G8" s="1013" t="s">
        <v>28</v>
      </c>
      <c r="H8" s="1012" t="s">
        <v>9</v>
      </c>
      <c r="I8" s="1013" t="s">
        <v>28</v>
      </c>
      <c r="J8" s="1012" t="s">
        <v>9</v>
      </c>
      <c r="K8" s="1013" t="s">
        <v>28</v>
      </c>
      <c r="L8" s="1012" t="s">
        <v>9</v>
      </c>
      <c r="M8" s="1013" t="s">
        <v>28</v>
      </c>
      <c r="N8" s="1012" t="s">
        <v>9</v>
      </c>
      <c r="O8" s="1013" t="s">
        <v>28</v>
      </c>
      <c r="P8" s="1012" t="s">
        <v>9</v>
      </c>
      <c r="Q8" s="1013" t="s">
        <v>28</v>
      </c>
      <c r="R8" s="1012" t="s">
        <v>9</v>
      </c>
      <c r="S8" s="1013" t="s">
        <v>28</v>
      </c>
      <c r="T8" s="1012" t="s">
        <v>9</v>
      </c>
      <c r="U8" s="1014" t="s">
        <v>28</v>
      </c>
      <c r="V8" s="1012" t="s">
        <v>9</v>
      </c>
      <c r="W8" s="1013" t="s">
        <v>28</v>
      </c>
      <c r="X8" s="1006"/>
      <c r="Y8" s="1011" t="s">
        <v>9</v>
      </c>
    </row>
    <row r="9" spans="2:25" s="16" customFormat="1" ht="8.25" customHeight="1" x14ac:dyDescent="0.25">
      <c r="B9" s="53"/>
      <c r="C9" s="12"/>
      <c r="D9" s="15"/>
      <c r="E9" s="12"/>
      <c r="F9" s="78"/>
      <c r="G9" s="78"/>
      <c r="H9" s="78"/>
      <c r="I9" s="78"/>
      <c r="J9" s="78"/>
      <c r="K9" s="78"/>
      <c r="L9" s="78"/>
      <c r="M9" s="78"/>
      <c r="N9" s="78"/>
      <c r="O9" s="78"/>
      <c r="P9" s="78"/>
      <c r="Q9" s="78"/>
      <c r="R9" s="78"/>
      <c r="S9" s="78"/>
      <c r="T9" s="78"/>
      <c r="U9" s="78"/>
      <c r="V9" s="1015"/>
      <c r="W9" s="1016"/>
      <c r="X9" s="78"/>
      <c r="Y9" s="78"/>
    </row>
    <row r="10" spans="2:25" s="13" customFormat="1" ht="18" customHeight="1" x14ac:dyDescent="0.25">
      <c r="B10" s="881" t="s">
        <v>8</v>
      </c>
      <c r="C10" s="14"/>
      <c r="D10" s="1024">
        <v>77842</v>
      </c>
      <c r="E10" s="71"/>
      <c r="F10" s="996">
        <v>15</v>
      </c>
      <c r="G10" s="997">
        <v>4.1448354287779113E-2</v>
      </c>
      <c r="H10" s="996">
        <v>28117</v>
      </c>
      <c r="I10" s="997">
        <v>22.496891373428415</v>
      </c>
      <c r="J10" s="996">
        <v>33144</v>
      </c>
      <c r="K10" s="997">
        <v>25.898844759971517</v>
      </c>
      <c r="L10" s="996">
        <v>6118</v>
      </c>
      <c r="M10" s="997">
        <v>6.7656467537436367</v>
      </c>
      <c r="N10" s="996">
        <v>12658</v>
      </c>
      <c r="O10" s="997">
        <v>12.528030778060005</v>
      </c>
      <c r="P10" s="996">
        <v>2689</v>
      </c>
      <c r="Q10" s="997">
        <v>2.7451563878290628</v>
      </c>
      <c r="R10" s="996">
        <v>26651</v>
      </c>
      <c r="S10" s="997">
        <v>29.514416587843943</v>
      </c>
      <c r="T10" s="996">
        <v>8</v>
      </c>
      <c r="U10" s="997">
        <v>9.5650048356413341E-3</v>
      </c>
      <c r="V10" s="1039">
        <f>F10+H10+J10+L10+N10+P10+R10+T10</f>
        <v>109400</v>
      </c>
      <c r="W10" s="997">
        <f t="shared" ref="V10:W27" si="0">G10+I10+K10+M10+O10+Q10+S10+U10</f>
        <v>100</v>
      </c>
      <c r="X10" s="85"/>
      <c r="Y10" s="1017">
        <f t="shared" ref="Y10:Y27" si="1">V10/D10</f>
        <v>1.4054109606639089</v>
      </c>
    </row>
    <row r="11" spans="2:25" s="71" customFormat="1" ht="18" customHeight="1" x14ac:dyDescent="0.25">
      <c r="B11" s="882" t="s">
        <v>7</v>
      </c>
      <c r="C11" s="14"/>
      <c r="D11" s="1025">
        <v>11813</v>
      </c>
      <c r="F11" s="998">
        <v>1791</v>
      </c>
      <c r="G11" s="999">
        <v>14.391281630215721</v>
      </c>
      <c r="H11" s="998">
        <v>1040</v>
      </c>
      <c r="I11" s="999">
        <v>3.2171381652608795</v>
      </c>
      <c r="J11" s="998">
        <v>669</v>
      </c>
      <c r="K11" s="999">
        <v>5.0160483690378443</v>
      </c>
      <c r="L11" s="998">
        <v>471</v>
      </c>
      <c r="M11" s="999">
        <v>3.4634619690975592</v>
      </c>
      <c r="N11" s="998">
        <v>2723</v>
      </c>
      <c r="O11" s="999">
        <v>20.243338060759871</v>
      </c>
      <c r="P11" s="998">
        <v>3403</v>
      </c>
      <c r="Q11" s="999">
        <v>22.057176979920879</v>
      </c>
      <c r="R11" s="998">
        <v>4547</v>
      </c>
      <c r="S11" s="999">
        <v>31.611554825707248</v>
      </c>
      <c r="T11" s="998">
        <v>0</v>
      </c>
      <c r="U11" s="999">
        <v>0</v>
      </c>
      <c r="V11" s="1028">
        <f t="shared" si="0"/>
        <v>14644</v>
      </c>
      <c r="W11" s="999">
        <f t="shared" si="0"/>
        <v>100</v>
      </c>
      <c r="X11" s="85"/>
      <c r="Y11" s="1018">
        <f t="shared" si="1"/>
        <v>1.2396512316938966</v>
      </c>
    </row>
    <row r="12" spans="2:25" s="71" customFormat="1" ht="22.5" customHeight="1" x14ac:dyDescent="0.25">
      <c r="B12" s="882" t="s">
        <v>37</v>
      </c>
      <c r="C12" s="14"/>
      <c r="D12" s="1025">
        <v>7750</v>
      </c>
      <c r="F12" s="1031">
        <v>2277</v>
      </c>
      <c r="G12" s="999">
        <v>26.047201285061163</v>
      </c>
      <c r="H12" s="1031">
        <v>340</v>
      </c>
      <c r="I12" s="999">
        <v>1.4456938094649698</v>
      </c>
      <c r="J12" s="1031">
        <v>979</v>
      </c>
      <c r="K12" s="999">
        <v>7.7350796985048804</v>
      </c>
      <c r="L12" s="1031">
        <v>583</v>
      </c>
      <c r="M12" s="999">
        <v>6.5735821079945636</v>
      </c>
      <c r="N12" s="1031">
        <v>1736</v>
      </c>
      <c r="O12" s="999">
        <v>20.560978623501793</v>
      </c>
      <c r="P12" s="1031">
        <v>1674</v>
      </c>
      <c r="Q12" s="999">
        <v>11.083652539231435</v>
      </c>
      <c r="R12" s="1031">
        <v>2762</v>
      </c>
      <c r="S12" s="999">
        <v>26.553811936241196</v>
      </c>
      <c r="T12" s="1031">
        <v>9</v>
      </c>
      <c r="U12" s="999">
        <v>0</v>
      </c>
      <c r="V12" s="1028">
        <f t="shared" si="0"/>
        <v>10360</v>
      </c>
      <c r="W12" s="999">
        <f t="shared" si="0"/>
        <v>100</v>
      </c>
      <c r="X12" s="85"/>
      <c r="Y12" s="1018">
        <f t="shared" si="1"/>
        <v>1.336774193548387</v>
      </c>
    </row>
    <row r="13" spans="2:25" s="71" customFormat="1" ht="18" customHeight="1" x14ac:dyDescent="0.25">
      <c r="B13" s="882" t="s">
        <v>38</v>
      </c>
      <c r="C13" s="14"/>
      <c r="D13" s="1025">
        <v>7572</v>
      </c>
      <c r="F13" s="998">
        <v>289</v>
      </c>
      <c r="G13" s="999">
        <v>2.2477064220183487</v>
      </c>
      <c r="H13" s="998">
        <v>2285</v>
      </c>
      <c r="I13" s="999">
        <v>9.8776758409785934</v>
      </c>
      <c r="J13" s="998">
        <v>532</v>
      </c>
      <c r="K13" s="999">
        <v>2.6758409785932722</v>
      </c>
      <c r="L13" s="998">
        <v>572</v>
      </c>
      <c r="M13" s="999">
        <v>7.477064220183486</v>
      </c>
      <c r="N13" s="998">
        <v>2080</v>
      </c>
      <c r="O13" s="999">
        <v>19.602446483180429</v>
      </c>
      <c r="P13" s="998">
        <v>354</v>
      </c>
      <c r="Q13" s="999">
        <v>6.666666666666667</v>
      </c>
      <c r="R13" s="998">
        <v>4393</v>
      </c>
      <c r="S13" s="999">
        <v>51.452599388379205</v>
      </c>
      <c r="T13" s="998">
        <v>0</v>
      </c>
      <c r="U13" s="999">
        <v>0</v>
      </c>
      <c r="V13" s="1028">
        <f t="shared" si="0"/>
        <v>10505</v>
      </c>
      <c r="W13" s="999">
        <f t="shared" si="0"/>
        <v>100</v>
      </c>
      <c r="X13" s="85"/>
      <c r="Y13" s="1018">
        <f t="shared" si="1"/>
        <v>1.3873481246698363</v>
      </c>
    </row>
    <row r="14" spans="2:25" s="71" customFormat="1" ht="18" customHeight="1" x14ac:dyDescent="0.25">
      <c r="B14" s="882" t="s">
        <v>6</v>
      </c>
      <c r="C14" s="14"/>
      <c r="D14" s="1025">
        <v>13417</v>
      </c>
      <c r="F14" s="998">
        <v>513</v>
      </c>
      <c r="G14" s="999">
        <v>0.16137708445400753</v>
      </c>
      <c r="H14" s="998">
        <v>594</v>
      </c>
      <c r="I14" s="999">
        <v>3.0984400215169448</v>
      </c>
      <c r="J14" s="998">
        <v>246</v>
      </c>
      <c r="K14" s="999">
        <v>0</v>
      </c>
      <c r="L14" s="998">
        <v>1408</v>
      </c>
      <c r="M14" s="999">
        <v>14.922001075847231</v>
      </c>
      <c r="N14" s="998">
        <v>2826</v>
      </c>
      <c r="O14" s="999">
        <v>24.314147391070467</v>
      </c>
      <c r="P14" s="998">
        <v>3862</v>
      </c>
      <c r="Q14" s="999">
        <v>21.79666487358795</v>
      </c>
      <c r="R14" s="998">
        <v>5612</v>
      </c>
      <c r="S14" s="999">
        <v>35.707369553523399</v>
      </c>
      <c r="T14" s="998">
        <v>0</v>
      </c>
      <c r="U14" s="999">
        <v>0</v>
      </c>
      <c r="V14" s="1028">
        <f t="shared" si="0"/>
        <v>15061</v>
      </c>
      <c r="W14" s="999">
        <f t="shared" si="0"/>
        <v>100</v>
      </c>
      <c r="X14" s="85"/>
      <c r="Y14" s="1018">
        <f t="shared" si="1"/>
        <v>1.1225311172393233</v>
      </c>
    </row>
    <row r="15" spans="2:25" s="71" customFormat="1" ht="18" customHeight="1" x14ac:dyDescent="0.25">
      <c r="B15" s="882" t="s">
        <v>5</v>
      </c>
      <c r="C15" s="14"/>
      <c r="D15" s="1025">
        <v>5076</v>
      </c>
      <c r="F15" s="1031">
        <v>2443</v>
      </c>
      <c r="G15" s="999">
        <v>0</v>
      </c>
      <c r="H15" s="1031">
        <v>509</v>
      </c>
      <c r="I15" s="999">
        <v>5.5706304868316039</v>
      </c>
      <c r="J15" s="1031">
        <v>453</v>
      </c>
      <c r="K15" s="999">
        <v>8.0925778132482051</v>
      </c>
      <c r="L15" s="1031">
        <v>726</v>
      </c>
      <c r="M15" s="999">
        <v>12.721468475658419</v>
      </c>
      <c r="N15" s="1031">
        <v>1855</v>
      </c>
      <c r="O15" s="999">
        <v>33.998403830806069</v>
      </c>
      <c r="P15" s="1031">
        <v>77</v>
      </c>
      <c r="Q15" s="999">
        <v>0</v>
      </c>
      <c r="R15" s="1031">
        <v>2256</v>
      </c>
      <c r="S15" s="999">
        <v>39.616919393455703</v>
      </c>
      <c r="T15" s="1031">
        <v>0</v>
      </c>
      <c r="U15" s="999">
        <v>0</v>
      </c>
      <c r="V15" s="1028">
        <f t="shared" si="0"/>
        <v>8319</v>
      </c>
      <c r="W15" s="999">
        <f t="shared" si="0"/>
        <v>100</v>
      </c>
      <c r="X15" s="85"/>
      <c r="Y15" s="1018">
        <f t="shared" si="1"/>
        <v>1.6388888888888888</v>
      </c>
    </row>
    <row r="16" spans="2:25" s="72" customFormat="1" ht="18" customHeight="1" x14ac:dyDescent="0.25">
      <c r="B16" s="1021" t="s">
        <v>4</v>
      </c>
      <c r="C16" s="73"/>
      <c r="D16" s="1026">
        <v>34623</v>
      </c>
      <c r="E16" s="86"/>
      <c r="F16" s="1032">
        <v>5557</v>
      </c>
      <c r="G16" s="1033">
        <v>14.10823965697068</v>
      </c>
      <c r="H16" s="1032">
        <v>3992</v>
      </c>
      <c r="I16" s="1033">
        <v>4.2299223548499247</v>
      </c>
      <c r="J16" s="1032">
        <v>3626</v>
      </c>
      <c r="K16" s="1033">
        <v>9.7183914706223202</v>
      </c>
      <c r="L16" s="1032">
        <v>2087</v>
      </c>
      <c r="M16" s="1033">
        <v>5.5742264457063389</v>
      </c>
      <c r="N16" s="1032">
        <v>5211</v>
      </c>
      <c r="O16" s="1033">
        <v>12.858963958743772</v>
      </c>
      <c r="P16" s="1032">
        <v>16666</v>
      </c>
      <c r="Q16" s="1033">
        <v>32.65036504809364</v>
      </c>
      <c r="R16" s="1032">
        <v>9188</v>
      </c>
      <c r="S16" s="1033">
        <v>20.020859891065012</v>
      </c>
      <c r="T16" s="1032">
        <v>570</v>
      </c>
      <c r="U16" s="1033">
        <v>0.83903117394831384</v>
      </c>
      <c r="V16" s="1030">
        <f t="shared" si="0"/>
        <v>46897</v>
      </c>
      <c r="W16" s="1033">
        <f t="shared" si="0"/>
        <v>100</v>
      </c>
      <c r="X16" s="87"/>
      <c r="Y16" s="1018">
        <f t="shared" si="1"/>
        <v>1.3545042312913382</v>
      </c>
    </row>
    <row r="17" spans="2:25" s="72" customFormat="1" ht="18" customHeight="1" x14ac:dyDescent="0.25">
      <c r="B17" s="1021" t="s">
        <v>40</v>
      </c>
      <c r="C17" s="73"/>
      <c r="D17" s="1026">
        <v>21955</v>
      </c>
      <c r="E17" s="86"/>
      <c r="F17" s="1032">
        <v>2800</v>
      </c>
      <c r="G17" s="1033">
        <v>6.9774527726995732</v>
      </c>
      <c r="H17" s="1032">
        <v>5038</v>
      </c>
      <c r="I17" s="1033">
        <v>8.4573866109515112</v>
      </c>
      <c r="J17" s="1032">
        <v>2900</v>
      </c>
      <c r="K17" s="1033">
        <v>12.122399233916601</v>
      </c>
      <c r="L17" s="1032">
        <v>1206</v>
      </c>
      <c r="M17" s="1033">
        <v>4.8359014538173586</v>
      </c>
      <c r="N17" s="1032">
        <v>6727</v>
      </c>
      <c r="O17" s="1033">
        <v>28.332027509358404</v>
      </c>
      <c r="P17" s="1032">
        <v>3583</v>
      </c>
      <c r="Q17" s="1033">
        <v>12.823191433794724</v>
      </c>
      <c r="R17" s="1032">
        <v>7654</v>
      </c>
      <c r="S17" s="1033">
        <v>26.412466266213983</v>
      </c>
      <c r="T17" s="1032">
        <v>13</v>
      </c>
      <c r="U17" s="1033">
        <v>3.9174719247845394E-2</v>
      </c>
      <c r="V17" s="1030">
        <f t="shared" si="0"/>
        <v>29921</v>
      </c>
      <c r="W17" s="1033">
        <f t="shared" si="0"/>
        <v>99.999999999999986</v>
      </c>
      <c r="X17" s="87"/>
      <c r="Y17" s="1018">
        <f t="shared" si="1"/>
        <v>1.3628330676383511</v>
      </c>
    </row>
    <row r="18" spans="2:25" s="72" customFormat="1" ht="18" customHeight="1" x14ac:dyDescent="0.25">
      <c r="B18" s="1021" t="s">
        <v>41</v>
      </c>
      <c r="C18" s="73"/>
      <c r="D18" s="1026">
        <v>44022</v>
      </c>
      <c r="E18" s="86"/>
      <c r="F18" s="1032">
        <v>22</v>
      </c>
      <c r="G18" s="1033">
        <v>0.38917682645664642</v>
      </c>
      <c r="H18" s="1032">
        <v>3695</v>
      </c>
      <c r="I18" s="1033">
        <v>5.0131877455410665</v>
      </c>
      <c r="J18" s="1032">
        <v>5873</v>
      </c>
      <c r="K18" s="1033">
        <v>10.515152074072708</v>
      </c>
      <c r="L18" s="1032">
        <v>3435</v>
      </c>
      <c r="M18" s="1033">
        <v>6.5237840529723146</v>
      </c>
      <c r="N18" s="1032">
        <v>15028</v>
      </c>
      <c r="O18" s="1033">
        <v>32.416031871922094</v>
      </c>
      <c r="P18" s="1032">
        <v>6061</v>
      </c>
      <c r="Q18" s="1033">
        <v>11.359905564675286</v>
      </c>
      <c r="R18" s="1032">
        <v>19810</v>
      </c>
      <c r="S18" s="1033">
        <v>33.677628788018517</v>
      </c>
      <c r="T18" s="1032">
        <v>70</v>
      </c>
      <c r="U18" s="1033">
        <v>0.10513307634136894</v>
      </c>
      <c r="V18" s="1030">
        <f t="shared" si="0"/>
        <v>53994</v>
      </c>
      <c r="W18" s="1033">
        <f t="shared" si="0"/>
        <v>100.00000000000001</v>
      </c>
      <c r="X18" s="87"/>
      <c r="Y18" s="1018">
        <f t="shared" si="1"/>
        <v>1.2265231020853209</v>
      </c>
    </row>
    <row r="19" spans="2:25" s="72" customFormat="1" ht="18" customHeight="1" x14ac:dyDescent="0.25">
      <c r="B19" s="1021" t="s">
        <v>3</v>
      </c>
      <c r="C19" s="73"/>
      <c r="D19" s="1026">
        <v>43609</v>
      </c>
      <c r="E19" s="86"/>
      <c r="F19" s="1032">
        <v>14</v>
      </c>
      <c r="G19" s="1033">
        <v>7.0628950806935764E-3</v>
      </c>
      <c r="H19" s="1032">
        <v>14554</v>
      </c>
      <c r="I19" s="1033">
        <v>5.0323127449941731</v>
      </c>
      <c r="J19" s="1032">
        <v>876</v>
      </c>
      <c r="K19" s="1033">
        <v>8.1223293427976129E-2</v>
      </c>
      <c r="L19" s="1032">
        <v>2884</v>
      </c>
      <c r="M19" s="1033">
        <v>7.5113889183176186</v>
      </c>
      <c r="N19" s="1032">
        <v>6470</v>
      </c>
      <c r="O19" s="1033">
        <v>19.811420701345483</v>
      </c>
      <c r="P19" s="1032">
        <v>7396</v>
      </c>
      <c r="Q19" s="1033">
        <v>16.121058021683087</v>
      </c>
      <c r="R19" s="1032">
        <v>28081</v>
      </c>
      <c r="S19" s="1033">
        <v>51.403750397287851</v>
      </c>
      <c r="T19" s="1032">
        <v>212</v>
      </c>
      <c r="U19" s="1033">
        <v>3.1783027863121094E-2</v>
      </c>
      <c r="V19" s="1030">
        <f t="shared" si="0"/>
        <v>60487</v>
      </c>
      <c r="W19" s="1033">
        <f t="shared" si="0"/>
        <v>100.00000000000001</v>
      </c>
      <c r="X19" s="87"/>
      <c r="Y19" s="1018">
        <f t="shared" si="1"/>
        <v>1.3870302001880346</v>
      </c>
    </row>
    <row r="20" spans="2:25" s="71" customFormat="1" ht="18" customHeight="1" x14ac:dyDescent="0.25">
      <c r="B20" s="1021" t="s">
        <v>2</v>
      </c>
      <c r="C20" s="14"/>
      <c r="D20" s="1025">
        <v>11793</v>
      </c>
      <c r="F20" s="998">
        <v>287</v>
      </c>
      <c r="G20" s="999">
        <v>2.6190698107931776</v>
      </c>
      <c r="H20" s="998">
        <v>923</v>
      </c>
      <c r="I20" s="999">
        <v>3.3647124615528008</v>
      </c>
      <c r="J20" s="998">
        <v>207</v>
      </c>
      <c r="K20" s="999">
        <v>1.8175039612265822</v>
      </c>
      <c r="L20" s="998">
        <v>713</v>
      </c>
      <c r="M20" s="999">
        <v>6.0117438717494638</v>
      </c>
      <c r="N20" s="998">
        <v>3217</v>
      </c>
      <c r="O20" s="999">
        <v>28.250535930655232</v>
      </c>
      <c r="P20" s="998">
        <v>5762</v>
      </c>
      <c r="Q20" s="999">
        <v>37.794761860378415</v>
      </c>
      <c r="R20" s="998">
        <v>1915</v>
      </c>
      <c r="S20" s="999">
        <v>20.141672103644328</v>
      </c>
      <c r="T20" s="998">
        <v>0</v>
      </c>
      <c r="U20" s="999">
        <v>0</v>
      </c>
      <c r="V20" s="1028">
        <f t="shared" si="0"/>
        <v>13024</v>
      </c>
      <c r="W20" s="999">
        <f t="shared" si="0"/>
        <v>100</v>
      </c>
      <c r="X20" s="85"/>
      <c r="Y20" s="1018">
        <f t="shared" si="1"/>
        <v>1.1043839565844145</v>
      </c>
    </row>
    <row r="21" spans="2:25" s="71" customFormat="1" ht="18" customHeight="1" x14ac:dyDescent="0.25">
      <c r="B21" s="882" t="s">
        <v>35</v>
      </c>
      <c r="C21" s="14"/>
      <c r="D21" s="1025">
        <v>25847</v>
      </c>
      <c r="F21" s="998">
        <v>1601</v>
      </c>
      <c r="G21" s="999">
        <v>5.3052431721922009</v>
      </c>
      <c r="H21" s="998">
        <v>2031</v>
      </c>
      <c r="I21" s="999">
        <v>3.6950489265371695</v>
      </c>
      <c r="J21" s="998">
        <v>9143</v>
      </c>
      <c r="K21" s="999">
        <v>30.798159778004965</v>
      </c>
      <c r="L21" s="998">
        <v>2041</v>
      </c>
      <c r="M21" s="999">
        <v>7.5471009201109975</v>
      </c>
      <c r="N21" s="998">
        <v>4231</v>
      </c>
      <c r="O21" s="999">
        <v>17.328757119906527</v>
      </c>
      <c r="P21" s="998">
        <v>5695</v>
      </c>
      <c r="Q21" s="999">
        <v>16.445158463560684</v>
      </c>
      <c r="R21" s="998">
        <v>5053</v>
      </c>
      <c r="S21" s="999">
        <v>18.613991529136847</v>
      </c>
      <c r="T21" s="998">
        <v>86</v>
      </c>
      <c r="U21" s="999">
        <v>0.26654009055060612</v>
      </c>
      <c r="V21" s="1028">
        <f t="shared" si="0"/>
        <v>29881</v>
      </c>
      <c r="W21" s="999">
        <f t="shared" si="0"/>
        <v>100.00000000000001</v>
      </c>
      <c r="X21" s="85"/>
      <c r="Y21" s="1018">
        <f t="shared" si="1"/>
        <v>1.1560722714434943</v>
      </c>
    </row>
    <row r="22" spans="2:25" s="71" customFormat="1" ht="21" customHeight="1" x14ac:dyDescent="0.25">
      <c r="B22" s="882" t="s">
        <v>42</v>
      </c>
      <c r="C22" s="14"/>
      <c r="D22" s="1025">
        <v>59932</v>
      </c>
      <c r="F22" s="998">
        <v>2106</v>
      </c>
      <c r="G22" s="999">
        <v>2.2532814395789673</v>
      </c>
      <c r="H22" s="998">
        <v>15128</v>
      </c>
      <c r="I22" s="999">
        <v>13.798591305169941</v>
      </c>
      <c r="J22" s="998">
        <v>13100</v>
      </c>
      <c r="K22" s="999">
        <v>14.416274049446134</v>
      </c>
      <c r="L22" s="998">
        <v>6627</v>
      </c>
      <c r="M22" s="999">
        <v>8.5530151426815628</v>
      </c>
      <c r="N22" s="998">
        <v>15148</v>
      </c>
      <c r="O22" s="999">
        <v>24.417377054346627</v>
      </c>
      <c r="P22" s="998">
        <v>12927</v>
      </c>
      <c r="Q22" s="999">
        <v>16.926398058711374</v>
      </c>
      <c r="R22" s="998">
        <v>15256</v>
      </c>
      <c r="S22" s="999">
        <v>19.521611017443234</v>
      </c>
      <c r="T22" s="998">
        <v>66</v>
      </c>
      <c r="U22" s="999">
        <v>0.11345193262215779</v>
      </c>
      <c r="V22" s="1028">
        <f t="shared" si="0"/>
        <v>80358</v>
      </c>
      <c r="W22" s="999">
        <f t="shared" si="0"/>
        <v>100</v>
      </c>
      <c r="X22" s="85"/>
      <c r="Y22" s="1018">
        <f t="shared" si="1"/>
        <v>1.3408195955416138</v>
      </c>
    </row>
    <row r="23" spans="2:25" s="71" customFormat="1" ht="18" customHeight="1" x14ac:dyDescent="0.25">
      <c r="B23" s="882" t="s">
        <v>43</v>
      </c>
      <c r="C23" s="14"/>
      <c r="D23" s="1025">
        <v>13193</v>
      </c>
      <c r="F23" s="998">
        <v>1412</v>
      </c>
      <c r="G23" s="999">
        <v>8.3258093641171165</v>
      </c>
      <c r="H23" s="998">
        <v>1803</v>
      </c>
      <c r="I23" s="999">
        <v>9.538243260673287</v>
      </c>
      <c r="J23" s="998">
        <v>474</v>
      </c>
      <c r="K23" s="999">
        <v>0.88352895653295493</v>
      </c>
      <c r="L23" s="998">
        <v>1431</v>
      </c>
      <c r="M23" s="999">
        <v>8.2742164323487675</v>
      </c>
      <c r="N23" s="998">
        <v>2727</v>
      </c>
      <c r="O23" s="999">
        <v>15.62620920933832</v>
      </c>
      <c r="P23" s="998">
        <v>794</v>
      </c>
      <c r="Q23" s="999">
        <v>3.5147684767186895</v>
      </c>
      <c r="R23" s="998">
        <v>7467</v>
      </c>
      <c r="S23" s="999">
        <v>53.81787695085773</v>
      </c>
      <c r="T23" s="998">
        <v>2</v>
      </c>
      <c r="U23" s="999">
        <v>1.9347349413130401E-2</v>
      </c>
      <c r="V23" s="1028">
        <f>F23+H23+J23+L23+N23+P23+R23+T23</f>
        <v>16110</v>
      </c>
      <c r="W23" s="999">
        <f t="shared" si="0"/>
        <v>100</v>
      </c>
      <c r="X23" s="85"/>
      <c r="Y23" s="1018">
        <f t="shared" si="1"/>
        <v>1.2211020995982718</v>
      </c>
    </row>
    <row r="24" spans="2:25" s="71" customFormat="1" ht="22.5" customHeight="1" x14ac:dyDescent="0.25">
      <c r="B24" s="882" t="s">
        <v>44</v>
      </c>
      <c r="C24" s="14"/>
      <c r="D24" s="1025">
        <v>3398</v>
      </c>
      <c r="F24" s="1031">
        <v>295</v>
      </c>
      <c r="G24" s="1034">
        <v>3.2579185520361991</v>
      </c>
      <c r="H24" s="1031">
        <v>365</v>
      </c>
      <c r="I24" s="999">
        <v>6.4253393665158374</v>
      </c>
      <c r="J24" s="1031">
        <v>178</v>
      </c>
      <c r="K24" s="999">
        <v>5.2187028657616894</v>
      </c>
      <c r="L24" s="1031">
        <v>183</v>
      </c>
      <c r="M24" s="999">
        <v>3.4690799396681751</v>
      </c>
      <c r="N24" s="1031">
        <v>1002</v>
      </c>
      <c r="O24" s="999">
        <v>17.134238310708898</v>
      </c>
      <c r="P24" s="1031">
        <v>743</v>
      </c>
      <c r="Q24" s="999">
        <v>12.428355957767723</v>
      </c>
      <c r="R24" s="1031">
        <v>1479</v>
      </c>
      <c r="S24" s="999">
        <v>51.945701357466064</v>
      </c>
      <c r="T24" s="1031">
        <v>10</v>
      </c>
      <c r="U24" s="999">
        <v>0.12066365007541478</v>
      </c>
      <c r="V24" s="1029">
        <f t="shared" si="0"/>
        <v>4255</v>
      </c>
      <c r="W24" s="999">
        <f t="shared" si="0"/>
        <v>100</v>
      </c>
      <c r="X24" s="85"/>
      <c r="Y24" s="1018">
        <f t="shared" si="1"/>
        <v>1.2522071806945263</v>
      </c>
    </row>
    <row r="25" spans="2:25" s="71" customFormat="1" ht="18" customHeight="1" x14ac:dyDescent="0.25">
      <c r="B25" s="882" t="s">
        <v>45</v>
      </c>
      <c r="C25" s="14"/>
      <c r="D25" s="1025">
        <v>16889</v>
      </c>
      <c r="F25" s="1031">
        <v>245</v>
      </c>
      <c r="G25" s="1034">
        <v>0.41635124905374715</v>
      </c>
      <c r="H25" s="1031">
        <v>4088</v>
      </c>
      <c r="I25" s="999">
        <v>12.162503154176129</v>
      </c>
      <c r="J25" s="1031">
        <v>1311</v>
      </c>
      <c r="K25" s="999">
        <v>6.594330894103793</v>
      </c>
      <c r="L25" s="1031">
        <v>1905</v>
      </c>
      <c r="M25" s="999">
        <v>8.2555303221465213</v>
      </c>
      <c r="N25" s="1031">
        <v>5952</v>
      </c>
      <c r="O25" s="999">
        <v>27.294137437967869</v>
      </c>
      <c r="P25" s="1031">
        <v>690</v>
      </c>
      <c r="Q25" s="999">
        <v>2.5864244259399447</v>
      </c>
      <c r="R25" s="1031">
        <v>7162</v>
      </c>
      <c r="S25" s="999">
        <v>35.057616283959966</v>
      </c>
      <c r="T25" s="1031">
        <v>2079</v>
      </c>
      <c r="U25" s="999">
        <v>7.6331062326520316</v>
      </c>
      <c r="V25" s="1029">
        <f t="shared" si="0"/>
        <v>23432</v>
      </c>
      <c r="W25" s="999">
        <f t="shared" si="0"/>
        <v>99.999999999999986</v>
      </c>
      <c r="X25" s="85"/>
      <c r="Y25" s="1018">
        <f t="shared" si="1"/>
        <v>1.3874119249215466</v>
      </c>
    </row>
    <row r="26" spans="2:25" s="71" customFormat="1" ht="18" customHeight="1" x14ac:dyDescent="0.25">
      <c r="B26" s="882" t="s">
        <v>46</v>
      </c>
      <c r="C26" s="14"/>
      <c r="D26" s="1025">
        <v>2389</v>
      </c>
      <c r="F26" s="1031">
        <v>387</v>
      </c>
      <c r="G26" s="1034">
        <v>8.1975827640567527</v>
      </c>
      <c r="H26" s="1031">
        <v>502</v>
      </c>
      <c r="I26" s="999">
        <v>11.008933263268524</v>
      </c>
      <c r="J26" s="1031">
        <v>728</v>
      </c>
      <c r="K26" s="999">
        <v>20.546505517603784</v>
      </c>
      <c r="L26" s="1031">
        <v>432</v>
      </c>
      <c r="M26" s="999">
        <v>9.1697320021019451</v>
      </c>
      <c r="N26" s="1031">
        <v>701</v>
      </c>
      <c r="O26" s="999">
        <v>17.892800840777721</v>
      </c>
      <c r="P26" s="1031">
        <v>483</v>
      </c>
      <c r="Q26" s="999">
        <v>13.110877561744614</v>
      </c>
      <c r="R26" s="1031">
        <v>501</v>
      </c>
      <c r="S26" s="999">
        <v>20.073568050446664</v>
      </c>
      <c r="T26" s="1031">
        <v>0</v>
      </c>
      <c r="U26" s="999">
        <v>0</v>
      </c>
      <c r="V26" s="1029">
        <f t="shared" si="0"/>
        <v>3734</v>
      </c>
      <c r="W26" s="999">
        <f t="shared" si="0"/>
        <v>100.00000000000001</v>
      </c>
      <c r="X26" s="85"/>
      <c r="Y26" s="1018">
        <f t="shared" si="1"/>
        <v>1.5629970699037254</v>
      </c>
    </row>
    <row r="27" spans="2:25" s="71" customFormat="1" ht="18" customHeight="1" x14ac:dyDescent="0.25">
      <c r="B27" s="882" t="s">
        <v>1</v>
      </c>
      <c r="C27" s="14"/>
      <c r="D27" s="1025">
        <v>1169</v>
      </c>
      <c r="F27" s="1031">
        <v>183</v>
      </c>
      <c r="G27" s="1034">
        <v>9.2670598146588041</v>
      </c>
      <c r="H27" s="1031">
        <v>209</v>
      </c>
      <c r="I27" s="999">
        <v>12.973883740522325</v>
      </c>
      <c r="J27" s="1031">
        <v>355</v>
      </c>
      <c r="K27" s="999">
        <v>20.387531592249367</v>
      </c>
      <c r="L27" s="1031">
        <v>21</v>
      </c>
      <c r="M27" s="999">
        <v>1.5164279696714407</v>
      </c>
      <c r="N27" s="1031">
        <v>94</v>
      </c>
      <c r="O27" s="999">
        <v>7.5821398483572029</v>
      </c>
      <c r="P27" s="1031">
        <v>1</v>
      </c>
      <c r="Q27" s="999">
        <v>0.42122999157540014</v>
      </c>
      <c r="R27" s="1031">
        <v>666</v>
      </c>
      <c r="S27" s="999">
        <v>47.851727042965457</v>
      </c>
      <c r="T27" s="1031">
        <v>0</v>
      </c>
      <c r="U27" s="999">
        <v>0</v>
      </c>
      <c r="V27" s="1028">
        <f t="shared" si="0"/>
        <v>1529</v>
      </c>
      <c r="W27" s="999">
        <f t="shared" si="0"/>
        <v>100</v>
      </c>
      <c r="X27" s="85"/>
      <c r="Y27" s="1018">
        <f t="shared" si="1"/>
        <v>1.3079555175363557</v>
      </c>
    </row>
    <row r="28" spans="2:25" s="71" customFormat="1" ht="8.25" customHeight="1" x14ac:dyDescent="0.25">
      <c r="B28" s="1022"/>
      <c r="C28" s="14"/>
      <c r="D28" s="1027"/>
      <c r="F28" s="1035"/>
      <c r="G28" s="1036"/>
      <c r="H28" s="1035"/>
      <c r="I28" s="1037"/>
      <c r="J28" s="1035"/>
      <c r="K28" s="1037"/>
      <c r="L28" s="1035"/>
      <c r="M28" s="1037"/>
      <c r="N28" s="1035"/>
      <c r="O28" s="1036"/>
      <c r="P28" s="1035"/>
      <c r="Q28" s="1036"/>
      <c r="R28" s="1035"/>
      <c r="S28" s="1036"/>
      <c r="T28" s="1035"/>
      <c r="U28" s="1036"/>
      <c r="V28" s="1000"/>
      <c r="W28" s="1037"/>
      <c r="X28" s="85"/>
      <c r="Y28" s="1019"/>
    </row>
    <row r="29" spans="2:25" s="71" customFormat="1" ht="3" customHeight="1" x14ac:dyDescent="0.25">
      <c r="B29" s="53"/>
      <c r="C29" s="12"/>
      <c r="D29" s="88"/>
      <c r="E29" s="13"/>
      <c r="F29" s="89"/>
      <c r="G29" s="89"/>
      <c r="H29" s="89"/>
      <c r="I29" s="89"/>
      <c r="J29" s="89"/>
      <c r="K29" s="89"/>
      <c r="L29" s="89"/>
      <c r="M29" s="89"/>
      <c r="N29" s="89"/>
      <c r="O29" s="89"/>
      <c r="P29" s="89"/>
      <c r="Q29" s="89"/>
      <c r="R29" s="89"/>
      <c r="S29" s="89"/>
      <c r="T29" s="89"/>
      <c r="U29" s="89"/>
      <c r="V29" s="90"/>
      <c r="W29" s="89"/>
      <c r="X29" s="89"/>
      <c r="Y29" s="89"/>
    </row>
    <row r="30" spans="2:25" s="13" customFormat="1" ht="20.25" customHeight="1" x14ac:dyDescent="0.25">
      <c r="B30" s="1023" t="s">
        <v>0</v>
      </c>
      <c r="C30" s="1007"/>
      <c r="D30" s="1008">
        <f>SUM(D10:D29)</f>
        <v>402289</v>
      </c>
      <c r="E30" s="845"/>
      <c r="F30" s="992">
        <f>SUM(F10:F27)</f>
        <v>22237</v>
      </c>
      <c r="G30" s="993">
        <f>F30*100/$V30</f>
        <v>4.1805866018939257</v>
      </c>
      <c r="H30" s="992">
        <f>SUM(H10:H27)</f>
        <v>85213</v>
      </c>
      <c r="I30" s="993">
        <f>H30*100/$V30</f>
        <v>16.02016126758048</v>
      </c>
      <c r="J30" s="992">
        <f>SUM(J10:J27)</f>
        <v>74794</v>
      </c>
      <c r="K30" s="993">
        <f>J30*100/$V30</f>
        <v>14.061374929264483</v>
      </c>
      <c r="L30" s="992">
        <f>SUM(L10:L27)</f>
        <v>32843</v>
      </c>
      <c r="M30" s="993">
        <f>L30*100/$V30</f>
        <v>6.174529197553726</v>
      </c>
      <c r="N30" s="992">
        <f>SUM(N10:N27)</f>
        <v>90386</v>
      </c>
      <c r="O30" s="993">
        <f>N30*100/$V30</f>
        <v>16.992692386508271</v>
      </c>
      <c r="P30" s="992">
        <f>SUM(P10:P27)</f>
        <v>72860</v>
      </c>
      <c r="Q30" s="993">
        <f>P30*100/$V30</f>
        <v>13.697780267751559</v>
      </c>
      <c r="R30" s="992">
        <f>SUM(R10:R27)</f>
        <v>150453</v>
      </c>
      <c r="S30" s="993">
        <f>R30*100/$V30</f>
        <v>28.28537104891608</v>
      </c>
      <c r="T30" s="992">
        <f>SUM(T10:T28)</f>
        <v>3125</v>
      </c>
      <c r="U30" s="993">
        <f>T30*100/$V30</f>
        <v>0.58750430053147984</v>
      </c>
      <c r="V30" s="992">
        <f>SUM(V10:V27)</f>
        <v>531911</v>
      </c>
      <c r="W30" s="993">
        <f>G30+I30+K30+M30+O30+Q30+S30+U30</f>
        <v>99.999999999999986</v>
      </c>
      <c r="X30" s="1009"/>
      <c r="Y30" s="1020">
        <f>(V30/D30)</f>
        <v>1.3222111467129352</v>
      </c>
    </row>
    <row r="31" spans="2:25" s="13" customFormat="1" ht="5.25" customHeight="1" x14ac:dyDescent="0.25">
      <c r="B31" s="74"/>
      <c r="C31" s="69"/>
      <c r="D31" s="92"/>
      <c r="E31" s="11"/>
      <c r="F31" s="92"/>
      <c r="G31" s="91"/>
      <c r="H31" s="92"/>
      <c r="I31" s="91"/>
      <c r="J31" s="92"/>
      <c r="K31" s="91"/>
      <c r="L31" s="92"/>
      <c r="M31" s="91"/>
      <c r="N31" s="92"/>
      <c r="O31" s="91"/>
      <c r="P31" s="92"/>
      <c r="Q31" s="91"/>
      <c r="R31" s="92"/>
      <c r="S31" s="91"/>
      <c r="T31" s="92"/>
      <c r="U31" s="91"/>
      <c r="V31" s="92"/>
      <c r="W31" s="91"/>
      <c r="X31" s="91"/>
      <c r="Y31" s="91"/>
    </row>
    <row r="32" spans="2:25" s="330" customFormat="1" ht="18.75" customHeight="1" x14ac:dyDescent="0.25">
      <c r="B32" s="95" t="s">
        <v>39</v>
      </c>
      <c r="C32" s="578"/>
      <c r="D32" s="578"/>
      <c r="E32" s="578"/>
      <c r="F32" s="578"/>
      <c r="G32" s="578"/>
      <c r="H32" s="578"/>
      <c r="I32" s="578"/>
      <c r="J32" s="578"/>
      <c r="K32" s="578"/>
      <c r="L32" s="578"/>
      <c r="N32" s="578"/>
      <c r="O32" s="578"/>
      <c r="P32" s="578"/>
      <c r="Q32" s="578"/>
      <c r="R32" s="578"/>
      <c r="S32" s="578"/>
      <c r="T32" s="578"/>
      <c r="U32" s="578"/>
      <c r="V32" s="578"/>
      <c r="W32" s="578"/>
    </row>
    <row r="33" spans="1:25" s="579" customFormat="1" x14ac:dyDescent="0.3">
      <c r="B33" s="96" t="s">
        <v>47</v>
      </c>
      <c r="F33" s="580"/>
      <c r="G33" s="580"/>
      <c r="H33" s="580"/>
      <c r="I33" s="580"/>
      <c r="J33" s="580"/>
      <c r="K33" s="580"/>
      <c r="L33" s="580"/>
      <c r="M33" s="580"/>
      <c r="N33" s="580"/>
      <c r="O33" s="580"/>
      <c r="P33" s="580"/>
      <c r="Q33" s="580"/>
      <c r="R33" s="580"/>
      <c r="S33" s="580"/>
      <c r="T33" s="580"/>
      <c r="U33" s="580"/>
      <c r="X33" s="330"/>
      <c r="Y33" s="330"/>
    </row>
    <row r="34" spans="1:25" s="579" customFormat="1" x14ac:dyDescent="0.25">
      <c r="F34" s="581"/>
      <c r="G34" s="581"/>
      <c r="H34" s="581"/>
      <c r="I34" s="581"/>
      <c r="J34" s="581"/>
      <c r="X34" s="330"/>
      <c r="Y34" s="330"/>
    </row>
    <row r="35" spans="1:25" s="579" customFormat="1" x14ac:dyDescent="0.25">
      <c r="A35" s="330"/>
      <c r="B35" s="325" t="s">
        <v>39</v>
      </c>
      <c r="C35" s="330"/>
      <c r="D35" s="344" t="e">
        <f>GETPIVOTDATA("Cuenta número de expedientes",#REF!,"CCAA",$B35,"Grado Resuelto",$B$1)</f>
        <v>#REF!</v>
      </c>
      <c r="E35" s="330"/>
      <c r="F35" s="330"/>
      <c r="G35" s="330"/>
      <c r="H35" s="330"/>
      <c r="I35" s="330"/>
      <c r="J35" s="330"/>
      <c r="K35" s="330"/>
      <c r="L35" s="330"/>
      <c r="M35" s="330"/>
      <c r="N35" s="344" t="e">
        <f>GETPIVOTDATA("ID PRESTACION
COUNT",#REF!,"
CCAA",$B35,"
Tipo Prestación",N$1,"Grado Resuelto",$B$1)</f>
        <v>#REF!</v>
      </c>
      <c r="O35" s="330"/>
      <c r="X35" s="330"/>
      <c r="Y35" s="330"/>
    </row>
    <row r="36" spans="1:25" s="579" customFormat="1" x14ac:dyDescent="0.25">
      <c r="A36" s="330"/>
      <c r="B36" s="325" t="s">
        <v>47</v>
      </c>
      <c r="C36" s="330"/>
      <c r="D36" s="344" t="e">
        <f>GETPIVOTDATA("Cuenta número de expedientes",#REF!,"CCAA",$B36,"Grado Resuelto",$B$1)</f>
        <v>#REF!</v>
      </c>
      <c r="E36" s="330"/>
      <c r="F36" s="330"/>
      <c r="G36" s="330"/>
      <c r="H36" s="330"/>
      <c r="I36" s="330"/>
      <c r="J36" s="330"/>
      <c r="K36" s="330"/>
      <c r="L36" s="330"/>
      <c r="M36" s="330"/>
      <c r="N36" s="344" t="e">
        <f>GETPIVOTDATA("ID PRESTACION
COUNT",#REF!,"
CCAA",$B36,"
Tipo Prestación",N$1,"Grado Resuelto",$B$1)</f>
        <v>#REF!</v>
      </c>
      <c r="O36" s="330"/>
      <c r="T36" s="330"/>
      <c r="U36" s="330"/>
    </row>
    <row r="37" spans="1:25" s="1266" customFormat="1" x14ac:dyDescent="0.25">
      <c r="T37" s="1265"/>
      <c r="U37" s="1265"/>
    </row>
    <row r="38" spans="1:25" s="1266" customFormat="1" x14ac:dyDescent="0.25">
      <c r="T38" s="1265"/>
      <c r="U38" s="1265"/>
    </row>
    <row r="39" spans="1:25" s="577" customFormat="1" x14ac:dyDescent="0.25">
      <c r="T39" s="79"/>
      <c r="U39" s="79"/>
    </row>
    <row r="40" spans="1:25" s="577" customFormat="1" x14ac:dyDescent="0.25">
      <c r="T40" s="79"/>
      <c r="U40" s="79"/>
    </row>
    <row r="41" spans="1:25" s="577" customFormat="1" x14ac:dyDescent="0.25">
      <c r="T41" s="79"/>
      <c r="U41" s="79"/>
    </row>
    <row r="42" spans="1:25" s="577" customFormat="1" x14ac:dyDescent="0.25">
      <c r="T42" s="79"/>
      <c r="U42" s="79"/>
    </row>
    <row r="43" spans="1:25" x14ac:dyDescent="0.25">
      <c r="T43" s="80"/>
      <c r="U43" s="80"/>
      <c r="X43" s="1"/>
      <c r="Y43" s="1"/>
    </row>
    <row r="44" spans="1:25" x14ac:dyDescent="0.25">
      <c r="T44" s="80"/>
      <c r="U44" s="80"/>
      <c r="X44" s="1"/>
      <c r="Y44" s="1"/>
    </row>
    <row r="45" spans="1:25" x14ac:dyDescent="0.25">
      <c r="T45" s="80"/>
      <c r="U45" s="80"/>
      <c r="X45" s="1"/>
      <c r="Y45" s="1"/>
    </row>
    <row r="46" spans="1:25" x14ac:dyDescent="0.25">
      <c r="T46" s="80"/>
      <c r="U46" s="80"/>
      <c r="X46" s="1"/>
      <c r="Y46" s="1"/>
    </row>
    <row r="47" spans="1:25" x14ac:dyDescent="0.25">
      <c r="T47" s="80"/>
      <c r="U47" s="80"/>
      <c r="X47" s="1"/>
      <c r="Y47" s="1"/>
    </row>
    <row r="48" spans="1:25" x14ac:dyDescent="0.25">
      <c r="T48" s="80"/>
      <c r="U48" s="80"/>
      <c r="X48" s="1"/>
      <c r="Y48" s="1"/>
    </row>
    <row r="49" spans="20:25" x14ac:dyDescent="0.25">
      <c r="T49" s="80"/>
      <c r="U49" s="80"/>
      <c r="X49" s="1"/>
      <c r="Y49" s="1"/>
    </row>
    <row r="50" spans="20:25" x14ac:dyDescent="0.25">
      <c r="T50" s="80"/>
      <c r="U50" s="80"/>
      <c r="X50" s="1"/>
      <c r="Y50" s="1"/>
    </row>
    <row r="51" spans="20:25" x14ac:dyDescent="0.25">
      <c r="T51" s="80"/>
      <c r="U51" s="80"/>
      <c r="X51" s="1"/>
      <c r="Y51" s="1"/>
    </row>
    <row r="52" spans="20:25" x14ac:dyDescent="0.25">
      <c r="T52" s="80"/>
      <c r="U52" s="80"/>
      <c r="X52" s="1"/>
      <c r="Y52" s="1"/>
    </row>
    <row r="53" spans="20:25" x14ac:dyDescent="0.25">
      <c r="T53" s="80"/>
      <c r="U53" s="80"/>
      <c r="X53" s="1"/>
      <c r="Y53" s="1"/>
    </row>
    <row r="54" spans="20:25" x14ac:dyDescent="0.25">
      <c r="T54" s="80"/>
      <c r="U54" s="80"/>
      <c r="X54" s="1"/>
      <c r="Y54" s="1"/>
    </row>
    <row r="55" spans="20:25" x14ac:dyDescent="0.25">
      <c r="T55" s="80"/>
      <c r="U55" s="80"/>
      <c r="X55" s="1"/>
      <c r="Y55" s="1"/>
    </row>
    <row r="56" spans="20:25" x14ac:dyDescent="0.25">
      <c r="T56" s="80"/>
      <c r="U56" s="80"/>
      <c r="X56" s="1"/>
      <c r="Y56" s="1"/>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2" orientation="landscape"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43">
    <tabColor theme="0"/>
    <pageSetUpPr fitToPage="1"/>
  </sheetPr>
  <dimension ref="B1:Y56"/>
  <sheetViews>
    <sheetView zoomScaleNormal="100" workbookViewId="0">
      <selection activeCell="B5" sqref="B5"/>
    </sheetView>
  </sheetViews>
  <sheetFormatPr baseColWidth="10" defaultColWidth="11.453125" defaultRowHeight="15" x14ac:dyDescent="0.25"/>
  <cols>
    <col min="1" max="1" width="0.7265625" style="1" customWidth="1"/>
    <col min="2" max="2" width="21.7265625" style="1" customWidth="1"/>
    <col min="3" max="3" width="0.54296875" style="1" customWidth="1"/>
    <col min="4" max="4" width="9.7265625" style="1" customWidth="1"/>
    <col min="5" max="5" width="0.7265625" style="1" customWidth="1"/>
    <col min="6" max="6" width="8" style="1" customWidth="1"/>
    <col min="7" max="7" width="5.54296875" style="1" customWidth="1"/>
    <col min="8" max="8" width="7.54296875" style="1" customWidth="1"/>
    <col min="9" max="9" width="5.453125" style="1" customWidth="1"/>
    <col min="10" max="10" width="7.54296875" style="1" customWidth="1"/>
    <col min="11" max="11" width="5.453125" style="1" customWidth="1"/>
    <col min="12" max="12" width="6.453125" style="1" customWidth="1"/>
    <col min="13" max="13" width="5.7265625" style="1" customWidth="1"/>
    <col min="14" max="14" width="8.81640625" style="1" customWidth="1"/>
    <col min="15" max="15" width="7.26953125" style="1" customWidth="1"/>
    <col min="16" max="16" width="7.1796875" style="1" customWidth="1"/>
    <col min="17" max="17" width="6" style="1" customWidth="1"/>
    <col min="18" max="18" width="7.26953125" style="1" customWidth="1"/>
    <col min="19" max="19" width="5.453125" style="1" customWidth="1"/>
    <col min="20" max="20" width="5.54296875" style="1" customWidth="1"/>
    <col min="21" max="21" width="5.453125" style="1" customWidth="1"/>
    <col min="22" max="22" width="8.54296875" style="1" customWidth="1"/>
    <col min="23" max="23" width="6.7265625" style="1" customWidth="1"/>
    <col min="24" max="24" width="0.54296875" style="80" customWidth="1"/>
    <col min="25" max="25" width="10.453125" style="80" customWidth="1"/>
    <col min="26" max="26" width="1.453125" style="1" customWidth="1"/>
    <col min="27" max="16384" width="11.453125" style="1"/>
  </cols>
  <sheetData>
    <row r="1" spans="2:25" s="2" customFormat="1" ht="9" customHeight="1" x14ac:dyDescent="0.25">
      <c r="B1" s="6"/>
      <c r="C1" s="20"/>
      <c r="D1" s="20"/>
      <c r="E1" s="20"/>
      <c r="F1" s="94" t="s">
        <v>64</v>
      </c>
      <c r="G1" s="94"/>
      <c r="H1" s="94" t="s">
        <v>55</v>
      </c>
      <c r="I1" s="94"/>
      <c r="J1" s="94" t="s">
        <v>56</v>
      </c>
      <c r="K1" s="94"/>
      <c r="L1" s="94" t="s">
        <v>63</v>
      </c>
      <c r="M1" s="94"/>
      <c r="N1" s="94" t="s">
        <v>58</v>
      </c>
      <c r="O1" s="94"/>
      <c r="P1" s="94" t="s">
        <v>67</v>
      </c>
      <c r="Q1" s="94"/>
      <c r="R1" s="94" t="s">
        <v>66</v>
      </c>
      <c r="S1" s="94"/>
      <c r="T1" s="94" t="s">
        <v>65</v>
      </c>
      <c r="U1" s="94"/>
      <c r="X1" s="84"/>
      <c r="Y1" s="84"/>
    </row>
    <row r="2" spans="2:25" s="18" customFormat="1" ht="49.5" customHeight="1" x14ac:dyDescent="0.3">
      <c r="B2" s="68"/>
      <c r="C2" s="68"/>
      <c r="D2" s="68"/>
      <c r="E2" s="68"/>
      <c r="F2" s="68"/>
      <c r="G2" s="68"/>
      <c r="H2" s="68"/>
      <c r="I2" s="68"/>
      <c r="J2" s="68"/>
      <c r="K2" s="68"/>
      <c r="X2" s="52"/>
      <c r="Y2" s="52"/>
    </row>
    <row r="3" spans="2:25" s="4" customFormat="1" ht="36.75" customHeight="1" x14ac:dyDescent="0.25">
      <c r="B3" s="1401" t="s">
        <v>422</v>
      </c>
      <c r="C3" s="1401"/>
      <c r="D3" s="1401"/>
      <c r="E3" s="1401"/>
      <c r="F3" s="1401"/>
      <c r="G3" s="1401"/>
      <c r="H3" s="1401"/>
      <c r="I3" s="1401"/>
      <c r="J3" s="1401"/>
      <c r="K3" s="1401"/>
      <c r="L3" s="1401"/>
      <c r="M3" s="1401"/>
      <c r="N3" s="1401"/>
      <c r="O3" s="1401"/>
      <c r="P3" s="1401"/>
      <c r="Q3" s="1401"/>
      <c r="R3" s="1401"/>
      <c r="S3" s="1401"/>
      <c r="T3" s="1401"/>
      <c r="U3" s="1401"/>
      <c r="V3" s="1401"/>
      <c r="W3" s="1401"/>
      <c r="X3" s="1401"/>
      <c r="Y3" s="7"/>
    </row>
    <row r="4" spans="2:25" s="4" customFormat="1" ht="14.25" customHeight="1" x14ac:dyDescent="0.25">
      <c r="B4" s="1326" t="s">
        <v>486</v>
      </c>
      <c r="C4" s="1326"/>
      <c r="D4" s="1326"/>
      <c r="E4" s="1326"/>
      <c r="F4" s="1326"/>
      <c r="G4" s="1326"/>
      <c r="H4" s="1326"/>
      <c r="I4" s="1326"/>
      <c r="J4" s="1326"/>
      <c r="K4" s="1326"/>
      <c r="L4" s="1326"/>
      <c r="M4" s="1326"/>
      <c r="N4" s="1326"/>
      <c r="O4" s="1326"/>
      <c r="P4" s="1326"/>
      <c r="Q4" s="1326"/>
      <c r="R4" s="1326"/>
      <c r="S4" s="1326"/>
      <c r="T4" s="1326"/>
      <c r="U4" s="1326"/>
      <c r="V4" s="1326"/>
      <c r="W4" s="1326"/>
      <c r="X4" s="5"/>
      <c r="Y4" s="5"/>
    </row>
    <row r="5" spans="2:25" s="359" customFormat="1" ht="5.25" customHeight="1" x14ac:dyDescent="0.25">
      <c r="B5" s="360"/>
      <c r="C5" s="360"/>
      <c r="D5" s="360"/>
      <c r="E5" s="360"/>
      <c r="F5" s="360"/>
      <c r="G5" s="360"/>
      <c r="H5" s="360"/>
      <c r="I5" s="360"/>
      <c r="J5" s="360"/>
      <c r="K5" s="360"/>
      <c r="L5" s="360"/>
      <c r="M5" s="360"/>
      <c r="N5" s="360"/>
      <c r="O5" s="360"/>
      <c r="P5" s="360"/>
      <c r="Q5" s="360"/>
      <c r="R5" s="360"/>
      <c r="S5" s="360"/>
      <c r="T5" s="360"/>
      <c r="U5" s="360"/>
      <c r="V5" s="360"/>
      <c r="W5" s="360"/>
      <c r="X5" s="361"/>
      <c r="Y5" s="361"/>
    </row>
    <row r="6" spans="2:25" s="312" customFormat="1" ht="19.5" customHeight="1" x14ac:dyDescent="0.25">
      <c r="F6" s="1402" t="s">
        <v>52</v>
      </c>
      <c r="G6" s="1402"/>
      <c r="H6" s="1402"/>
      <c r="I6" s="1402"/>
      <c r="J6" s="1402"/>
      <c r="K6" s="1402"/>
      <c r="L6" s="1402"/>
      <c r="M6" s="1402"/>
      <c r="N6" s="1402"/>
      <c r="O6" s="1402"/>
      <c r="P6" s="1402"/>
      <c r="Q6" s="1402"/>
      <c r="R6" s="1402"/>
      <c r="S6" s="1402"/>
      <c r="T6" s="1402"/>
      <c r="U6" s="1402"/>
      <c r="V6" s="1402"/>
      <c r="W6" s="1402"/>
      <c r="X6" s="335"/>
      <c r="Y6" s="335"/>
    </row>
    <row r="7" spans="2:25" s="312" customFormat="1" ht="64.5" customHeight="1" x14ac:dyDescent="0.25">
      <c r="B7" s="1403" t="s">
        <v>12</v>
      </c>
      <c r="C7" s="336"/>
      <c r="D7" s="337" t="s">
        <v>53</v>
      </c>
      <c r="E7" s="336"/>
      <c r="F7" s="1404" t="s">
        <v>168</v>
      </c>
      <c r="G7" s="1404"/>
      <c r="H7" s="1404" t="s">
        <v>59</v>
      </c>
      <c r="I7" s="1404"/>
      <c r="J7" s="1404" t="s">
        <v>60</v>
      </c>
      <c r="K7" s="1404"/>
      <c r="L7" s="1404" t="s">
        <v>152</v>
      </c>
      <c r="M7" s="1404"/>
      <c r="N7" s="1404" t="s">
        <v>0</v>
      </c>
      <c r="O7" s="1404"/>
      <c r="P7" s="337"/>
      <c r="Q7" s="337" t="s">
        <v>62</v>
      </c>
    </row>
    <row r="8" spans="2:25" s="336" customFormat="1" ht="20.25" customHeight="1" x14ac:dyDescent="0.25">
      <c r="B8" s="1403"/>
      <c r="C8" s="338"/>
      <c r="D8" s="337" t="s">
        <v>9</v>
      </c>
      <c r="E8" s="338"/>
      <c r="F8" s="337" t="s">
        <v>9</v>
      </c>
      <c r="G8" s="337" t="s">
        <v>28</v>
      </c>
      <c r="H8" s="337" t="s">
        <v>9</v>
      </c>
      <c r="I8" s="337" t="s">
        <v>28</v>
      </c>
      <c r="J8" s="337" t="s">
        <v>9</v>
      </c>
      <c r="K8" s="337" t="s">
        <v>28</v>
      </c>
      <c r="L8" s="337" t="s">
        <v>9</v>
      </c>
      <c r="M8" s="337" t="s">
        <v>28</v>
      </c>
      <c r="N8" s="337" t="s">
        <v>9</v>
      </c>
      <c r="O8" s="337" t="s">
        <v>28</v>
      </c>
      <c r="P8" s="337"/>
      <c r="Q8" s="337" t="s">
        <v>9</v>
      </c>
    </row>
    <row r="9" spans="2:25" s="338" customFormat="1" ht="8.25" customHeight="1" x14ac:dyDescent="0.25">
      <c r="B9" s="339"/>
      <c r="C9" s="340"/>
      <c r="D9" s="341"/>
      <c r="E9" s="340"/>
      <c r="F9" s="342"/>
      <c r="G9" s="342"/>
      <c r="H9" s="342"/>
      <c r="I9" s="342"/>
      <c r="J9" s="342"/>
      <c r="K9" s="342"/>
      <c r="L9" s="342"/>
      <c r="M9" s="342"/>
      <c r="N9" s="342"/>
      <c r="O9" s="342"/>
      <c r="P9" s="342"/>
      <c r="Q9" s="342"/>
    </row>
    <row r="10" spans="2:25" s="343" customFormat="1" ht="18" customHeight="1" x14ac:dyDescent="0.25">
      <c r="B10" s="325" t="s">
        <v>8</v>
      </c>
      <c r="C10" s="340"/>
      <c r="D10" s="344">
        <f>'41abenpreGIII'!D10</f>
        <v>77842</v>
      </c>
      <c r="F10" s="345">
        <f>'41abenpreGIII'!F10+'41abenpreGIII'!H10+'41abenpreGIII'!J10+'41abenpreGIII'!L10+'41abenpreGIII'!N10</f>
        <v>80052</v>
      </c>
      <c r="G10" s="346">
        <f t="shared" ref="G10:G27" si="0">F10*100/$N10</f>
        <v>73.173674588665449</v>
      </c>
      <c r="H10" s="345">
        <f>'41abenpreGIII'!P10</f>
        <v>2689</v>
      </c>
      <c r="I10" s="346">
        <f t="shared" ref="I10:I27" si="1">H10*100/$N10</f>
        <v>2.4579524680073126</v>
      </c>
      <c r="J10" s="345">
        <f>'41abenpreGIII'!R10</f>
        <v>26651</v>
      </c>
      <c r="K10" s="346">
        <f t="shared" ref="K10:K27" si="2">J10*100/$N10</f>
        <v>24.361060329067641</v>
      </c>
      <c r="L10" s="345">
        <f>'41abenpreGIII'!T10</f>
        <v>8</v>
      </c>
      <c r="M10" s="346">
        <f t="shared" ref="M10:M27" si="3">L10*100/$N10</f>
        <v>7.3126142595978062E-3</v>
      </c>
      <c r="N10" s="345">
        <f>F10+H10+J10+L10</f>
        <v>109400</v>
      </c>
      <c r="O10" s="346">
        <f>G10+I10+K10+M10</f>
        <v>100</v>
      </c>
      <c r="P10" s="347"/>
      <c r="Q10" s="347">
        <f t="shared" ref="Q10:Q27" si="4">N10/D10</f>
        <v>1.4054109606639089</v>
      </c>
    </row>
    <row r="11" spans="2:25" s="343" customFormat="1" ht="18" customHeight="1" x14ac:dyDescent="0.25">
      <c r="B11" s="325" t="s">
        <v>7</v>
      </c>
      <c r="C11" s="340"/>
      <c r="D11" s="344">
        <f>'41abenpreGIII'!D11</f>
        <v>11813</v>
      </c>
      <c r="F11" s="345">
        <f>'41abenpreGIII'!F11+'41abenpreGIII'!H11+'41abenpreGIII'!J11+'41abenpreGIII'!L11+'41abenpreGIII'!N11</f>
        <v>6694</v>
      </c>
      <c r="G11" s="346">
        <f t="shared" si="0"/>
        <v>45.711554220158426</v>
      </c>
      <c r="H11" s="345">
        <f>'41abenpreGIII'!P11</f>
        <v>3403</v>
      </c>
      <c r="I11" s="346">
        <f t="shared" si="1"/>
        <v>23.238186287899481</v>
      </c>
      <c r="J11" s="345">
        <f>'41abenpreGIII'!R11</f>
        <v>4547</v>
      </c>
      <c r="K11" s="346">
        <f t="shared" si="2"/>
        <v>31.050259491942093</v>
      </c>
      <c r="L11" s="345">
        <f>'41abenpreGIII'!T11</f>
        <v>0</v>
      </c>
      <c r="M11" s="346">
        <f t="shared" si="3"/>
        <v>0</v>
      </c>
      <c r="N11" s="345">
        <f t="shared" ref="N11:O27" si="5">F11+H11+J11+L11</f>
        <v>14644</v>
      </c>
      <c r="O11" s="346">
        <f t="shared" si="5"/>
        <v>100</v>
      </c>
      <c r="P11" s="347"/>
      <c r="Q11" s="347">
        <f t="shared" si="4"/>
        <v>1.2396512316938966</v>
      </c>
    </row>
    <row r="12" spans="2:25" s="343" customFormat="1" ht="22.5" customHeight="1" x14ac:dyDescent="0.25">
      <c r="B12" s="325" t="s">
        <v>37</v>
      </c>
      <c r="C12" s="340"/>
      <c r="D12" s="344">
        <f>'41abenpreGIII'!D12</f>
        <v>7750</v>
      </c>
      <c r="F12" s="345">
        <f>'41abenpreGIII'!F12+'41abenpreGIII'!H12+'41abenpreGIII'!J12+'41abenpreGIII'!L12+'41abenpreGIII'!N12</f>
        <v>5915</v>
      </c>
      <c r="G12" s="346">
        <f t="shared" si="0"/>
        <v>57.094594594594597</v>
      </c>
      <c r="H12" s="344">
        <f>'41abenpreGIII'!P12</f>
        <v>1674</v>
      </c>
      <c r="I12" s="346">
        <f t="shared" si="1"/>
        <v>16.158301158301157</v>
      </c>
      <c r="J12" s="345">
        <f>'41abenpreGIII'!R12</f>
        <v>2762</v>
      </c>
      <c r="K12" s="346">
        <f t="shared" si="2"/>
        <v>26.660231660231659</v>
      </c>
      <c r="L12" s="345">
        <f>'41abenpreGIII'!T12</f>
        <v>9</v>
      </c>
      <c r="M12" s="346">
        <f t="shared" si="3"/>
        <v>8.6872586872586879E-2</v>
      </c>
      <c r="N12" s="345">
        <f t="shared" si="5"/>
        <v>10360</v>
      </c>
      <c r="O12" s="346">
        <f t="shared" si="5"/>
        <v>100</v>
      </c>
      <c r="P12" s="347"/>
      <c r="Q12" s="347">
        <f t="shared" si="4"/>
        <v>1.336774193548387</v>
      </c>
    </row>
    <row r="13" spans="2:25" s="343" customFormat="1" ht="18" customHeight="1" x14ac:dyDescent="0.25">
      <c r="B13" s="325" t="s">
        <v>38</v>
      </c>
      <c r="C13" s="340"/>
      <c r="D13" s="344">
        <f>'41abenpreGIII'!D13</f>
        <v>7572</v>
      </c>
      <c r="F13" s="345">
        <f>'41abenpreGIII'!F13+'41abenpreGIII'!H13+'41abenpreGIII'!J13+'41abenpreGIII'!L13+'41abenpreGIII'!N13</f>
        <v>5758</v>
      </c>
      <c r="G13" s="346">
        <f t="shared" si="0"/>
        <v>54.811994288434079</v>
      </c>
      <c r="H13" s="345">
        <f>'41abenpreGIII'!P13</f>
        <v>354</v>
      </c>
      <c r="I13" s="346">
        <f t="shared" si="1"/>
        <v>3.3698238933841029</v>
      </c>
      <c r="J13" s="345">
        <f>'41abenpreGIII'!R13</f>
        <v>4393</v>
      </c>
      <c r="K13" s="346">
        <f t="shared" si="2"/>
        <v>41.81818181818182</v>
      </c>
      <c r="L13" s="345">
        <f>'41abenpreGIII'!T13</f>
        <v>0</v>
      </c>
      <c r="M13" s="346">
        <f t="shared" si="3"/>
        <v>0</v>
      </c>
      <c r="N13" s="345">
        <f t="shared" si="5"/>
        <v>10505</v>
      </c>
      <c r="O13" s="346">
        <f t="shared" si="5"/>
        <v>100</v>
      </c>
      <c r="P13" s="347"/>
      <c r="Q13" s="347">
        <f t="shared" si="4"/>
        <v>1.3873481246698363</v>
      </c>
    </row>
    <row r="14" spans="2:25" s="343" customFormat="1" ht="18" customHeight="1" x14ac:dyDescent="0.25">
      <c r="B14" s="325" t="s">
        <v>6</v>
      </c>
      <c r="C14" s="340"/>
      <c r="D14" s="344">
        <f>'41abenpreGIII'!D14</f>
        <v>13417</v>
      </c>
      <c r="F14" s="345">
        <f>'41abenpreGIII'!F14+'41abenpreGIII'!H14+'41abenpreGIII'!J14+'41abenpreGIII'!L14+'41abenpreGIII'!N14</f>
        <v>5587</v>
      </c>
      <c r="G14" s="346">
        <f t="shared" si="0"/>
        <v>37.095810371157292</v>
      </c>
      <c r="H14" s="345">
        <f>'41abenpreGIII'!P14</f>
        <v>3862</v>
      </c>
      <c r="I14" s="346">
        <f t="shared" si="1"/>
        <v>25.642387623663769</v>
      </c>
      <c r="J14" s="345">
        <f>'41abenpreGIII'!R14</f>
        <v>5612</v>
      </c>
      <c r="K14" s="346">
        <f t="shared" si="2"/>
        <v>37.261802005178936</v>
      </c>
      <c r="L14" s="345">
        <f>'41abenpreGIII'!T14</f>
        <v>0</v>
      </c>
      <c r="M14" s="346">
        <f t="shared" si="3"/>
        <v>0</v>
      </c>
      <c r="N14" s="345">
        <f t="shared" si="5"/>
        <v>15061</v>
      </c>
      <c r="O14" s="346">
        <f t="shared" si="5"/>
        <v>100</v>
      </c>
      <c r="P14" s="347"/>
      <c r="Q14" s="347">
        <f t="shared" si="4"/>
        <v>1.1225311172393233</v>
      </c>
    </row>
    <row r="15" spans="2:25" s="343" customFormat="1" ht="18" customHeight="1" x14ac:dyDescent="0.25">
      <c r="B15" s="325" t="s">
        <v>5</v>
      </c>
      <c r="C15" s="340"/>
      <c r="D15" s="344">
        <f>'41abenpreGIII'!D15</f>
        <v>5076</v>
      </c>
      <c r="F15" s="345">
        <f>'41abenpreGIII'!F15+'41abenpreGIII'!H15+'41abenpreGIII'!J15+'41abenpreGIII'!L15+'41abenpreGIII'!N15</f>
        <v>5986</v>
      </c>
      <c r="G15" s="346">
        <f t="shared" si="0"/>
        <v>71.95576391393196</v>
      </c>
      <c r="H15" s="344">
        <f>'41abenpreGIII'!P15</f>
        <v>77</v>
      </c>
      <c r="I15" s="346">
        <f t="shared" si="1"/>
        <v>0.9255920182714269</v>
      </c>
      <c r="J15" s="345">
        <f>'41abenpreGIII'!R15</f>
        <v>2256</v>
      </c>
      <c r="K15" s="346">
        <f t="shared" si="2"/>
        <v>27.118644067796609</v>
      </c>
      <c r="L15" s="345">
        <f>'41abenpreGIII'!T15</f>
        <v>0</v>
      </c>
      <c r="M15" s="346">
        <f t="shared" si="3"/>
        <v>0</v>
      </c>
      <c r="N15" s="345">
        <f t="shared" si="5"/>
        <v>8319</v>
      </c>
      <c r="O15" s="346">
        <f t="shared" si="5"/>
        <v>100</v>
      </c>
      <c r="P15" s="347"/>
      <c r="Q15" s="347">
        <f t="shared" si="4"/>
        <v>1.6388888888888888</v>
      </c>
    </row>
    <row r="16" spans="2:25" s="343" customFormat="1" ht="18" customHeight="1" x14ac:dyDescent="0.25">
      <c r="B16" s="325" t="s">
        <v>4</v>
      </c>
      <c r="C16" s="340"/>
      <c r="D16" s="344">
        <f>'41abenpreGIII'!D16</f>
        <v>34623</v>
      </c>
      <c r="F16" s="345">
        <f>'41abenpreGIII'!F16+'41abenpreGIII'!H16+'41abenpreGIII'!J16+'41abenpreGIII'!L16+'41abenpreGIII'!N16</f>
        <v>20473</v>
      </c>
      <c r="G16" s="346">
        <f t="shared" si="0"/>
        <v>43.655244471927844</v>
      </c>
      <c r="H16" s="345">
        <f>'41abenpreGIII'!P16</f>
        <v>16666</v>
      </c>
      <c r="I16" s="346">
        <f t="shared" si="1"/>
        <v>35.537454421391558</v>
      </c>
      <c r="J16" s="345">
        <f>'41abenpreGIII'!R16</f>
        <v>9188</v>
      </c>
      <c r="K16" s="346">
        <f t="shared" si="2"/>
        <v>19.591871548286672</v>
      </c>
      <c r="L16" s="345">
        <f>'41abenpreGIII'!T16</f>
        <v>570</v>
      </c>
      <c r="M16" s="346">
        <f t="shared" si="3"/>
        <v>1.2154295583939272</v>
      </c>
      <c r="N16" s="345">
        <f t="shared" si="5"/>
        <v>46897</v>
      </c>
      <c r="O16" s="346">
        <f t="shared" si="5"/>
        <v>100</v>
      </c>
      <c r="P16" s="347"/>
      <c r="Q16" s="347">
        <f t="shared" si="4"/>
        <v>1.3545042312913382</v>
      </c>
    </row>
    <row r="17" spans="2:25" s="343" customFormat="1" ht="18" customHeight="1" x14ac:dyDescent="0.25">
      <c r="B17" s="325" t="s">
        <v>40</v>
      </c>
      <c r="C17" s="340"/>
      <c r="D17" s="344">
        <f>'41abenpreGIII'!D17</f>
        <v>21955</v>
      </c>
      <c r="F17" s="345">
        <f>'41abenpreGIII'!F17+'41abenpreGIII'!H17+'41abenpreGIII'!J17+'41abenpreGIII'!L17+'41abenpreGIII'!N17</f>
        <v>18671</v>
      </c>
      <c r="G17" s="346">
        <f t="shared" si="0"/>
        <v>62.400989271748941</v>
      </c>
      <c r="H17" s="345">
        <f>'41abenpreGIII'!P17</f>
        <v>3583</v>
      </c>
      <c r="I17" s="346">
        <f t="shared" si="1"/>
        <v>11.974867150162094</v>
      </c>
      <c r="J17" s="345">
        <f>'41abenpreGIII'!R17</f>
        <v>7654</v>
      </c>
      <c r="K17" s="346">
        <f t="shared" si="2"/>
        <v>25.580695832358543</v>
      </c>
      <c r="L17" s="345">
        <f>'41abenpreGIII'!T17</f>
        <v>13</v>
      </c>
      <c r="M17" s="346">
        <f t="shared" si="3"/>
        <v>4.3447745730423447E-2</v>
      </c>
      <c r="N17" s="345">
        <f t="shared" si="5"/>
        <v>29921</v>
      </c>
      <c r="O17" s="346">
        <f t="shared" si="5"/>
        <v>100</v>
      </c>
      <c r="P17" s="347"/>
      <c r="Q17" s="347">
        <f t="shared" si="4"/>
        <v>1.3628330676383511</v>
      </c>
    </row>
    <row r="18" spans="2:25" s="343" customFormat="1" ht="18" customHeight="1" x14ac:dyDescent="0.25">
      <c r="B18" s="325" t="s">
        <v>41</v>
      </c>
      <c r="C18" s="340"/>
      <c r="D18" s="344">
        <f>'41abenpreGIII'!D18</f>
        <v>44022</v>
      </c>
      <c r="F18" s="345">
        <f>'41abenpreGIII'!F18+'41abenpreGIII'!H18+'41abenpreGIII'!J18+'41abenpreGIII'!L18+'41abenpreGIII'!N18</f>
        <v>28053</v>
      </c>
      <c r="G18" s="346">
        <f t="shared" si="0"/>
        <v>51.955772863651518</v>
      </c>
      <c r="H18" s="345">
        <f>'41abenpreGIII'!P18</f>
        <v>6061</v>
      </c>
      <c r="I18" s="346">
        <f t="shared" si="1"/>
        <v>11.225321331999853</v>
      </c>
      <c r="J18" s="345">
        <f>'41abenpreGIII'!R18</f>
        <v>19810</v>
      </c>
      <c r="K18" s="346">
        <f t="shared" si="2"/>
        <v>36.689261769826274</v>
      </c>
      <c r="L18" s="345">
        <f>'41abenpreGIII'!T18</f>
        <v>70</v>
      </c>
      <c r="M18" s="346">
        <f t="shared" si="3"/>
        <v>0.12964403452235435</v>
      </c>
      <c r="N18" s="345">
        <f t="shared" si="5"/>
        <v>53994</v>
      </c>
      <c r="O18" s="346">
        <f t="shared" si="5"/>
        <v>100</v>
      </c>
      <c r="P18" s="347"/>
      <c r="Q18" s="347">
        <f t="shared" si="4"/>
        <v>1.2265231020853209</v>
      </c>
    </row>
    <row r="19" spans="2:25" s="343" customFormat="1" ht="18" customHeight="1" x14ac:dyDescent="0.25">
      <c r="B19" s="325" t="s">
        <v>3</v>
      </c>
      <c r="C19" s="340"/>
      <c r="D19" s="344">
        <f>'41abenpreGIII'!D19</f>
        <v>43609</v>
      </c>
      <c r="F19" s="345">
        <f>'41abenpreGIII'!F19+'41abenpreGIII'!H19+'41abenpreGIII'!J19+'41abenpreGIII'!L19+'41abenpreGIII'!N19</f>
        <v>24798</v>
      </c>
      <c r="G19" s="346">
        <f t="shared" si="0"/>
        <v>40.99723907616513</v>
      </c>
      <c r="H19" s="345">
        <f>'41abenpreGIII'!P19</f>
        <v>7396</v>
      </c>
      <c r="I19" s="346">
        <f>H19*100/$N19</f>
        <v>12.227420768098931</v>
      </c>
      <c r="J19" s="345">
        <f>'41abenpreGIII'!R19</f>
        <v>28081</v>
      </c>
      <c r="K19" s="346">
        <f>J19*100/$N19</f>
        <v>46.424851621009473</v>
      </c>
      <c r="L19" s="345">
        <f>'41abenpreGIII'!T19</f>
        <v>212</v>
      </c>
      <c r="M19" s="346">
        <f t="shared" si="3"/>
        <v>0.35048853472647012</v>
      </c>
      <c r="N19" s="345">
        <f t="shared" si="5"/>
        <v>60487</v>
      </c>
      <c r="O19" s="346">
        <f t="shared" si="5"/>
        <v>100</v>
      </c>
      <c r="P19" s="347"/>
      <c r="Q19" s="347">
        <f t="shared" si="4"/>
        <v>1.3870302001880346</v>
      </c>
    </row>
    <row r="20" spans="2:25" s="343" customFormat="1" ht="18" customHeight="1" x14ac:dyDescent="0.25">
      <c r="B20" s="325" t="s">
        <v>2</v>
      </c>
      <c r="C20" s="340"/>
      <c r="D20" s="344">
        <f>'41abenpreGIII'!D20</f>
        <v>11793</v>
      </c>
      <c r="F20" s="345">
        <f>'41abenpreGIII'!F20+'41abenpreGIII'!H20+'41abenpreGIII'!J20+'41abenpreGIII'!L20+'41abenpreGIII'!N20</f>
        <v>5347</v>
      </c>
      <c r="G20" s="346">
        <f t="shared" si="0"/>
        <v>41.054975429975428</v>
      </c>
      <c r="H20" s="345">
        <f>'41abenpreGIII'!P20</f>
        <v>5762</v>
      </c>
      <c r="I20" s="346">
        <f>H20*100/$N20</f>
        <v>44.241400491400491</v>
      </c>
      <c r="J20" s="345">
        <f>'41abenpreGIII'!R20</f>
        <v>1915</v>
      </c>
      <c r="K20" s="346">
        <f>J20*100/$N20</f>
        <v>14.703624078624079</v>
      </c>
      <c r="L20" s="345">
        <f>'41abenpreGIII'!T20</f>
        <v>0</v>
      </c>
      <c r="M20" s="346">
        <f t="shared" si="3"/>
        <v>0</v>
      </c>
      <c r="N20" s="345">
        <f t="shared" si="5"/>
        <v>13024</v>
      </c>
      <c r="O20" s="346">
        <f t="shared" si="5"/>
        <v>100</v>
      </c>
      <c r="P20" s="347"/>
      <c r="Q20" s="347">
        <f t="shared" si="4"/>
        <v>1.1043839565844145</v>
      </c>
    </row>
    <row r="21" spans="2:25" s="343" customFormat="1" ht="18" customHeight="1" x14ac:dyDescent="0.25">
      <c r="B21" s="325" t="s">
        <v>35</v>
      </c>
      <c r="C21" s="340"/>
      <c r="D21" s="344">
        <f>'41abenpreGIII'!D21</f>
        <v>25847</v>
      </c>
      <c r="F21" s="345">
        <f>'41abenpreGIII'!F21+'41abenpreGIII'!H21+'41abenpreGIII'!J21+'41abenpreGIII'!L21+'41abenpreGIII'!N21</f>
        <v>19047</v>
      </c>
      <c r="G21" s="346">
        <f t="shared" si="0"/>
        <v>63.742846624945621</v>
      </c>
      <c r="H21" s="345">
        <f>'41abenpreGIII'!P21</f>
        <v>5695</v>
      </c>
      <c r="I21" s="346">
        <f>H21*100/$N21</f>
        <v>19.058933770623472</v>
      </c>
      <c r="J21" s="345">
        <f>'41abenpreGIII'!R21</f>
        <v>5053</v>
      </c>
      <c r="K21" s="346">
        <f>J21*100/$N21</f>
        <v>16.910411298149327</v>
      </c>
      <c r="L21" s="345">
        <f>'41abenpreGIII'!T21</f>
        <v>86</v>
      </c>
      <c r="M21" s="346">
        <f t="shared" si="3"/>
        <v>0.2878083062815836</v>
      </c>
      <c r="N21" s="345">
        <f t="shared" si="5"/>
        <v>29881</v>
      </c>
      <c r="O21" s="346">
        <f t="shared" si="5"/>
        <v>100.00000000000001</v>
      </c>
      <c r="P21" s="347"/>
      <c r="Q21" s="347">
        <f t="shared" si="4"/>
        <v>1.1560722714434943</v>
      </c>
    </row>
    <row r="22" spans="2:25" s="343" customFormat="1" ht="21" customHeight="1" x14ac:dyDescent="0.25">
      <c r="B22" s="325" t="s">
        <v>42</v>
      </c>
      <c r="C22" s="340"/>
      <c r="D22" s="344">
        <f>'41abenpreGIII'!D22</f>
        <v>59932</v>
      </c>
      <c r="F22" s="345">
        <f>'41abenpreGIII'!F22+'41abenpreGIII'!H22+'41abenpreGIII'!J22+'41abenpreGIII'!L22+'41abenpreGIII'!N22</f>
        <v>52109</v>
      </c>
      <c r="G22" s="346">
        <f t="shared" si="0"/>
        <v>64.846063864207665</v>
      </c>
      <c r="H22" s="345">
        <f>'41abenpreGIII'!P22</f>
        <v>12927</v>
      </c>
      <c r="I22" s="346">
        <f>H22*100/$N22</f>
        <v>16.086761741208093</v>
      </c>
      <c r="J22" s="345">
        <f>'41abenpreGIII'!R22</f>
        <v>15256</v>
      </c>
      <c r="K22" s="346">
        <f>J22*100/$N22</f>
        <v>18.985041937330447</v>
      </c>
      <c r="L22" s="345">
        <f>'41abenpreGIII'!T22</f>
        <v>66</v>
      </c>
      <c r="M22" s="346">
        <f t="shared" si="3"/>
        <v>8.2132457253789287E-2</v>
      </c>
      <c r="N22" s="345">
        <f t="shared" si="5"/>
        <v>80358</v>
      </c>
      <c r="O22" s="346">
        <f t="shared" si="5"/>
        <v>100</v>
      </c>
      <c r="P22" s="347"/>
      <c r="Q22" s="347">
        <f t="shared" si="4"/>
        <v>1.3408195955416138</v>
      </c>
    </row>
    <row r="23" spans="2:25" s="343" customFormat="1" ht="18" customHeight="1" x14ac:dyDescent="0.25">
      <c r="B23" s="325" t="s">
        <v>43</v>
      </c>
      <c r="C23" s="340"/>
      <c r="D23" s="344">
        <f>'41abenpreGIII'!D23</f>
        <v>13193</v>
      </c>
      <c r="F23" s="345">
        <f>'41abenpreGIII'!F23+'41abenpreGIII'!H23+'41abenpreGIII'!J23+'41abenpreGIII'!L23+'41abenpreGIII'!N23</f>
        <v>7847</v>
      </c>
      <c r="G23" s="346">
        <f t="shared" si="0"/>
        <v>48.708876474239602</v>
      </c>
      <c r="H23" s="345">
        <f>'41abenpreGIII'!P23</f>
        <v>794</v>
      </c>
      <c r="I23" s="346">
        <f>H23*100/$N23</f>
        <v>4.9286157666045938</v>
      </c>
      <c r="J23" s="345">
        <f>'41abenpreGIII'!R23</f>
        <v>7467</v>
      </c>
      <c r="K23" s="346">
        <f>J23*100/$N23</f>
        <v>46.350093109869647</v>
      </c>
      <c r="L23" s="345">
        <f>'41abenpreGIII'!T23</f>
        <v>2</v>
      </c>
      <c r="M23" s="346">
        <f t="shared" si="3"/>
        <v>1.2414649286157667E-2</v>
      </c>
      <c r="N23" s="345">
        <f t="shared" si="5"/>
        <v>16110</v>
      </c>
      <c r="O23" s="346">
        <f t="shared" si="5"/>
        <v>100</v>
      </c>
      <c r="P23" s="347"/>
      <c r="Q23" s="347">
        <f t="shared" si="4"/>
        <v>1.2211020995982718</v>
      </c>
    </row>
    <row r="24" spans="2:25" s="343" customFormat="1" ht="22.5" customHeight="1" x14ac:dyDescent="0.25">
      <c r="B24" s="325" t="s">
        <v>44</v>
      </c>
      <c r="C24" s="340"/>
      <c r="D24" s="344">
        <f>'41abenpreGIII'!D24</f>
        <v>3398</v>
      </c>
      <c r="F24" s="345">
        <f>'41abenpreGIII'!F24+'41abenpreGIII'!H24+'41abenpreGIII'!J24+'41abenpreGIII'!L24+'41abenpreGIII'!N24</f>
        <v>2023</v>
      </c>
      <c r="G24" s="348">
        <f t="shared" si="0"/>
        <v>47.544065804935371</v>
      </c>
      <c r="H24" s="344">
        <f>'41abenpreGIII'!P24</f>
        <v>743</v>
      </c>
      <c r="I24" s="346">
        <f t="shared" si="1"/>
        <v>17.46180963572268</v>
      </c>
      <c r="J24" s="345">
        <f>'41abenpreGIII'!R24</f>
        <v>1479</v>
      </c>
      <c r="K24" s="346">
        <f t="shared" si="2"/>
        <v>34.759106933019979</v>
      </c>
      <c r="L24" s="345">
        <f>'41abenpreGIII'!T24</f>
        <v>10</v>
      </c>
      <c r="M24" s="346">
        <f t="shared" si="3"/>
        <v>0.23501762632197415</v>
      </c>
      <c r="N24" s="344">
        <f t="shared" si="5"/>
        <v>4255</v>
      </c>
      <c r="O24" s="346">
        <f t="shared" si="5"/>
        <v>100.00000000000001</v>
      </c>
      <c r="P24" s="347"/>
      <c r="Q24" s="347">
        <f t="shared" si="4"/>
        <v>1.2522071806945263</v>
      </c>
    </row>
    <row r="25" spans="2:25" s="343" customFormat="1" ht="18" customHeight="1" x14ac:dyDescent="0.25">
      <c r="B25" s="325" t="s">
        <v>45</v>
      </c>
      <c r="C25" s="340"/>
      <c r="D25" s="344">
        <f>'41abenpreGIII'!D25</f>
        <v>16889</v>
      </c>
      <c r="F25" s="345">
        <f>'41abenpreGIII'!F25+'41abenpreGIII'!H25+'41abenpreGIII'!J25+'41abenpreGIII'!L25+'41abenpreGIII'!N25</f>
        <v>13501</v>
      </c>
      <c r="G25" s="348">
        <f t="shared" si="0"/>
        <v>57.61778764083305</v>
      </c>
      <c r="H25" s="344">
        <f>'41abenpreGIII'!P25</f>
        <v>690</v>
      </c>
      <c r="I25" s="346">
        <f t="shared" si="1"/>
        <v>2.9446910208262205</v>
      </c>
      <c r="J25" s="345">
        <f>'41abenpreGIII'!R25</f>
        <v>7162</v>
      </c>
      <c r="K25" s="346">
        <f t="shared" si="2"/>
        <v>30.565039262546943</v>
      </c>
      <c r="L25" s="345">
        <f>'41abenpreGIII'!T25</f>
        <v>2079</v>
      </c>
      <c r="M25" s="346">
        <f t="shared" si="3"/>
        <v>8.872482075793787</v>
      </c>
      <c r="N25" s="344">
        <f t="shared" si="5"/>
        <v>23432</v>
      </c>
      <c r="O25" s="346">
        <f t="shared" si="5"/>
        <v>100</v>
      </c>
      <c r="P25" s="347"/>
      <c r="Q25" s="347">
        <f t="shared" si="4"/>
        <v>1.3874119249215466</v>
      </c>
    </row>
    <row r="26" spans="2:25" s="343" customFormat="1" ht="18" customHeight="1" x14ac:dyDescent="0.25">
      <c r="B26" s="325" t="s">
        <v>46</v>
      </c>
      <c r="C26" s="340"/>
      <c r="D26" s="344">
        <f>'41abenpreGIII'!D26</f>
        <v>2389</v>
      </c>
      <c r="F26" s="345">
        <f>'41abenpreGIII'!F26+'41abenpreGIII'!H26+'41abenpreGIII'!J26+'41abenpreGIII'!L26+'41abenpreGIII'!N26</f>
        <v>2750</v>
      </c>
      <c r="G26" s="348">
        <f t="shared" si="0"/>
        <v>73.647562935190138</v>
      </c>
      <c r="H26" s="344">
        <f>'41abenpreGIII'!P26</f>
        <v>483</v>
      </c>
      <c r="I26" s="346">
        <f t="shared" si="1"/>
        <v>12.935190144617033</v>
      </c>
      <c r="J26" s="345">
        <f>'41abenpreGIII'!R26</f>
        <v>501</v>
      </c>
      <c r="K26" s="346">
        <f t="shared" si="2"/>
        <v>13.417246920192822</v>
      </c>
      <c r="L26" s="345">
        <f>'41abenpreGIII'!T26</f>
        <v>0</v>
      </c>
      <c r="M26" s="346">
        <f t="shared" si="3"/>
        <v>0</v>
      </c>
      <c r="N26" s="344">
        <f t="shared" si="5"/>
        <v>3734</v>
      </c>
      <c r="O26" s="346">
        <f t="shared" si="5"/>
        <v>100</v>
      </c>
      <c r="P26" s="347"/>
      <c r="Q26" s="347">
        <f t="shared" si="4"/>
        <v>1.5629970699037254</v>
      </c>
    </row>
    <row r="27" spans="2:25" s="343" customFormat="1" ht="18" customHeight="1" x14ac:dyDescent="0.25">
      <c r="B27" s="325" t="s">
        <v>1</v>
      </c>
      <c r="C27" s="340"/>
      <c r="D27" s="344">
        <f>'41abenpreGIII'!D27</f>
        <v>1169</v>
      </c>
      <c r="F27" s="345">
        <f>'41abenpreGIII'!F27+'41abenpreGIII'!H27+'41abenpreGIII'!J27+'41abenpreGIII'!L27+'41abenpreGIII'!N27</f>
        <v>862</v>
      </c>
      <c r="G27" s="348">
        <f t="shared" si="0"/>
        <v>56.376716808371484</v>
      </c>
      <c r="H27" s="344">
        <f>'41abenpreGIII'!P27</f>
        <v>1</v>
      </c>
      <c r="I27" s="346">
        <f t="shared" si="1"/>
        <v>6.540222367560497E-2</v>
      </c>
      <c r="J27" s="345">
        <f>'41abenpreGIII'!R27</f>
        <v>666</v>
      </c>
      <c r="K27" s="346">
        <f t="shared" si="2"/>
        <v>43.557880967952912</v>
      </c>
      <c r="L27" s="345">
        <f>'41abenpreGIII'!T27</f>
        <v>0</v>
      </c>
      <c r="M27" s="346">
        <f t="shared" si="3"/>
        <v>0</v>
      </c>
      <c r="N27" s="345">
        <f t="shared" si="5"/>
        <v>1529</v>
      </c>
      <c r="O27" s="346">
        <f t="shared" si="5"/>
        <v>100</v>
      </c>
      <c r="P27" s="347"/>
      <c r="Q27" s="347">
        <f t="shared" si="4"/>
        <v>1.3079555175363557</v>
      </c>
    </row>
    <row r="28" spans="2:25" s="343" customFormat="1" ht="8.25" customHeight="1" x14ac:dyDescent="0.25">
      <c r="B28" s="349"/>
      <c r="C28" s="340"/>
      <c r="D28" s="350"/>
      <c r="F28" s="344"/>
      <c r="G28" s="351"/>
      <c r="H28" s="344"/>
      <c r="I28" s="351"/>
      <c r="J28" s="344"/>
      <c r="K28" s="351"/>
      <c r="L28" s="344"/>
      <c r="M28" s="351"/>
      <c r="N28" s="345"/>
      <c r="O28" s="347"/>
      <c r="P28" s="347"/>
      <c r="Q28" s="351"/>
    </row>
    <row r="29" spans="2:25" s="343" customFormat="1" ht="3" customHeight="1" x14ac:dyDescent="0.25">
      <c r="B29" s="339"/>
      <c r="C29" s="340"/>
      <c r="D29" s="352"/>
      <c r="F29" s="353"/>
      <c r="G29" s="353"/>
      <c r="H29" s="353"/>
      <c r="I29" s="353"/>
      <c r="J29" s="353"/>
      <c r="K29" s="353"/>
      <c r="L29" s="353"/>
      <c r="M29" s="353"/>
      <c r="N29" s="326"/>
      <c r="O29" s="353"/>
      <c r="P29" s="353"/>
      <c r="Q29" s="353"/>
    </row>
    <row r="30" spans="2:25" s="343" customFormat="1" ht="20.25" customHeight="1" x14ac:dyDescent="0.25">
      <c r="B30" s="325" t="s">
        <v>0</v>
      </c>
      <c r="C30" s="354"/>
      <c r="D30" s="326">
        <f>SUM(D10:D29)</f>
        <v>402289</v>
      </c>
      <c r="E30" s="355"/>
      <c r="F30" s="326">
        <f>SUM(F10:F27)</f>
        <v>305473</v>
      </c>
      <c r="G30" s="356">
        <f>F30*100/$N30</f>
        <v>57.429344382800885</v>
      </c>
      <c r="H30" s="326">
        <f>SUM(H10:H27)</f>
        <v>72860</v>
      </c>
      <c r="I30" s="356">
        <f>H30*100/$N30</f>
        <v>13.697780267751559</v>
      </c>
      <c r="J30" s="326">
        <f>SUM(J10:J27)</f>
        <v>150453</v>
      </c>
      <c r="K30" s="356">
        <f>J30*100/$N30</f>
        <v>28.28537104891608</v>
      </c>
      <c r="L30" s="326">
        <f>SUM(L10:L28)</f>
        <v>3125</v>
      </c>
      <c r="M30" s="356">
        <f>L30*100/$N30</f>
        <v>0.58750430053147984</v>
      </c>
      <c r="N30" s="326">
        <f>F30+H30+J30+L30</f>
        <v>531911</v>
      </c>
      <c r="O30" s="356">
        <f>G30+I30+K30+M30</f>
        <v>100</v>
      </c>
      <c r="P30" s="357"/>
      <c r="Q30" s="357">
        <f>(N30/D30)</f>
        <v>1.3222111467129352</v>
      </c>
    </row>
    <row r="31" spans="2:25" s="343" customFormat="1" ht="5.25" customHeight="1" x14ac:dyDescent="0.25">
      <c r="B31" s="325"/>
      <c r="C31" s="354"/>
      <c r="D31" s="326"/>
      <c r="E31" s="355"/>
      <c r="F31" s="326"/>
      <c r="G31" s="357"/>
      <c r="H31" s="326"/>
      <c r="I31" s="357"/>
      <c r="J31" s="326"/>
      <c r="K31" s="357"/>
      <c r="L31" s="326"/>
      <c r="M31" s="357"/>
      <c r="N31" s="326"/>
      <c r="O31" s="357"/>
      <c r="P31" s="326"/>
      <c r="Q31" s="357"/>
      <c r="R31" s="326"/>
      <c r="S31" s="357"/>
      <c r="T31" s="326"/>
      <c r="U31" s="357"/>
      <c r="V31" s="326"/>
      <c r="W31" s="357"/>
      <c r="X31" s="357"/>
      <c r="Y31" s="357"/>
    </row>
    <row r="32" spans="2:25" s="330" customFormat="1" ht="18.75" customHeight="1" x14ac:dyDescent="0.25">
      <c r="B32" s="334" t="s">
        <v>39</v>
      </c>
      <c r="C32" s="358"/>
      <c r="D32" s="358"/>
      <c r="E32" s="358"/>
      <c r="F32" s="358"/>
      <c r="G32" s="358"/>
      <c r="H32" s="358"/>
      <c r="I32" s="358"/>
      <c r="J32" s="358"/>
      <c r="K32" s="358"/>
      <c r="L32" s="358"/>
      <c r="N32" s="358"/>
      <c r="O32" s="358"/>
      <c r="P32" s="358"/>
      <c r="Q32" s="358"/>
      <c r="R32" s="358"/>
      <c r="S32" s="358"/>
      <c r="T32" s="358"/>
      <c r="U32" s="358"/>
      <c r="V32" s="358"/>
      <c r="W32" s="358"/>
    </row>
    <row r="33" spans="2:25" x14ac:dyDescent="0.3">
      <c r="B33" s="96" t="s">
        <v>47</v>
      </c>
      <c r="F33" s="93"/>
      <c r="G33" s="93"/>
      <c r="H33" s="93"/>
      <c r="I33" s="93"/>
      <c r="J33" s="93"/>
      <c r="K33" s="93"/>
      <c r="L33" s="93"/>
      <c r="M33" s="93"/>
      <c r="N33" s="93"/>
      <c r="O33" s="93"/>
      <c r="P33" s="93"/>
      <c r="Q33" s="93"/>
      <c r="R33" s="93"/>
      <c r="S33" s="93"/>
      <c r="T33" s="93"/>
      <c r="U33" s="93"/>
    </row>
    <row r="34" spans="2:25" x14ac:dyDescent="0.25">
      <c r="F34" s="21"/>
      <c r="G34" s="21"/>
      <c r="H34" s="21"/>
      <c r="I34" s="21"/>
      <c r="J34" s="21"/>
    </row>
    <row r="36" spans="2:25" x14ac:dyDescent="0.25">
      <c r="D36" s="8"/>
      <c r="T36" s="80"/>
      <c r="U36" s="80"/>
      <c r="X36" s="1"/>
      <c r="Y36" s="1"/>
    </row>
    <row r="37" spans="2:25" x14ac:dyDescent="0.25">
      <c r="T37" s="80"/>
      <c r="U37" s="80"/>
      <c r="X37" s="1"/>
      <c r="Y37" s="1"/>
    </row>
    <row r="38" spans="2:25" x14ac:dyDescent="0.25">
      <c r="T38" s="80"/>
      <c r="U38" s="80"/>
      <c r="X38" s="1"/>
      <c r="Y38" s="1"/>
    </row>
    <row r="39" spans="2:25" x14ac:dyDescent="0.25">
      <c r="T39" s="80"/>
      <c r="U39" s="80"/>
      <c r="X39" s="1"/>
      <c r="Y39" s="1"/>
    </row>
    <row r="40" spans="2:25" x14ac:dyDescent="0.25">
      <c r="T40" s="80"/>
      <c r="U40" s="80"/>
      <c r="X40" s="1"/>
      <c r="Y40" s="1"/>
    </row>
    <row r="41" spans="2:25" x14ac:dyDescent="0.25">
      <c r="T41" s="80"/>
      <c r="U41" s="80"/>
      <c r="X41" s="1"/>
      <c r="Y41" s="1"/>
    </row>
    <row r="42" spans="2:25" x14ac:dyDescent="0.25">
      <c r="T42" s="80"/>
      <c r="U42" s="80"/>
      <c r="X42" s="1"/>
      <c r="Y42" s="1"/>
    </row>
    <row r="43" spans="2:25" x14ac:dyDescent="0.25">
      <c r="T43" s="80"/>
      <c r="U43" s="80"/>
      <c r="X43" s="1"/>
      <c r="Y43" s="1"/>
    </row>
    <row r="44" spans="2:25" x14ac:dyDescent="0.25">
      <c r="T44" s="80"/>
      <c r="U44" s="80"/>
      <c r="X44" s="1"/>
      <c r="Y44" s="1"/>
    </row>
    <row r="45" spans="2:25" x14ac:dyDescent="0.25">
      <c r="T45" s="80"/>
      <c r="U45" s="80"/>
      <c r="X45" s="1"/>
      <c r="Y45" s="1"/>
    </row>
    <row r="46" spans="2:25" x14ac:dyDescent="0.25">
      <c r="T46" s="80"/>
      <c r="U46" s="80"/>
      <c r="X46" s="1"/>
      <c r="Y46" s="1"/>
    </row>
    <row r="47" spans="2:25" x14ac:dyDescent="0.25">
      <c r="T47" s="80"/>
      <c r="U47" s="80"/>
      <c r="X47" s="1"/>
      <c r="Y47" s="1"/>
    </row>
    <row r="48" spans="2:25" x14ac:dyDescent="0.25">
      <c r="T48" s="80"/>
      <c r="U48" s="80"/>
      <c r="X48" s="1"/>
      <c r="Y48" s="1"/>
    </row>
    <row r="49" spans="20:25" x14ac:dyDescent="0.25">
      <c r="T49" s="80"/>
      <c r="U49" s="80"/>
      <c r="X49" s="1"/>
      <c r="Y49" s="1"/>
    </row>
    <row r="50" spans="20:25" x14ac:dyDescent="0.25">
      <c r="T50" s="80"/>
      <c r="U50" s="80"/>
      <c r="X50" s="1"/>
      <c r="Y50" s="1"/>
    </row>
    <row r="51" spans="20:25" x14ac:dyDescent="0.25">
      <c r="T51" s="80"/>
      <c r="U51" s="80"/>
      <c r="X51" s="1"/>
      <c r="Y51" s="1"/>
    </row>
    <row r="52" spans="20:25" x14ac:dyDescent="0.25">
      <c r="T52" s="80"/>
      <c r="U52" s="80"/>
      <c r="X52" s="1"/>
      <c r="Y52" s="1"/>
    </row>
    <row r="53" spans="20:25" x14ac:dyDescent="0.25">
      <c r="T53" s="80"/>
      <c r="U53" s="80"/>
      <c r="X53" s="1"/>
      <c r="Y53" s="1"/>
    </row>
    <row r="54" spans="20:25" x14ac:dyDescent="0.25">
      <c r="T54" s="80"/>
      <c r="U54" s="80"/>
      <c r="X54" s="1"/>
      <c r="Y54" s="1"/>
    </row>
    <row r="55" spans="20:25" x14ac:dyDescent="0.25">
      <c r="T55" s="80"/>
      <c r="U55" s="80"/>
      <c r="X55" s="1"/>
      <c r="Y55" s="1"/>
    </row>
    <row r="56" spans="20:25" x14ac:dyDescent="0.25">
      <c r="T56" s="80"/>
      <c r="U56" s="80"/>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7" orientation="landscape" r:id="rId1"/>
  <headerFooter alignWithMargins="0"/>
  <rowBreaks count="1" manualBreakCount="1">
    <brk id="32" max="16383" man="1"/>
  </rowBreaks>
  <colBreaks count="1" manualBreakCount="1">
    <brk id="2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07">
    <tabColor theme="0"/>
    <pageSetUpPr fitToPage="1"/>
  </sheetPr>
  <dimension ref="A1:Z42"/>
  <sheetViews>
    <sheetView zoomScaleNormal="100" workbookViewId="0">
      <selection activeCell="I27" sqref="I27:I42"/>
    </sheetView>
  </sheetViews>
  <sheetFormatPr baseColWidth="10" defaultColWidth="11.453125" defaultRowHeight="14.5" x14ac:dyDescent="0.35"/>
  <cols>
    <col min="1" max="1" width="1.81640625" style="559" customWidth="1"/>
    <col min="2" max="2" width="44.1796875" style="559" customWidth="1"/>
    <col min="3" max="9" width="10.81640625" style="559" customWidth="1"/>
    <col min="10" max="11" width="7.1796875" style="559" customWidth="1"/>
    <col min="12" max="12" width="7.7265625" style="559" customWidth="1"/>
    <col min="13" max="20" width="8.26953125" style="559" customWidth="1"/>
    <col min="21" max="22" width="7.7265625" style="559" customWidth="1"/>
    <col min="23" max="23" width="11.453125" style="559" customWidth="1"/>
    <col min="24" max="24" width="11.453125" style="559"/>
    <col min="25" max="25" width="11.81640625" style="559" bestFit="1" customWidth="1"/>
    <col min="26" max="16384" width="11.453125" style="559"/>
  </cols>
  <sheetData>
    <row r="1" spans="1:22" x14ac:dyDescent="0.35">
      <c r="A1" s="558"/>
      <c r="B1" s="558"/>
      <c r="I1" s="560"/>
      <c r="J1" s="560"/>
    </row>
    <row r="2" spans="1:22" ht="48.75" customHeight="1" x14ac:dyDescent="0.35">
      <c r="A2" s="558"/>
      <c r="B2" s="558"/>
      <c r="I2" s="560"/>
      <c r="J2" s="560"/>
    </row>
    <row r="3" spans="1:22" ht="24" customHeight="1" x14ac:dyDescent="0.35">
      <c r="A3" s="558"/>
      <c r="B3" s="1285" t="s">
        <v>340</v>
      </c>
      <c r="C3" s="1285"/>
      <c r="D3" s="1285"/>
      <c r="E3" s="1285"/>
      <c r="F3" s="1285"/>
      <c r="G3" s="1285"/>
      <c r="H3" s="1285"/>
      <c r="I3" s="1285"/>
      <c r="J3" s="1285"/>
      <c r="K3" s="1285"/>
      <c r="L3" s="1285"/>
      <c r="M3" s="1285"/>
      <c r="N3" s="1285"/>
      <c r="O3" s="1285"/>
      <c r="P3" s="1285"/>
      <c r="Q3" s="1285"/>
      <c r="R3" s="1285"/>
      <c r="S3" s="1285"/>
      <c r="T3" s="1285"/>
      <c r="U3" s="1285"/>
    </row>
    <row r="4" spans="1:22" ht="13.5" customHeight="1" x14ac:dyDescent="0.35">
      <c r="A4" s="558"/>
      <c r="B4" s="558"/>
      <c r="I4" s="560"/>
      <c r="J4" s="560"/>
    </row>
    <row r="5" spans="1:22" x14ac:dyDescent="0.35">
      <c r="A5" s="558"/>
      <c r="B5" s="561"/>
      <c r="C5" s="1286" t="s">
        <v>341</v>
      </c>
      <c r="D5" s="1286"/>
      <c r="E5" s="1286"/>
      <c r="F5" s="1286"/>
      <c r="G5" s="1286"/>
      <c r="H5" s="1286"/>
      <c r="I5" s="1286"/>
      <c r="J5" s="1286"/>
      <c r="K5" s="1286" t="s">
        <v>342</v>
      </c>
      <c r="L5" s="1286"/>
      <c r="M5" s="1286"/>
      <c r="N5" s="1286"/>
      <c r="O5" s="1286"/>
      <c r="P5" s="1286"/>
      <c r="Q5" s="1286"/>
      <c r="R5" s="1286"/>
      <c r="S5" s="1286"/>
      <c r="T5" s="1286"/>
      <c r="U5" s="1286"/>
      <c r="V5" s="1286"/>
    </row>
    <row r="6" spans="1:22" ht="25.5" customHeight="1" x14ac:dyDescent="0.35">
      <c r="A6" s="558"/>
      <c r="B6" s="561"/>
      <c r="C6" s="1286"/>
      <c r="D6" s="1286"/>
      <c r="E6" s="1286"/>
      <c r="F6" s="1286"/>
      <c r="G6" s="1286"/>
      <c r="H6" s="1286"/>
      <c r="I6" s="1286"/>
      <c r="J6" s="1286"/>
      <c r="K6" s="1286">
        <v>43830</v>
      </c>
      <c r="L6" s="1287"/>
      <c r="M6" s="1288">
        <v>44196</v>
      </c>
      <c r="N6" s="1288"/>
      <c r="O6" s="1288">
        <v>44561</v>
      </c>
      <c r="P6" s="1288"/>
      <c r="Q6" s="1288">
        <v>44926</v>
      </c>
      <c r="R6" s="1288"/>
      <c r="S6" s="1288">
        <v>45291</v>
      </c>
      <c r="T6" s="1288"/>
      <c r="U6" s="1288">
        <f>I7</f>
        <v>45351</v>
      </c>
      <c r="V6" s="1288"/>
    </row>
    <row r="7" spans="1:22" x14ac:dyDescent="0.35">
      <c r="B7" s="619"/>
      <c r="C7" s="620">
        <v>43465</v>
      </c>
      <c r="D7" s="620">
        <v>43830</v>
      </c>
      <c r="E7" s="620">
        <v>44196</v>
      </c>
      <c r="F7" s="620">
        <v>44561</v>
      </c>
      <c r="G7" s="620">
        <v>44926</v>
      </c>
      <c r="H7" s="620">
        <v>45291</v>
      </c>
      <c r="I7" s="620">
        <v>45351</v>
      </c>
      <c r="J7" s="620"/>
      <c r="K7" s="620" t="s">
        <v>28</v>
      </c>
      <c r="L7" s="620" t="s">
        <v>343</v>
      </c>
      <c r="M7" s="620" t="s">
        <v>28</v>
      </c>
      <c r="N7" s="620" t="s">
        <v>343</v>
      </c>
      <c r="O7" s="620" t="s">
        <v>28</v>
      </c>
      <c r="P7" s="620" t="s">
        <v>343</v>
      </c>
      <c r="Q7" s="620" t="s">
        <v>28</v>
      </c>
      <c r="R7" s="620" t="s">
        <v>343</v>
      </c>
      <c r="S7" s="620" t="s">
        <v>28</v>
      </c>
      <c r="T7" s="620" t="s">
        <v>343</v>
      </c>
      <c r="U7" s="620" t="s">
        <v>28</v>
      </c>
      <c r="V7" s="620" t="s">
        <v>343</v>
      </c>
    </row>
    <row r="8" spans="1:22" x14ac:dyDescent="0.35">
      <c r="B8" s="1229" t="s">
        <v>29</v>
      </c>
      <c r="C8" s="622">
        <v>1767186</v>
      </c>
      <c r="D8" s="622">
        <v>1894744</v>
      </c>
      <c r="E8" s="622">
        <v>1850950</v>
      </c>
      <c r="F8" s="622">
        <v>1892604</v>
      </c>
      <c r="G8" s="622">
        <v>1982018</v>
      </c>
      <c r="H8" s="622">
        <v>2061372</v>
      </c>
      <c r="I8" s="1236">
        <v>2070352</v>
      </c>
      <c r="J8" s="623"/>
      <c r="K8" s="662">
        <v>7.2181422894930236E-2</v>
      </c>
      <c r="L8" s="663">
        <v>127558</v>
      </c>
      <c r="M8" s="665">
        <v>-2.3113412682663204E-2</v>
      </c>
      <c r="N8" s="627">
        <v>-43794</v>
      </c>
      <c r="O8" s="665">
        <v>2.250411950619946E-2</v>
      </c>
      <c r="P8" s="627">
        <v>41654</v>
      </c>
      <c r="Q8" s="665">
        <f>G8/F8-1</f>
        <v>4.7243903109155383E-2</v>
      </c>
      <c r="R8" s="627">
        <f>G8-F8</f>
        <v>89414</v>
      </c>
      <c r="S8" s="665">
        <f>H8/G8-1</f>
        <v>4.003697241901949E-2</v>
      </c>
      <c r="T8" s="627">
        <f>H8-G8</f>
        <v>79354</v>
      </c>
      <c r="U8" s="665">
        <f>[1]Cuadro2_ampl!V5</f>
        <v>3.6105905049782283E-2</v>
      </c>
      <c r="V8" s="627">
        <f>[1]Cuadro2_ampl!W5</f>
        <v>72147</v>
      </c>
    </row>
    <row r="9" spans="1:22" x14ac:dyDescent="0.35">
      <c r="B9" s="1235" t="s">
        <v>245</v>
      </c>
      <c r="C9" s="628">
        <v>1638618</v>
      </c>
      <c r="D9" s="628">
        <v>1735551</v>
      </c>
      <c r="E9" s="628">
        <v>1709394</v>
      </c>
      <c r="F9" s="628">
        <v>1768008</v>
      </c>
      <c r="G9" s="628">
        <v>1850208</v>
      </c>
      <c r="H9" s="628">
        <v>1944185</v>
      </c>
      <c r="I9" s="1237">
        <v>1944770</v>
      </c>
      <c r="J9" s="644"/>
      <c r="K9" s="664">
        <v>5.9155336997396502E-2</v>
      </c>
      <c r="L9" s="629">
        <v>96933</v>
      </c>
      <c r="M9" s="666">
        <v>-1.507129436127197E-2</v>
      </c>
      <c r="N9" s="629">
        <v>-26157</v>
      </c>
      <c r="O9" s="666">
        <v>3.4289344644944375E-2</v>
      </c>
      <c r="P9" s="629">
        <v>58614</v>
      </c>
      <c r="Q9" s="666">
        <f t="shared" ref="Q9:Q22" si="0">G9/F9-1</f>
        <v>4.6493002294107244E-2</v>
      </c>
      <c r="R9" s="629">
        <f t="shared" ref="R9:R22" si="1">G9-F9</f>
        <v>82200</v>
      </c>
      <c r="S9" s="666">
        <f t="shared" ref="S9:S22" si="2">H9/G9-1</f>
        <v>5.0792667635206401E-2</v>
      </c>
      <c r="T9" s="629">
        <f t="shared" ref="T9:T22" si="3">H9-G9</f>
        <v>93977</v>
      </c>
      <c r="U9" s="666">
        <f>[1]Cuadro2_ampl!V6</f>
        <v>4.5315064045885256E-2</v>
      </c>
      <c r="V9" s="629">
        <f>[1]Cuadro2_ampl!W6</f>
        <v>84307</v>
      </c>
    </row>
    <row r="10" spans="1:22" x14ac:dyDescent="0.35">
      <c r="B10" s="1231" t="s">
        <v>344</v>
      </c>
      <c r="C10" s="630">
        <v>334306</v>
      </c>
      <c r="D10" s="630">
        <v>350514</v>
      </c>
      <c r="E10" s="630">
        <v>352921</v>
      </c>
      <c r="F10" s="630">
        <v>352430</v>
      </c>
      <c r="G10" s="630">
        <v>359348</v>
      </c>
      <c r="H10" s="630">
        <v>377078</v>
      </c>
      <c r="I10" s="1238">
        <v>378155</v>
      </c>
      <c r="J10" s="564"/>
      <c r="K10" s="648">
        <v>4.8482527983344514E-2</v>
      </c>
      <c r="L10" s="631">
        <v>16208</v>
      </c>
      <c r="M10" s="652">
        <v>6.8670580918308577E-3</v>
      </c>
      <c r="N10" s="631">
        <v>2407</v>
      </c>
      <c r="O10" s="652">
        <v>-1.3912461995744252E-3</v>
      </c>
      <c r="P10" s="631">
        <v>-491</v>
      </c>
      <c r="Q10" s="652">
        <f t="shared" si="0"/>
        <v>1.9629429957722211E-2</v>
      </c>
      <c r="R10" s="631">
        <f t="shared" si="1"/>
        <v>6918</v>
      </c>
      <c r="S10" s="652">
        <f t="shared" si="2"/>
        <v>4.9339359061411292E-2</v>
      </c>
      <c r="T10" s="631">
        <f t="shared" si="3"/>
        <v>17730</v>
      </c>
      <c r="U10" s="652">
        <f>[1]Cuadro2_ampl!V7</f>
        <v>4.9503494135735737E-2</v>
      </c>
      <c r="V10" s="631">
        <f>[1]Cuadro2_ampl!W7</f>
        <v>17837</v>
      </c>
    </row>
    <row r="11" spans="1:22" x14ac:dyDescent="0.35">
      <c r="B11" s="1270" t="s">
        <v>345</v>
      </c>
      <c r="C11" s="1271">
        <v>1304312</v>
      </c>
      <c r="D11" s="1271">
        <v>1385037</v>
      </c>
      <c r="E11" s="1271">
        <v>1356473</v>
      </c>
      <c r="F11" s="1271">
        <v>1415578</v>
      </c>
      <c r="G11" s="1271">
        <v>1490860</v>
      </c>
      <c r="H11" s="1271">
        <v>1567107</v>
      </c>
      <c r="I11" s="1272">
        <v>1566615</v>
      </c>
      <c r="J11" s="1273"/>
      <c r="K11" s="1274">
        <v>6.1890866602469341E-2</v>
      </c>
      <c r="L11" s="1275">
        <v>80725</v>
      </c>
      <c r="M11" s="1276">
        <v>-2.0623275768084204E-2</v>
      </c>
      <c r="N11" s="1275">
        <v>-28564</v>
      </c>
      <c r="O11" s="1276">
        <v>4.3572559129448241E-2</v>
      </c>
      <c r="P11" s="1275">
        <v>59105</v>
      </c>
      <c r="Q11" s="1276">
        <f t="shared" si="0"/>
        <v>5.3181103407936581E-2</v>
      </c>
      <c r="R11" s="1275">
        <f t="shared" si="1"/>
        <v>75282</v>
      </c>
      <c r="S11" s="1276">
        <f t="shared" si="2"/>
        <v>5.1142964463464002E-2</v>
      </c>
      <c r="T11" s="1275">
        <f t="shared" si="3"/>
        <v>76247</v>
      </c>
      <c r="U11" s="1276">
        <f>[1]Cuadro2_ampl!V8</f>
        <v>4.4309050125154625E-2</v>
      </c>
      <c r="V11" s="1275">
        <f>[1]Cuadro2_ampl!W8</f>
        <v>66470</v>
      </c>
    </row>
    <row r="12" spans="1:22" x14ac:dyDescent="0.35">
      <c r="B12" s="1231" t="s">
        <v>346</v>
      </c>
      <c r="C12" s="630">
        <v>429437</v>
      </c>
      <c r="D12" s="630">
        <v>467298</v>
      </c>
      <c r="E12" s="630">
        <v>473559</v>
      </c>
      <c r="F12" s="630">
        <v>487549</v>
      </c>
      <c r="G12" s="630">
        <v>515590</v>
      </c>
      <c r="H12" s="630">
        <v>543298</v>
      </c>
      <c r="I12" s="1238">
        <v>548632</v>
      </c>
      <c r="J12" s="564"/>
      <c r="K12" s="648">
        <v>8.8164270894217411E-2</v>
      </c>
      <c r="L12" s="631">
        <v>37861</v>
      </c>
      <c r="M12" s="652">
        <v>1.3398302582078303E-2</v>
      </c>
      <c r="N12" s="631">
        <v>6261</v>
      </c>
      <c r="O12" s="652">
        <v>2.9542253446772193E-2</v>
      </c>
      <c r="P12" s="631">
        <v>13990</v>
      </c>
      <c r="Q12" s="652">
        <f t="shared" si="0"/>
        <v>5.7514219083620421E-2</v>
      </c>
      <c r="R12" s="631">
        <f t="shared" si="1"/>
        <v>28041</v>
      </c>
      <c r="S12" s="652">
        <f t="shared" si="2"/>
        <v>5.374037510424956E-2</v>
      </c>
      <c r="T12" s="631">
        <f t="shared" si="3"/>
        <v>27708</v>
      </c>
      <c r="U12" s="652">
        <f>[1]Cuadro2_ampl!V9</f>
        <v>5.4019680546536719E-2</v>
      </c>
      <c r="V12" s="631">
        <f>[1]Cuadro2_ampl!W9</f>
        <v>28118</v>
      </c>
    </row>
    <row r="13" spans="1:22" x14ac:dyDescent="0.35">
      <c r="B13" s="1231" t="s">
        <v>347</v>
      </c>
      <c r="C13" s="630">
        <v>490680</v>
      </c>
      <c r="D13" s="630">
        <v>515590</v>
      </c>
      <c r="E13" s="630">
        <v>506355</v>
      </c>
      <c r="F13" s="630">
        <v>529632</v>
      </c>
      <c r="G13" s="630">
        <v>560619</v>
      </c>
      <c r="H13" s="630">
        <v>592130</v>
      </c>
      <c r="I13" s="1238">
        <v>591802</v>
      </c>
      <c r="J13" s="564"/>
      <c r="K13" s="648">
        <v>5.076628352490431E-2</v>
      </c>
      <c r="L13" s="631">
        <v>24910</v>
      </c>
      <c r="M13" s="652">
        <v>-1.7911518842491092E-2</v>
      </c>
      <c r="N13" s="631">
        <v>-9235</v>
      </c>
      <c r="O13" s="652">
        <v>4.5969724797819689E-2</v>
      </c>
      <c r="P13" s="631">
        <v>23277</v>
      </c>
      <c r="Q13" s="652">
        <f t="shared" si="0"/>
        <v>5.8506661228928669E-2</v>
      </c>
      <c r="R13" s="631">
        <f t="shared" si="1"/>
        <v>30987</v>
      </c>
      <c r="S13" s="652">
        <f t="shared" si="2"/>
        <v>5.6207513480634796E-2</v>
      </c>
      <c r="T13" s="631">
        <f t="shared" si="3"/>
        <v>31511</v>
      </c>
      <c r="U13" s="652">
        <f>[1]Cuadro2_ampl!V10</f>
        <v>4.8615700831908359E-2</v>
      </c>
      <c r="V13" s="631">
        <f>[1]Cuadro2_ampl!W10</f>
        <v>27437</v>
      </c>
    </row>
    <row r="14" spans="1:22" x14ac:dyDescent="0.35">
      <c r="B14" s="1233" t="s">
        <v>348</v>
      </c>
      <c r="C14" s="632">
        <v>384195</v>
      </c>
      <c r="D14" s="632">
        <v>402149</v>
      </c>
      <c r="E14" s="632">
        <v>376559</v>
      </c>
      <c r="F14" s="632">
        <v>398397</v>
      </c>
      <c r="G14" s="632">
        <v>414651</v>
      </c>
      <c r="H14" s="632">
        <v>431679</v>
      </c>
      <c r="I14" s="1239">
        <v>426181</v>
      </c>
      <c r="J14" s="646"/>
      <c r="K14" s="650">
        <v>4.67314775049128E-2</v>
      </c>
      <c r="L14" s="633">
        <v>17954</v>
      </c>
      <c r="M14" s="654">
        <v>-6.363313100368273E-2</v>
      </c>
      <c r="N14" s="633">
        <v>-25590</v>
      </c>
      <c r="O14" s="654">
        <v>5.7993568072997936E-2</v>
      </c>
      <c r="P14" s="633">
        <v>21838</v>
      </c>
      <c r="Q14" s="654">
        <f t="shared" si="0"/>
        <v>4.0798499988704773E-2</v>
      </c>
      <c r="R14" s="633">
        <f t="shared" si="1"/>
        <v>16254</v>
      </c>
      <c r="S14" s="654">
        <f t="shared" si="2"/>
        <v>4.1065860205329319E-2</v>
      </c>
      <c r="T14" s="633">
        <f t="shared" si="3"/>
        <v>17028</v>
      </c>
      <c r="U14" s="654">
        <f>[1]Cuadro2_ampl!V11</f>
        <v>2.6284357496159094E-2</v>
      </c>
      <c r="V14" s="633">
        <f>[1]Cuadro2_ampl!W11</f>
        <v>10915</v>
      </c>
    </row>
    <row r="15" spans="1:22" x14ac:dyDescent="0.35">
      <c r="B15" s="1235" t="s">
        <v>349</v>
      </c>
      <c r="C15" s="628">
        <v>1054275</v>
      </c>
      <c r="D15" s="628">
        <v>1115183</v>
      </c>
      <c r="E15" s="628">
        <v>1124230</v>
      </c>
      <c r="F15" s="628">
        <v>1222142</v>
      </c>
      <c r="G15" s="628">
        <v>1313437</v>
      </c>
      <c r="H15" s="628">
        <v>1411866</v>
      </c>
      <c r="I15" s="1237">
        <v>1413110</v>
      </c>
      <c r="J15" s="644"/>
      <c r="K15" s="664">
        <v>5.7772402836072212E-2</v>
      </c>
      <c r="L15" s="629">
        <v>60908</v>
      </c>
      <c r="M15" s="667">
        <v>8.1125698652149136E-3</v>
      </c>
      <c r="N15" s="629">
        <v>9047</v>
      </c>
      <c r="O15" s="667">
        <v>8.7092498865890322E-2</v>
      </c>
      <c r="P15" s="629">
        <v>97912</v>
      </c>
      <c r="Q15" s="667">
        <f t="shared" si="0"/>
        <v>7.4700812180581222E-2</v>
      </c>
      <c r="R15" s="629">
        <f t="shared" si="1"/>
        <v>91295</v>
      </c>
      <c r="S15" s="667">
        <f t="shared" si="2"/>
        <v>7.4940023769697328E-2</v>
      </c>
      <c r="T15" s="629">
        <f t="shared" si="3"/>
        <v>98429</v>
      </c>
      <c r="U15" s="667">
        <f>[1]Cuadro2_ampl!V12</f>
        <v>7.1024708200697395E-2</v>
      </c>
      <c r="V15" s="629">
        <f>[1]Cuadro2_ampl!W12</f>
        <v>93710</v>
      </c>
    </row>
    <row r="16" spans="1:22" x14ac:dyDescent="0.35">
      <c r="B16" s="1231" t="s">
        <v>346</v>
      </c>
      <c r="C16" s="630">
        <v>277636</v>
      </c>
      <c r="D16" s="630">
        <v>310719</v>
      </c>
      <c r="E16" s="630">
        <v>337667</v>
      </c>
      <c r="F16" s="630">
        <v>378893</v>
      </c>
      <c r="G16" s="630">
        <v>419029</v>
      </c>
      <c r="H16" s="630">
        <v>459833</v>
      </c>
      <c r="I16" s="1238">
        <v>466070</v>
      </c>
      <c r="J16" s="564"/>
      <c r="K16" s="648">
        <v>0.11915961906957317</v>
      </c>
      <c r="L16" s="631">
        <v>33083</v>
      </c>
      <c r="M16" s="652">
        <v>8.6727879531023122E-2</v>
      </c>
      <c r="N16" s="631">
        <v>26948</v>
      </c>
      <c r="O16" s="652">
        <v>0.12209069882458157</v>
      </c>
      <c r="P16" s="631">
        <v>41226</v>
      </c>
      <c r="Q16" s="652">
        <f t="shared" si="0"/>
        <v>0.10592964240563951</v>
      </c>
      <c r="R16" s="631">
        <f t="shared" si="1"/>
        <v>40136</v>
      </c>
      <c r="S16" s="652">
        <f t="shared" si="2"/>
        <v>9.7377508477933583E-2</v>
      </c>
      <c r="T16" s="631">
        <f t="shared" si="3"/>
        <v>40804</v>
      </c>
      <c r="U16" s="652">
        <f>[1]Cuadro2_ampl!V13</f>
        <v>0.10376954100977387</v>
      </c>
      <c r="V16" s="631">
        <f>[1]Cuadro2_ampl!W13</f>
        <v>43817</v>
      </c>
    </row>
    <row r="17" spans="2:24" x14ac:dyDescent="0.35">
      <c r="B17" s="1231" t="s">
        <v>347</v>
      </c>
      <c r="C17" s="630">
        <v>427294</v>
      </c>
      <c r="D17" s="630">
        <v>442658</v>
      </c>
      <c r="E17" s="630">
        <v>443395</v>
      </c>
      <c r="F17" s="630">
        <v>474372</v>
      </c>
      <c r="G17" s="630">
        <v>508082</v>
      </c>
      <c r="H17" s="630">
        <v>544804</v>
      </c>
      <c r="I17" s="1238">
        <v>544751</v>
      </c>
      <c r="J17" s="564"/>
      <c r="K17" s="648">
        <v>3.5956507697276319E-2</v>
      </c>
      <c r="L17" s="631">
        <v>15364</v>
      </c>
      <c r="M17" s="652">
        <v>1.6649422353147703E-3</v>
      </c>
      <c r="N17" s="631">
        <v>737</v>
      </c>
      <c r="O17" s="652">
        <v>6.9863214515274219E-2</v>
      </c>
      <c r="P17" s="631">
        <v>30977</v>
      </c>
      <c r="Q17" s="652">
        <f t="shared" si="0"/>
        <v>7.1062372989974198E-2</v>
      </c>
      <c r="R17" s="631">
        <f t="shared" si="1"/>
        <v>33710</v>
      </c>
      <c r="S17" s="652">
        <f t="shared" si="2"/>
        <v>7.2275735019150522E-2</v>
      </c>
      <c r="T17" s="631">
        <f t="shared" si="3"/>
        <v>36722</v>
      </c>
      <c r="U17" s="652">
        <f>[1]Cuadro2_ampl!V14</f>
        <v>6.714530584259748E-2</v>
      </c>
      <c r="V17" s="631">
        <f>[1]Cuadro2_ampl!W14</f>
        <v>34276</v>
      </c>
    </row>
    <row r="18" spans="2:24" x14ac:dyDescent="0.35">
      <c r="B18" s="1233" t="s">
        <v>348</v>
      </c>
      <c r="C18" s="632">
        <v>349345</v>
      </c>
      <c r="D18" s="632">
        <v>361806</v>
      </c>
      <c r="E18" s="632">
        <v>343168</v>
      </c>
      <c r="F18" s="632">
        <v>368877</v>
      </c>
      <c r="G18" s="632">
        <v>386326</v>
      </c>
      <c r="H18" s="632">
        <v>407229</v>
      </c>
      <c r="I18" s="1239">
        <v>402289</v>
      </c>
      <c r="J18" s="646"/>
      <c r="K18" s="650">
        <v>3.5669610270649299E-2</v>
      </c>
      <c r="L18" s="633">
        <v>12461</v>
      </c>
      <c r="M18" s="654">
        <v>-5.151379468554973E-2</v>
      </c>
      <c r="N18" s="633">
        <v>-18638</v>
      </c>
      <c r="O18" s="654">
        <v>7.4916658895934463E-2</v>
      </c>
      <c r="P18" s="633">
        <v>25709</v>
      </c>
      <c r="Q18" s="654">
        <f t="shared" si="0"/>
        <v>4.7303030549478597E-2</v>
      </c>
      <c r="R18" s="633">
        <f t="shared" si="1"/>
        <v>17449</v>
      </c>
      <c r="S18" s="654">
        <f t="shared" si="2"/>
        <v>5.4107153026200727E-2</v>
      </c>
      <c r="T18" s="633">
        <f t="shared" si="3"/>
        <v>20903</v>
      </c>
      <c r="U18" s="654">
        <f>[1]Cuadro2_ampl!V15</f>
        <v>4.0388236024330615E-2</v>
      </c>
      <c r="V18" s="633">
        <f>[1]Cuadro2_ampl!W15</f>
        <v>15617</v>
      </c>
    </row>
    <row r="19" spans="2:24" ht="15" customHeight="1" x14ac:dyDescent="0.35">
      <c r="B19" s="1235" t="s">
        <v>350</v>
      </c>
      <c r="C19" s="628">
        <v>250037</v>
      </c>
      <c r="D19" s="628">
        <v>269854</v>
      </c>
      <c r="E19" s="628">
        <v>232243</v>
      </c>
      <c r="F19" s="628">
        <v>193436</v>
      </c>
      <c r="G19" s="628">
        <v>177423</v>
      </c>
      <c r="H19" s="628">
        <v>155241</v>
      </c>
      <c r="I19" s="1237">
        <v>153505</v>
      </c>
      <c r="J19" s="644"/>
      <c r="K19" s="664">
        <v>7.92562700720294E-2</v>
      </c>
      <c r="L19" s="629">
        <v>19817</v>
      </c>
      <c r="M19" s="667">
        <v>-0.13937536593861866</v>
      </c>
      <c r="N19" s="629">
        <v>-37611</v>
      </c>
      <c r="O19" s="667">
        <v>-0.16709653251120593</v>
      </c>
      <c r="P19" s="629">
        <v>-38807</v>
      </c>
      <c r="Q19" s="667">
        <f t="shared" si="0"/>
        <v>-8.2781902024442244E-2</v>
      </c>
      <c r="R19" s="629">
        <f t="shared" si="1"/>
        <v>-16013</v>
      </c>
      <c r="S19" s="667">
        <f t="shared" si="2"/>
        <v>-0.12502324952232802</v>
      </c>
      <c r="T19" s="629">
        <f t="shared" si="3"/>
        <v>-22182</v>
      </c>
      <c r="U19" s="667">
        <f>[1]Cuadro2_ampl!V16</f>
        <v>-0.15070956319676898</v>
      </c>
      <c r="V19" s="629">
        <f>[1]Cuadro2_ampl!W16</f>
        <v>-27240</v>
      </c>
    </row>
    <row r="20" spans="2:24" x14ac:dyDescent="0.35">
      <c r="B20" s="1231" t="s">
        <v>346</v>
      </c>
      <c r="C20" s="630">
        <v>151801</v>
      </c>
      <c r="D20" s="630">
        <v>156579</v>
      </c>
      <c r="E20" s="630">
        <v>135892</v>
      </c>
      <c r="F20" s="630">
        <v>108656</v>
      </c>
      <c r="G20" s="630">
        <v>96561</v>
      </c>
      <c r="H20" s="630">
        <v>83465</v>
      </c>
      <c r="I20" s="1238">
        <v>82562</v>
      </c>
      <c r="J20" s="564"/>
      <c r="K20" s="648">
        <v>3.1475418475504169E-2</v>
      </c>
      <c r="L20" s="631">
        <v>4778</v>
      </c>
      <c r="M20" s="652">
        <v>-0.13211861105256772</v>
      </c>
      <c r="N20" s="631">
        <v>-20687</v>
      </c>
      <c r="O20" s="652">
        <v>-0.20042386601124418</v>
      </c>
      <c r="P20" s="631">
        <v>-27236</v>
      </c>
      <c r="Q20" s="652">
        <f t="shared" si="0"/>
        <v>-0.11131460756884115</v>
      </c>
      <c r="R20" s="631">
        <f t="shared" si="1"/>
        <v>-12095</v>
      </c>
      <c r="S20" s="652">
        <f t="shared" si="2"/>
        <v>-0.1356241132548337</v>
      </c>
      <c r="T20" s="631">
        <f t="shared" si="3"/>
        <v>-13096</v>
      </c>
      <c r="U20" s="652">
        <f>[1]Cuadro2_ampl!V17</f>
        <v>-0.15976837198888671</v>
      </c>
      <c r="V20" s="631">
        <f>[1]Cuadro2_ampl!W17</f>
        <v>-15699</v>
      </c>
    </row>
    <row r="21" spans="2:24" x14ac:dyDescent="0.35">
      <c r="B21" s="1231" t="s">
        <v>347</v>
      </c>
      <c r="C21" s="630">
        <v>63386</v>
      </c>
      <c r="D21" s="630">
        <v>72932</v>
      </c>
      <c r="E21" s="630">
        <v>62960</v>
      </c>
      <c r="F21" s="630">
        <v>55260</v>
      </c>
      <c r="G21" s="630">
        <v>52537</v>
      </c>
      <c r="H21" s="630">
        <v>47326</v>
      </c>
      <c r="I21" s="1238">
        <v>47051</v>
      </c>
      <c r="J21" s="564"/>
      <c r="K21" s="648">
        <v>0.15060107910264087</v>
      </c>
      <c r="L21" s="631">
        <v>9546</v>
      </c>
      <c r="M21" s="652">
        <v>-0.13673010475511438</v>
      </c>
      <c r="N21" s="631">
        <v>-9972</v>
      </c>
      <c r="O21" s="652">
        <v>-0.12229987293519695</v>
      </c>
      <c r="P21" s="631">
        <v>-7700</v>
      </c>
      <c r="Q21" s="652">
        <f t="shared" si="0"/>
        <v>-4.9276149113282708E-2</v>
      </c>
      <c r="R21" s="631">
        <f t="shared" si="1"/>
        <v>-2723</v>
      </c>
      <c r="S21" s="652">
        <f t="shared" si="2"/>
        <v>-9.9187239469326394E-2</v>
      </c>
      <c r="T21" s="631">
        <f t="shared" si="3"/>
        <v>-5211</v>
      </c>
      <c r="U21" s="652">
        <f>[1]Cuadro2_ampl!V18</f>
        <v>-0.12690666171831511</v>
      </c>
      <c r="V21" s="631">
        <f>[1]Cuadro2_ampl!W18</f>
        <v>-6839</v>
      </c>
    </row>
    <row r="22" spans="2:24" x14ac:dyDescent="0.35">
      <c r="B22" s="1233" t="s">
        <v>348</v>
      </c>
      <c r="C22" s="632">
        <v>34850</v>
      </c>
      <c r="D22" s="632">
        <v>40343</v>
      </c>
      <c r="E22" s="632">
        <v>33391</v>
      </c>
      <c r="F22" s="632">
        <v>29520</v>
      </c>
      <c r="G22" s="632">
        <v>28325</v>
      </c>
      <c r="H22" s="632">
        <v>24450</v>
      </c>
      <c r="I22" s="1239">
        <v>23892</v>
      </c>
      <c r="J22" s="646"/>
      <c r="K22" s="650">
        <v>0.15761836441893839</v>
      </c>
      <c r="L22" s="633">
        <v>5493</v>
      </c>
      <c r="M22" s="654">
        <v>-0.17232233596906521</v>
      </c>
      <c r="N22" s="633">
        <v>-6952</v>
      </c>
      <c r="O22" s="654">
        <v>-0.11592944206522715</v>
      </c>
      <c r="P22" s="633">
        <v>-3871</v>
      </c>
      <c r="Q22" s="654">
        <f t="shared" si="0"/>
        <v>-4.0481029810298108E-2</v>
      </c>
      <c r="R22" s="633">
        <f t="shared" si="1"/>
        <v>-1195</v>
      </c>
      <c r="S22" s="654">
        <f t="shared" si="2"/>
        <v>-0.13680494263018539</v>
      </c>
      <c r="T22" s="633">
        <f t="shared" si="3"/>
        <v>-3875</v>
      </c>
      <c r="U22" s="654">
        <f>[1]Cuadro2_ampl!V19</f>
        <v>-0.16444009232706158</v>
      </c>
      <c r="V22" s="633">
        <f>[1]Cuadro2_ampl!W19</f>
        <v>-4702</v>
      </c>
    </row>
    <row r="23" spans="2:24" x14ac:dyDescent="0.35">
      <c r="B23" s="564"/>
      <c r="C23" s="564"/>
      <c r="D23" s="564"/>
      <c r="E23" s="564"/>
      <c r="F23" s="564"/>
      <c r="G23" s="564"/>
      <c r="H23" s="564"/>
      <c r="I23" s="564"/>
      <c r="J23" s="564"/>
      <c r="K23" s="564"/>
      <c r="L23" s="564"/>
      <c r="M23" s="564"/>
      <c r="N23" s="564"/>
      <c r="O23" s="564"/>
      <c r="P23" s="564"/>
      <c r="Q23" s="564"/>
      <c r="R23" s="564"/>
      <c r="S23" s="564"/>
      <c r="T23" s="564"/>
      <c r="U23" s="564"/>
      <c r="V23" s="564"/>
    </row>
    <row r="24" spans="2:24" x14ac:dyDescent="0.35">
      <c r="B24" s="565"/>
      <c r="C24" s="1286" t="s">
        <v>341</v>
      </c>
      <c r="D24" s="1286"/>
      <c r="E24" s="1286"/>
      <c r="F24" s="1286"/>
      <c r="G24" s="1286"/>
      <c r="H24" s="1286"/>
      <c r="I24" s="1286"/>
      <c r="J24" s="1286"/>
      <c r="K24" s="1286" t="s">
        <v>342</v>
      </c>
      <c r="L24" s="1286"/>
      <c r="M24" s="1286"/>
      <c r="N24" s="1286"/>
      <c r="O24" s="1286"/>
      <c r="P24" s="1286"/>
      <c r="Q24" s="1286"/>
      <c r="R24" s="1286"/>
      <c r="S24" s="1286"/>
      <c r="T24" s="1286"/>
      <c r="U24" s="1286"/>
      <c r="V24" s="1286"/>
    </row>
    <row r="25" spans="2:24" ht="24" customHeight="1" x14ac:dyDescent="0.35">
      <c r="B25" s="565"/>
      <c r="C25" s="1286"/>
      <c r="D25" s="1286"/>
      <c r="E25" s="1286"/>
      <c r="F25" s="1286"/>
      <c r="G25" s="1286"/>
      <c r="H25" s="1286"/>
      <c r="I25" s="1286"/>
      <c r="J25" s="1286"/>
      <c r="K25" s="1286">
        <v>43830</v>
      </c>
      <c r="L25" s="1287"/>
      <c r="M25" s="1288">
        <v>44196</v>
      </c>
      <c r="N25" s="1288"/>
      <c r="O25" s="1288">
        <v>44561</v>
      </c>
      <c r="P25" s="1288"/>
      <c r="Q25" s="1288">
        <v>44926</v>
      </c>
      <c r="R25" s="1288"/>
      <c r="S25" s="1288">
        <v>44926</v>
      </c>
      <c r="T25" s="1288"/>
      <c r="U25" s="1288">
        <f>U6</f>
        <v>45351</v>
      </c>
      <c r="V25" s="1288"/>
    </row>
    <row r="26" spans="2:24" x14ac:dyDescent="0.35">
      <c r="B26" s="619"/>
      <c r="C26" s="620">
        <v>43465</v>
      </c>
      <c r="D26" s="620">
        <v>43830</v>
      </c>
      <c r="E26" s="620">
        <v>44196</v>
      </c>
      <c r="F26" s="620">
        <v>44561</v>
      </c>
      <c r="G26" s="620">
        <v>44926</v>
      </c>
      <c r="H26" s="620">
        <v>45291</v>
      </c>
      <c r="I26" s="620">
        <f>I7</f>
        <v>45351</v>
      </c>
      <c r="J26" s="620"/>
      <c r="K26" s="620" t="s">
        <v>28</v>
      </c>
      <c r="L26" s="620" t="s">
        <v>343</v>
      </c>
      <c r="M26" s="620" t="s">
        <v>28</v>
      </c>
      <c r="N26" s="620" t="s">
        <v>343</v>
      </c>
      <c r="O26" s="620" t="s">
        <v>28</v>
      </c>
      <c r="P26" s="620" t="s">
        <v>343</v>
      </c>
      <c r="Q26" s="620" t="s">
        <v>28</v>
      </c>
      <c r="R26" s="620" t="s">
        <v>343</v>
      </c>
      <c r="S26" s="620" t="s">
        <v>28</v>
      </c>
      <c r="T26" s="620" t="s">
        <v>343</v>
      </c>
      <c r="U26" s="620" t="s">
        <v>28</v>
      </c>
      <c r="V26" s="620" t="s">
        <v>343</v>
      </c>
    </row>
    <row r="27" spans="2:24" x14ac:dyDescent="0.35">
      <c r="B27" s="1229" t="s">
        <v>69</v>
      </c>
      <c r="C27" s="622">
        <v>1320659</v>
      </c>
      <c r="D27" s="622">
        <v>1411021</v>
      </c>
      <c r="E27" s="622">
        <v>1427207</v>
      </c>
      <c r="F27" s="622">
        <v>1569205</v>
      </c>
      <c r="G27" s="622">
        <v>1727429</v>
      </c>
      <c r="H27" s="622">
        <v>1906051</v>
      </c>
      <c r="I27" s="1236">
        <v>2127547</v>
      </c>
      <c r="J27" s="623"/>
      <c r="K27" s="624">
        <v>6.842190149008931E-2</v>
      </c>
      <c r="L27" s="625">
        <v>90362</v>
      </c>
      <c r="M27" s="636">
        <v>1.1471126227037054E-2</v>
      </c>
      <c r="N27" s="622">
        <v>16186</v>
      </c>
      <c r="O27" s="626">
        <v>9.9493626362538778E-2</v>
      </c>
      <c r="P27" s="622">
        <v>141998</v>
      </c>
      <c r="Q27" s="626">
        <f>G27/F27-1</f>
        <v>0.10083067540569912</v>
      </c>
      <c r="R27" s="622">
        <f>G27-F27</f>
        <v>158224</v>
      </c>
      <c r="S27" s="626">
        <f>H27/G27-1</f>
        <v>0.10340338155721596</v>
      </c>
      <c r="T27" s="622">
        <f>H27-G27</f>
        <v>178622</v>
      </c>
      <c r="U27" s="626">
        <f>[1]Cuadro2_ampl!V24</f>
        <v>0.21537236415693295</v>
      </c>
      <c r="V27" s="627">
        <f>[1]Cuadro2_ampl!W24</f>
        <v>377016</v>
      </c>
    </row>
    <row r="28" spans="2:24" ht="15" customHeight="1" x14ac:dyDescent="0.35">
      <c r="B28" s="1230" t="s">
        <v>351</v>
      </c>
      <c r="C28" s="637">
        <v>52274</v>
      </c>
      <c r="D28" s="637">
        <v>60438</v>
      </c>
      <c r="E28" s="637">
        <v>61411</v>
      </c>
      <c r="F28" s="637">
        <v>62214</v>
      </c>
      <c r="G28" s="637">
        <v>65642</v>
      </c>
      <c r="H28" s="637">
        <v>69697</v>
      </c>
      <c r="I28" s="1240">
        <v>69735</v>
      </c>
      <c r="J28" s="644"/>
      <c r="K28" s="647">
        <v>0.15617706699315148</v>
      </c>
      <c r="L28" s="639">
        <v>8164</v>
      </c>
      <c r="M28" s="651">
        <v>1.6099142923326371E-2</v>
      </c>
      <c r="N28" s="639">
        <v>973</v>
      </c>
      <c r="O28" s="638">
        <v>1.3075833319763586E-2</v>
      </c>
      <c r="P28" s="637">
        <v>803</v>
      </c>
      <c r="Q28" s="651">
        <f t="shared" ref="Q28:Q42" si="4">G28/F28-1</f>
        <v>5.510013823255222E-2</v>
      </c>
      <c r="R28" s="639">
        <f t="shared" ref="R28:R41" si="5">G28-F28</f>
        <v>3428</v>
      </c>
      <c r="S28" s="651">
        <f t="shared" ref="S28:S42" si="6">H28/G28-1</f>
        <v>6.1774473660156648E-2</v>
      </c>
      <c r="T28" s="639">
        <f t="shared" ref="T28:T42" si="7">H28-G28</f>
        <v>4055</v>
      </c>
      <c r="U28" s="638">
        <f>[1]Cuadro2_ampl!V25</f>
        <v>5.6510870388607026E-2</v>
      </c>
      <c r="V28" s="639">
        <f>[1]Cuadro2_ampl!W25</f>
        <v>3730</v>
      </c>
    </row>
    <row r="29" spans="2:24" x14ac:dyDescent="0.35">
      <c r="B29" s="1231" t="s">
        <v>352</v>
      </c>
      <c r="C29" s="630">
        <v>224714</v>
      </c>
      <c r="D29" s="630">
        <v>246617</v>
      </c>
      <c r="E29" s="630">
        <v>254644</v>
      </c>
      <c r="F29" s="630">
        <v>292469</v>
      </c>
      <c r="G29" s="630">
        <v>351993</v>
      </c>
      <c r="H29" s="630">
        <v>427677</v>
      </c>
      <c r="I29" s="1238">
        <v>438122</v>
      </c>
      <c r="J29" s="564"/>
      <c r="K29" s="648">
        <v>9.747056258177067E-2</v>
      </c>
      <c r="L29" s="631">
        <v>21903</v>
      </c>
      <c r="M29" s="652">
        <v>3.2548445565390827E-2</v>
      </c>
      <c r="N29" s="631">
        <v>8027</v>
      </c>
      <c r="O29" s="635">
        <v>0.14854070781169004</v>
      </c>
      <c r="P29" s="630">
        <v>37825</v>
      </c>
      <c r="Q29" s="652">
        <f t="shared" si="4"/>
        <v>0.20352242459884629</v>
      </c>
      <c r="R29" s="631">
        <f t="shared" si="5"/>
        <v>59524</v>
      </c>
      <c r="S29" s="652">
        <f t="shared" si="6"/>
        <v>0.21501563951555847</v>
      </c>
      <c r="T29" s="631">
        <f t="shared" si="7"/>
        <v>75684</v>
      </c>
      <c r="U29" s="635">
        <f>[1]Cuadro2_ampl!V26</f>
        <v>0.19763382838148513</v>
      </c>
      <c r="V29" s="631">
        <f>[1]Cuadro2_ampl!W26</f>
        <v>72299</v>
      </c>
    </row>
    <row r="30" spans="2:24" x14ac:dyDescent="0.35">
      <c r="B30" s="1231" t="s">
        <v>353</v>
      </c>
      <c r="C30" s="630">
        <v>235924</v>
      </c>
      <c r="D30" s="630">
        <v>250318</v>
      </c>
      <c r="E30" s="630">
        <v>253202</v>
      </c>
      <c r="F30" s="630">
        <v>291129</v>
      </c>
      <c r="G30" s="630">
        <v>322595</v>
      </c>
      <c r="H30" s="630">
        <v>343152</v>
      </c>
      <c r="I30" s="1238">
        <v>341975</v>
      </c>
      <c r="J30" s="564"/>
      <c r="K30" s="648">
        <v>6.1011173089638993E-2</v>
      </c>
      <c r="L30" s="631">
        <v>14394</v>
      </c>
      <c r="M30" s="652">
        <v>1.1521344849351633E-2</v>
      </c>
      <c r="N30" s="631">
        <v>2884</v>
      </c>
      <c r="O30" s="635">
        <v>0.14978949613352177</v>
      </c>
      <c r="P30" s="630">
        <v>37927</v>
      </c>
      <c r="Q30" s="652">
        <f t="shared" si="4"/>
        <v>0.1080826712556977</v>
      </c>
      <c r="R30" s="631">
        <f t="shared" si="5"/>
        <v>31466</v>
      </c>
      <c r="S30" s="652">
        <f t="shared" si="6"/>
        <v>6.3723864288039112E-2</v>
      </c>
      <c r="T30" s="631">
        <f t="shared" si="7"/>
        <v>20557</v>
      </c>
      <c r="U30" s="635">
        <f>[1]Cuadro2_ampl!V27</f>
        <v>5.3998243207840746E-2</v>
      </c>
      <c r="V30" s="631">
        <f>[1]Cuadro2_ampl!W27</f>
        <v>17520</v>
      </c>
    </row>
    <row r="31" spans="2:24" x14ac:dyDescent="0.35">
      <c r="B31" s="1231" t="s">
        <v>354</v>
      </c>
      <c r="C31" s="630">
        <v>94802</v>
      </c>
      <c r="D31" s="630">
        <v>96748</v>
      </c>
      <c r="E31" s="630">
        <v>88465</v>
      </c>
      <c r="F31" s="630">
        <v>91795</v>
      </c>
      <c r="G31" s="630">
        <v>97929</v>
      </c>
      <c r="H31" s="630">
        <v>104917</v>
      </c>
      <c r="I31" s="1238">
        <v>105263</v>
      </c>
      <c r="J31" s="564"/>
      <c r="K31" s="648">
        <v>2.0526993101411373E-2</v>
      </c>
      <c r="L31" s="631">
        <v>1946</v>
      </c>
      <c r="M31" s="652">
        <v>-8.5614172902799046E-2</v>
      </c>
      <c r="N31" s="631">
        <v>-8283</v>
      </c>
      <c r="O31" s="635">
        <v>3.764200531283568E-2</v>
      </c>
      <c r="P31" s="630">
        <v>3330</v>
      </c>
      <c r="Q31" s="652">
        <f t="shared" si="4"/>
        <v>6.6822811699983609E-2</v>
      </c>
      <c r="R31" s="631">
        <f t="shared" si="5"/>
        <v>6134</v>
      </c>
      <c r="S31" s="652">
        <f t="shared" si="6"/>
        <v>7.1357820461763088E-2</v>
      </c>
      <c r="T31" s="631">
        <f t="shared" si="7"/>
        <v>6988</v>
      </c>
      <c r="U31" s="635">
        <f>[1]Cuadro2_ampl!V28</f>
        <v>7.3017329255861352E-2</v>
      </c>
      <c r="V31" s="631">
        <f>[1]Cuadro2_ampl!W28</f>
        <v>7163</v>
      </c>
    </row>
    <row r="32" spans="2:24" x14ac:dyDescent="0.35">
      <c r="B32" s="1231" t="s">
        <v>355</v>
      </c>
      <c r="C32" s="630">
        <v>166579</v>
      </c>
      <c r="D32" s="630">
        <v>170785</v>
      </c>
      <c r="E32" s="630">
        <v>156437</v>
      </c>
      <c r="F32" s="630">
        <v>169990</v>
      </c>
      <c r="G32" s="630">
        <v>175956</v>
      </c>
      <c r="H32" s="630">
        <v>181817</v>
      </c>
      <c r="I32" s="1238">
        <v>180167</v>
      </c>
      <c r="J32" s="564"/>
      <c r="K32" s="648">
        <v>2.5249281121870082E-2</v>
      </c>
      <c r="L32" s="631">
        <v>4206</v>
      </c>
      <c r="M32" s="652">
        <v>-8.4012061949234385E-2</v>
      </c>
      <c r="N32" s="631">
        <v>-14348</v>
      </c>
      <c r="O32" s="635">
        <v>8.6635514616107523E-2</v>
      </c>
      <c r="P32" s="630">
        <v>13553</v>
      </c>
      <c r="Q32" s="652">
        <f t="shared" si="4"/>
        <v>3.5096182128360409E-2</v>
      </c>
      <c r="R32" s="631">
        <f t="shared" si="5"/>
        <v>5966</v>
      </c>
      <c r="S32" s="652">
        <f t="shared" si="6"/>
        <v>3.3309463729568778E-2</v>
      </c>
      <c r="T32" s="631">
        <f t="shared" si="7"/>
        <v>5861</v>
      </c>
      <c r="U32" s="635">
        <f>[1]Cuadro2_ampl!V29</f>
        <v>2.0446654621453675E-2</v>
      </c>
      <c r="V32" s="631">
        <f>[1]Cuadro2_ampl!W29</f>
        <v>3610</v>
      </c>
      <c r="X32" s="566"/>
    </row>
    <row r="33" spans="2:26" x14ac:dyDescent="0.35">
      <c r="B33" s="1231" t="s">
        <v>356</v>
      </c>
      <c r="C33" s="630">
        <v>132491</v>
      </c>
      <c r="D33" s="630">
        <v>151340</v>
      </c>
      <c r="E33" s="630">
        <v>154547</v>
      </c>
      <c r="F33" s="630">
        <v>170517</v>
      </c>
      <c r="G33" s="630">
        <v>187214</v>
      </c>
      <c r="H33" s="630">
        <v>210403</v>
      </c>
      <c r="I33" s="1238">
        <v>209722</v>
      </c>
      <c r="J33" s="564"/>
      <c r="K33" s="648">
        <v>0.14226626714267376</v>
      </c>
      <c r="L33" s="631">
        <v>18849</v>
      </c>
      <c r="M33" s="652">
        <v>2.1190696445090529E-2</v>
      </c>
      <c r="N33" s="631">
        <v>3207</v>
      </c>
      <c r="O33" s="635">
        <v>0.10333426077503938</v>
      </c>
      <c r="P33" s="630">
        <v>15970</v>
      </c>
      <c r="Q33" s="652">
        <f t="shared" si="4"/>
        <v>9.7919855498278752E-2</v>
      </c>
      <c r="R33" s="631">
        <f t="shared" si="5"/>
        <v>16697</v>
      </c>
      <c r="S33" s="652">
        <f t="shared" si="6"/>
        <v>0.12386359994444862</v>
      </c>
      <c r="T33" s="631">
        <f t="shared" si="7"/>
        <v>23189</v>
      </c>
      <c r="U33" s="635">
        <f>[1]Cuadro2_ampl!V30</f>
        <v>0.10976939114605933</v>
      </c>
      <c r="V33" s="631">
        <f>[1]Cuadro2_ampl!W30</f>
        <v>20744</v>
      </c>
    </row>
    <row r="34" spans="2:26" x14ac:dyDescent="0.35">
      <c r="B34" s="1232" t="s">
        <v>357</v>
      </c>
      <c r="C34" s="640">
        <v>7022</v>
      </c>
      <c r="D34" s="640">
        <v>9202</v>
      </c>
      <c r="E34" s="640">
        <v>11820</v>
      </c>
      <c r="F34" s="640">
        <v>15678</v>
      </c>
      <c r="G34" s="640">
        <v>19892</v>
      </c>
      <c r="H34" s="640">
        <v>22322</v>
      </c>
      <c r="I34" s="1241">
        <v>22315</v>
      </c>
      <c r="J34" s="645"/>
      <c r="K34" s="649">
        <v>0.31045286243235548</v>
      </c>
      <c r="L34" s="642">
        <v>2180</v>
      </c>
      <c r="M34" s="653">
        <v>0.28450336883286242</v>
      </c>
      <c r="N34" s="642">
        <v>2618</v>
      </c>
      <c r="O34" s="641">
        <v>0.3263959390862945</v>
      </c>
      <c r="P34" s="640">
        <v>3858</v>
      </c>
      <c r="Q34" s="653">
        <f t="shared" si="4"/>
        <v>0.26878428370965679</v>
      </c>
      <c r="R34" s="642">
        <f t="shared" si="5"/>
        <v>4214</v>
      </c>
      <c r="S34" s="653">
        <f t="shared" si="6"/>
        <v>0.12215966217574903</v>
      </c>
      <c r="T34" s="642">
        <f t="shared" si="7"/>
        <v>2430</v>
      </c>
      <c r="U34" s="641">
        <f>[1]Cuadro2_ampl!V31</f>
        <v>0.11950032609240968</v>
      </c>
      <c r="V34" s="642">
        <f>[1]Cuadro2_ampl!W31</f>
        <v>2382</v>
      </c>
    </row>
    <row r="35" spans="2:26" x14ac:dyDescent="0.35">
      <c r="B35" s="1232" t="s">
        <v>358</v>
      </c>
      <c r="C35" s="640">
        <v>171</v>
      </c>
      <c r="D35" s="640">
        <v>236</v>
      </c>
      <c r="E35" s="640">
        <v>293</v>
      </c>
      <c r="F35" s="640">
        <v>388</v>
      </c>
      <c r="G35" s="640">
        <v>233</v>
      </c>
      <c r="H35" s="640">
        <v>197</v>
      </c>
      <c r="I35" s="1241">
        <v>210</v>
      </c>
      <c r="J35" s="645"/>
      <c r="K35" s="649">
        <v>0.38011695906432741</v>
      </c>
      <c r="L35" s="642">
        <v>65</v>
      </c>
      <c r="M35" s="653">
        <v>0.24152542372881358</v>
      </c>
      <c r="N35" s="642">
        <v>57</v>
      </c>
      <c r="O35" s="641">
        <v>0.32423208191126274</v>
      </c>
      <c r="P35" s="640">
        <v>95</v>
      </c>
      <c r="Q35" s="653">
        <f t="shared" si="4"/>
        <v>-0.39948453608247425</v>
      </c>
      <c r="R35" s="642">
        <f t="shared" si="5"/>
        <v>-155</v>
      </c>
      <c r="S35" s="653">
        <f t="shared" si="6"/>
        <v>-0.15450643776824036</v>
      </c>
      <c r="T35" s="642">
        <f t="shared" si="7"/>
        <v>-36</v>
      </c>
      <c r="U35" s="641">
        <f>[1]Cuadro2_ampl!V32</f>
        <v>8.8082901554404236E-2</v>
      </c>
      <c r="V35" s="642">
        <f>[1]Cuadro2_ampl!W32</f>
        <v>17</v>
      </c>
    </row>
    <row r="36" spans="2:26" x14ac:dyDescent="0.35">
      <c r="B36" s="1232" t="s">
        <v>359</v>
      </c>
      <c r="C36" s="640">
        <v>29845</v>
      </c>
      <c r="D36" s="640">
        <v>37073</v>
      </c>
      <c r="E36" s="640">
        <v>46805</v>
      </c>
      <c r="F36" s="640">
        <v>56289</v>
      </c>
      <c r="G36" s="640">
        <v>61732</v>
      </c>
      <c r="H36" s="640">
        <v>67194</v>
      </c>
      <c r="I36" s="1241">
        <v>67418</v>
      </c>
      <c r="J36" s="645"/>
      <c r="K36" s="649">
        <v>0.24218462053945378</v>
      </c>
      <c r="L36" s="642">
        <v>7228</v>
      </c>
      <c r="M36" s="653">
        <v>0.26250910366034574</v>
      </c>
      <c r="N36" s="642">
        <v>9732</v>
      </c>
      <c r="O36" s="641">
        <v>0.20262792436705479</v>
      </c>
      <c r="P36" s="640">
        <v>9484</v>
      </c>
      <c r="Q36" s="653">
        <f t="shared" si="4"/>
        <v>9.6697400913144715E-2</v>
      </c>
      <c r="R36" s="642">
        <f t="shared" si="5"/>
        <v>5443</v>
      </c>
      <c r="S36" s="653">
        <f t="shared" si="6"/>
        <v>8.8479232812803676E-2</v>
      </c>
      <c r="T36" s="642">
        <f t="shared" si="7"/>
        <v>5462</v>
      </c>
      <c r="U36" s="641">
        <f>[1]Cuadro2_ampl!V33</f>
        <v>8.2237739786499731E-2</v>
      </c>
      <c r="V36" s="642">
        <f>[1]Cuadro2_ampl!W33</f>
        <v>5123</v>
      </c>
    </row>
    <row r="37" spans="2:26" x14ac:dyDescent="0.35">
      <c r="B37" s="1232" t="s">
        <v>360</v>
      </c>
      <c r="C37" s="640">
        <v>21423</v>
      </c>
      <c r="D37" s="640">
        <v>24365</v>
      </c>
      <c r="E37" s="640">
        <v>24374</v>
      </c>
      <c r="F37" s="640">
        <v>23330</v>
      </c>
      <c r="G37" s="640">
        <v>22270</v>
      </c>
      <c r="H37" s="640">
        <v>27295</v>
      </c>
      <c r="I37" s="1241">
        <v>27564</v>
      </c>
      <c r="J37" s="645"/>
      <c r="K37" s="649">
        <v>0.13732903888344294</v>
      </c>
      <c r="L37" s="642">
        <v>2942</v>
      </c>
      <c r="M37" s="653">
        <v>3.6938231069161276E-4</v>
      </c>
      <c r="N37" s="642">
        <v>9</v>
      </c>
      <c r="O37" s="641">
        <v>-4.2832526462624143E-2</v>
      </c>
      <c r="P37" s="640">
        <v>-1044</v>
      </c>
      <c r="Q37" s="653">
        <f t="shared" si="4"/>
        <v>-4.5435062151735983E-2</v>
      </c>
      <c r="R37" s="642">
        <f t="shared" si="5"/>
        <v>-1060</v>
      </c>
      <c r="S37" s="653">
        <f t="shared" si="6"/>
        <v>0.22563987427031873</v>
      </c>
      <c r="T37" s="642">
        <f t="shared" si="7"/>
        <v>5025</v>
      </c>
      <c r="U37" s="641">
        <f>[1]Cuadro2_ampl!V34</f>
        <v>0.21240378271387739</v>
      </c>
      <c r="V37" s="642">
        <f>[1]Cuadro2_ampl!W34</f>
        <v>4829</v>
      </c>
    </row>
    <row r="38" spans="2:26" x14ac:dyDescent="0.35">
      <c r="B38" s="1232" t="s">
        <v>361</v>
      </c>
      <c r="C38" s="640">
        <v>73552</v>
      </c>
      <c r="D38" s="640">
        <v>80417</v>
      </c>
      <c r="E38" s="640">
        <v>71239</v>
      </c>
      <c r="F38" s="640">
        <v>74832</v>
      </c>
      <c r="G38" s="640">
        <v>83087</v>
      </c>
      <c r="H38" s="640">
        <v>93395</v>
      </c>
      <c r="I38" s="1241">
        <v>92215</v>
      </c>
      <c r="J38" s="645"/>
      <c r="K38" s="649">
        <v>9.333532738742667E-2</v>
      </c>
      <c r="L38" s="642">
        <v>6865</v>
      </c>
      <c r="M38" s="653">
        <v>-0.11413009687006481</v>
      </c>
      <c r="N38" s="642">
        <v>-9178</v>
      </c>
      <c r="O38" s="641">
        <v>5.0435856763851206E-2</v>
      </c>
      <c r="P38" s="640">
        <v>3593</v>
      </c>
      <c r="Q38" s="653">
        <f t="shared" si="4"/>
        <v>0.11031376951036997</v>
      </c>
      <c r="R38" s="642">
        <f t="shared" si="5"/>
        <v>8255</v>
      </c>
      <c r="S38" s="653">
        <f t="shared" si="6"/>
        <v>0.12406272942818974</v>
      </c>
      <c r="T38" s="642">
        <f t="shared" si="7"/>
        <v>10308</v>
      </c>
      <c r="U38" s="641">
        <f>[1]Cuadro2_ampl!V35</f>
        <v>0.10012884445610948</v>
      </c>
      <c r="V38" s="642">
        <f>[1]Cuadro2_ampl!W35</f>
        <v>8393</v>
      </c>
    </row>
    <row r="39" spans="2:26" x14ac:dyDescent="0.35">
      <c r="B39" s="1232" t="s">
        <v>362</v>
      </c>
      <c r="C39" s="640">
        <v>478</v>
      </c>
      <c r="D39" s="640">
        <v>47</v>
      </c>
      <c r="E39" s="640">
        <v>16</v>
      </c>
      <c r="F39" s="640">
        <v>0</v>
      </c>
      <c r="G39" s="640">
        <v>0</v>
      </c>
      <c r="H39" s="640">
        <v>0</v>
      </c>
      <c r="I39" s="1241">
        <v>0</v>
      </c>
      <c r="J39" s="645"/>
      <c r="K39" s="649">
        <v>-0.90167364016736395</v>
      </c>
      <c r="L39" s="642">
        <v>-431</v>
      </c>
      <c r="M39" s="653">
        <v>-0.65957446808510634</v>
      </c>
      <c r="N39" s="642">
        <v>-31</v>
      </c>
      <c r="O39" s="641">
        <v>-1</v>
      </c>
      <c r="P39" s="640">
        <v>-16</v>
      </c>
      <c r="Q39" s="653" t="str">
        <f>IFERROR((G39/F39-1),"-")</f>
        <v>-</v>
      </c>
      <c r="R39" s="642">
        <f t="shared" si="5"/>
        <v>0</v>
      </c>
      <c r="S39" s="653" t="s">
        <v>366</v>
      </c>
      <c r="T39" s="642">
        <f t="shared" si="7"/>
        <v>0</v>
      </c>
      <c r="U39" s="641" t="str">
        <f>[1]Cuadro2_ampl!V36</f>
        <v>-</v>
      </c>
      <c r="V39" s="642">
        <f>[1]Cuadro2_ampl!W36</f>
        <v>0</v>
      </c>
    </row>
    <row r="40" spans="2:26" x14ac:dyDescent="0.35">
      <c r="B40" s="1231" t="s">
        <v>363</v>
      </c>
      <c r="C40" s="630">
        <v>406849</v>
      </c>
      <c r="D40" s="630">
        <v>426938</v>
      </c>
      <c r="E40" s="630">
        <v>450517</v>
      </c>
      <c r="F40" s="630">
        <v>482545</v>
      </c>
      <c r="G40" s="630">
        <v>517053</v>
      </c>
      <c r="H40" s="630">
        <v>558234</v>
      </c>
      <c r="I40" s="1238">
        <v>562659</v>
      </c>
      <c r="J40" s="564"/>
      <c r="K40" s="648">
        <v>4.9377041605116467E-2</v>
      </c>
      <c r="L40" s="631">
        <v>20089</v>
      </c>
      <c r="M40" s="652">
        <v>5.5228159592259241E-2</v>
      </c>
      <c r="N40" s="631">
        <v>23579</v>
      </c>
      <c r="O40" s="635">
        <v>7.109165691860686E-2</v>
      </c>
      <c r="P40" s="630">
        <v>32028</v>
      </c>
      <c r="Q40" s="652">
        <f t="shared" si="4"/>
        <v>7.1512501424737529E-2</v>
      </c>
      <c r="R40" s="631">
        <f t="shared" si="5"/>
        <v>34508</v>
      </c>
      <c r="S40" s="652">
        <f t="shared" si="6"/>
        <v>7.9645606930043966E-2</v>
      </c>
      <c r="T40" s="631">
        <f t="shared" si="7"/>
        <v>41181</v>
      </c>
      <c r="U40" s="635">
        <f>[1]Cuadro2_ampl!V37</f>
        <v>7.9069098440826213E-2</v>
      </c>
      <c r="V40" s="631">
        <f>[1]Cuadro2_ampl!W37</f>
        <v>41229</v>
      </c>
    </row>
    <row r="41" spans="2:26" x14ac:dyDescent="0.35">
      <c r="B41" s="1233" t="s">
        <v>364</v>
      </c>
      <c r="C41" s="632">
        <v>7026</v>
      </c>
      <c r="D41" s="632">
        <v>7837</v>
      </c>
      <c r="E41" s="632">
        <v>7984</v>
      </c>
      <c r="F41" s="632">
        <v>8546</v>
      </c>
      <c r="G41" s="632">
        <v>9047</v>
      </c>
      <c r="H41" s="632">
        <v>10154</v>
      </c>
      <c r="I41" s="1239">
        <v>10182</v>
      </c>
      <c r="J41" s="646"/>
      <c r="K41" s="650">
        <v>0.11542840876743532</v>
      </c>
      <c r="L41" s="633">
        <v>811</v>
      </c>
      <c r="M41" s="654">
        <v>1.8757177491387056E-2</v>
      </c>
      <c r="N41" s="633">
        <v>147</v>
      </c>
      <c r="O41" s="643">
        <v>7.039078156312617E-2</v>
      </c>
      <c r="P41" s="632">
        <v>562</v>
      </c>
      <c r="Q41" s="654">
        <f t="shared" si="4"/>
        <v>5.8623917622279365E-2</v>
      </c>
      <c r="R41" s="633">
        <f t="shared" si="5"/>
        <v>501</v>
      </c>
      <c r="S41" s="654">
        <f t="shared" si="6"/>
        <v>0.12236100364761793</v>
      </c>
      <c r="T41" s="633">
        <f t="shared" si="7"/>
        <v>1107</v>
      </c>
      <c r="U41" s="643">
        <f>[1]Cuadro2_ampl!V38</f>
        <v>0.10878797778503757</v>
      </c>
      <c r="V41" s="633">
        <f>[1]Cuadro2_ampl!W38</f>
        <v>999</v>
      </c>
      <c r="X41" s="566"/>
      <c r="Y41" s="566"/>
      <c r="Z41" s="567"/>
    </row>
    <row r="42" spans="2:26" x14ac:dyDescent="0.35">
      <c r="B42" s="1234" t="s">
        <v>365</v>
      </c>
      <c r="C42" s="655">
        <v>1.2526703184652961</v>
      </c>
      <c r="D42" s="655">
        <v>1.2652820209777229</v>
      </c>
      <c r="E42" s="655">
        <v>1.2694973448493636</v>
      </c>
      <c r="F42" s="655">
        <v>1.2839792757306434</v>
      </c>
      <c r="G42" s="655">
        <v>1.31519745522625</v>
      </c>
      <c r="H42" s="655">
        <v>1.3500225942121986</v>
      </c>
      <c r="I42" s="1242">
        <v>1.5055777681850671</v>
      </c>
      <c r="J42" s="656"/>
      <c r="K42" s="657">
        <v>1.0067854507703089E-2</v>
      </c>
      <c r="L42" s="658">
        <v>1.2611702512426826E-2</v>
      </c>
      <c r="M42" s="657">
        <v>3.3315290992463886E-3</v>
      </c>
      <c r="N42" s="659">
        <v>4.2153238716406971E-3</v>
      </c>
      <c r="O42" s="657">
        <v>1.1407610216780828E-2</v>
      </c>
      <c r="P42" s="659">
        <v>1.4481930881279803E-2</v>
      </c>
      <c r="Q42" s="657">
        <f t="shared" si="4"/>
        <v>2.4313616337648503E-2</v>
      </c>
      <c r="R42" s="658">
        <f>G42-F42</f>
        <v>3.1218179495606568E-2</v>
      </c>
      <c r="S42" s="657">
        <f t="shared" si="6"/>
        <v>2.6479019441197016E-2</v>
      </c>
      <c r="T42" s="658">
        <f t="shared" si="7"/>
        <v>3.4825138985948634E-2</v>
      </c>
      <c r="U42" s="660">
        <f>[1]Cuadro2_ampl!O39</f>
        <v>4.2153238716406971E-3</v>
      </c>
      <c r="V42" s="661">
        <f>[1]Cuadro2_ampl!V39</f>
        <v>2.5884813187215583E-2</v>
      </c>
    </row>
  </sheetData>
  <mergeCells count="17">
    <mergeCell ref="C24:J25"/>
    <mergeCell ref="K24:V24"/>
    <mergeCell ref="K25:L25"/>
    <mergeCell ref="M25:N25"/>
    <mergeCell ref="U25:V25"/>
    <mergeCell ref="O25:P25"/>
    <mergeCell ref="Q25:R25"/>
    <mergeCell ref="S25:T25"/>
    <mergeCell ref="B3:U3"/>
    <mergeCell ref="C5:J6"/>
    <mergeCell ref="K5:V5"/>
    <mergeCell ref="K6:L6"/>
    <mergeCell ref="M6:N6"/>
    <mergeCell ref="U6:V6"/>
    <mergeCell ref="O6:P6"/>
    <mergeCell ref="Q6:R6"/>
    <mergeCell ref="S6:T6"/>
  </mergeCells>
  <pageMargins left="0.7" right="0.7" top="0.75" bottom="0.75" header="0.3" footer="0.3"/>
  <pageSetup paperSize="9" scale="59"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100-000001000000}">
          <x14:colorSeries rgb="FF376092"/>
          <x14:colorNegative rgb="FFD00000"/>
          <x14:colorAxis rgb="FF000000"/>
          <x14:colorMarkers rgb="FFD00000"/>
          <x14:colorFirst rgb="FFD00000"/>
          <x14:colorLast rgb="FFD00000"/>
          <x14:colorHigh rgb="FFD00000"/>
          <x14:colorLow rgb="FFD00000"/>
          <x14:sparklines>
            <x14:sparkline>
              <xm:f>EVO!C27:I27</xm:f>
              <xm:sqref>J27</xm:sqref>
            </x14:sparkline>
            <x14:sparkline>
              <xm:f>EVO!C28:I28</xm:f>
              <xm:sqref>J28</xm:sqref>
            </x14:sparkline>
            <x14:sparkline>
              <xm:f>EVO!C29:I29</xm:f>
              <xm:sqref>J29</xm:sqref>
            </x14:sparkline>
            <x14:sparkline>
              <xm:f>EVO!C30:I30</xm:f>
              <xm:sqref>J30</xm:sqref>
            </x14:sparkline>
            <x14:sparkline>
              <xm:f>EVO!C31:I31</xm:f>
              <xm:sqref>J31</xm:sqref>
            </x14:sparkline>
            <x14:sparkline>
              <xm:f>EVO!C32:I32</xm:f>
              <xm:sqref>J32</xm:sqref>
            </x14:sparkline>
            <x14:sparkline>
              <xm:f>EVO!C33:I33</xm:f>
              <xm:sqref>J33</xm:sqref>
            </x14:sparkline>
            <x14:sparkline>
              <xm:f>EVO!C34:I34</xm:f>
              <xm:sqref>J34</xm:sqref>
            </x14:sparkline>
            <x14:sparkline>
              <xm:f>EVO!C35:I35</xm:f>
              <xm:sqref>J35</xm:sqref>
            </x14:sparkline>
            <x14:sparkline>
              <xm:f>EVO!C36:I36</xm:f>
              <xm:sqref>J36</xm:sqref>
            </x14:sparkline>
            <x14:sparkline>
              <xm:f>EVO!C37:I37</xm:f>
              <xm:sqref>J37</xm:sqref>
            </x14:sparkline>
            <x14:sparkline>
              <xm:f>EVO!C38:I38</xm:f>
              <xm:sqref>J38</xm:sqref>
            </x14:sparkline>
            <x14:sparkline>
              <xm:f>EVO!C39:I39</xm:f>
              <xm:sqref>J39</xm:sqref>
            </x14:sparkline>
            <x14:sparkline>
              <xm:f>EVO!C40:I40</xm:f>
              <xm:sqref>J40</xm:sqref>
            </x14:sparkline>
            <x14:sparkline>
              <xm:f>EVO!C41:I41</xm:f>
              <xm:sqref>J41</xm:sqref>
            </x14:sparkline>
            <x14:sparkline>
              <xm:f>EVO!C42:I42</xm:f>
              <xm:sqref>J42</xm:sqref>
            </x14:sparkline>
          </x14:sparklines>
        </x14:sparklineGroup>
        <x14:sparklineGroup manualMax="0" manualMin="0" displayEmptyCellsAs="gap" xr2:uid="{00000000-0003-0000-1100-000000000000}">
          <x14:colorSeries rgb="FF376092"/>
          <x14:colorNegative rgb="FFD00000"/>
          <x14:colorAxis rgb="FF000000"/>
          <x14:colorMarkers rgb="FFD00000"/>
          <x14:colorFirst rgb="FFD00000"/>
          <x14:colorLast rgb="FFD00000"/>
          <x14:colorHigh rgb="FFD00000"/>
          <x14:colorLow rgb="FFD00000"/>
          <x14:sparklines>
            <x14:sparkline>
              <xm:f>EVO!C8:I8</xm:f>
              <xm:sqref>J8</xm:sqref>
            </x14:sparkline>
            <x14:sparkline>
              <xm:f>EVO!C9:I9</xm:f>
              <xm:sqref>J9</xm:sqref>
            </x14:sparkline>
            <x14:sparkline>
              <xm:f>EVO!C10:I10</xm:f>
              <xm:sqref>J10</xm:sqref>
            </x14:sparkline>
            <x14:sparkline>
              <xm:f>EVO!C11:I11</xm:f>
              <xm:sqref>J11</xm:sqref>
            </x14:sparkline>
            <x14:sparkline>
              <xm:f>EVO!C12:I12</xm:f>
              <xm:sqref>J12</xm:sqref>
            </x14:sparkline>
            <x14:sparkline>
              <xm:f>EVO!C13:I13</xm:f>
              <xm:sqref>J13</xm:sqref>
            </x14:sparkline>
            <x14:sparkline>
              <xm:f>EVO!C14:I14</xm:f>
              <xm:sqref>J14</xm:sqref>
            </x14:sparkline>
            <x14:sparkline>
              <xm:f>EVO!C15:I15</xm:f>
              <xm:sqref>J15</xm:sqref>
            </x14:sparkline>
            <x14:sparkline>
              <xm:f>EVO!C16:I16</xm:f>
              <xm:sqref>J16</xm:sqref>
            </x14:sparkline>
            <x14:sparkline>
              <xm:f>EVO!C17:I17</xm:f>
              <xm:sqref>J17</xm:sqref>
            </x14:sparkline>
            <x14:sparkline>
              <xm:f>EVO!C18:I18</xm:f>
              <xm:sqref>J18</xm:sqref>
            </x14:sparkline>
            <x14:sparkline>
              <xm:f>EVO!C19:I19</xm:f>
              <xm:sqref>J19</xm:sqref>
            </x14:sparkline>
            <x14:sparkline>
              <xm:f>EVO!C20:I20</xm:f>
              <xm:sqref>J20</xm:sqref>
            </x14:sparkline>
            <x14:sparkline>
              <xm:f>EVO!C21:I21</xm:f>
              <xm:sqref>J21</xm:sqref>
            </x14:sparkline>
            <x14:sparkline>
              <xm:f>EVO!C22:I22</xm:f>
              <xm:sqref>J22</xm:sqref>
            </x14:sparkline>
          </x14:sparklines>
        </x14:sparklineGroup>
      </x14:sparklineGroup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25">
    <tabColor theme="0"/>
    <pageSetUpPr fitToPage="1"/>
  </sheetPr>
  <dimension ref="A1:Y56"/>
  <sheetViews>
    <sheetView zoomScaleNormal="100" workbookViewId="0">
      <selection activeCell="B5" sqref="B5"/>
    </sheetView>
  </sheetViews>
  <sheetFormatPr baseColWidth="10" defaultColWidth="11.453125" defaultRowHeight="15" x14ac:dyDescent="0.25"/>
  <cols>
    <col min="1" max="1" width="0.7265625" style="1" customWidth="1"/>
    <col min="2" max="2" width="21.7265625" style="1" customWidth="1"/>
    <col min="3" max="3" width="0.54296875" style="1" customWidth="1"/>
    <col min="4" max="4" width="9.7265625" style="1" customWidth="1"/>
    <col min="5" max="5" width="0.7265625" style="1" customWidth="1"/>
    <col min="6" max="6" width="6.453125" style="1" customWidth="1"/>
    <col min="7" max="7" width="5.54296875" style="1" customWidth="1"/>
    <col min="8" max="8" width="7.54296875" style="1" customWidth="1"/>
    <col min="9" max="9" width="5.453125" style="1" customWidth="1"/>
    <col min="10" max="10" width="7.54296875" style="1" customWidth="1"/>
    <col min="11" max="11" width="5.453125" style="1" customWidth="1"/>
    <col min="12" max="12" width="6.453125" style="1" customWidth="1"/>
    <col min="13" max="13" width="5.7265625" style="1" customWidth="1"/>
    <col min="14" max="14" width="7.453125" style="1" customWidth="1"/>
    <col min="15" max="15" width="5.453125" style="1" customWidth="1"/>
    <col min="16" max="16" width="7.1796875" style="1" customWidth="1"/>
    <col min="17" max="17" width="6" style="1" customWidth="1"/>
    <col min="18" max="18" width="7.26953125" style="1" customWidth="1"/>
    <col min="19" max="19" width="5.453125" style="1" customWidth="1"/>
    <col min="20" max="20" width="5.54296875" style="1" customWidth="1"/>
    <col min="21" max="21" width="5.453125" style="1" customWidth="1"/>
    <col min="22" max="22" width="8.54296875" style="1" customWidth="1"/>
    <col min="23" max="23" width="6.7265625" style="1" customWidth="1"/>
    <col min="24" max="24" width="0.54296875" style="80" customWidth="1"/>
    <col min="25" max="25" width="10.453125" style="80" customWidth="1"/>
    <col min="26" max="26" width="1.453125" style="1" customWidth="1"/>
    <col min="27" max="16384" width="11.453125" style="1"/>
  </cols>
  <sheetData>
    <row r="1" spans="2:25" s="2" customFormat="1" ht="9" customHeight="1" x14ac:dyDescent="0.25">
      <c r="B1" s="6" t="s">
        <v>33</v>
      </c>
      <c r="C1" s="20"/>
      <c r="D1" s="20"/>
      <c r="E1" s="20"/>
      <c r="F1" s="94" t="s">
        <v>64</v>
      </c>
      <c r="G1" s="94"/>
      <c r="H1" s="94" t="s">
        <v>55</v>
      </c>
      <c r="I1" s="94"/>
      <c r="J1" s="94" t="s">
        <v>56</v>
      </c>
      <c r="K1" s="94"/>
      <c r="L1" s="94" t="s">
        <v>63</v>
      </c>
      <c r="M1" s="94"/>
      <c r="N1" s="94" t="s">
        <v>58</v>
      </c>
      <c r="O1" s="94"/>
      <c r="P1" s="94" t="s">
        <v>67</v>
      </c>
      <c r="Q1" s="94"/>
      <c r="R1" s="94" t="s">
        <v>66</v>
      </c>
      <c r="S1" s="94"/>
      <c r="T1" s="94" t="s">
        <v>65</v>
      </c>
      <c r="U1" s="94"/>
      <c r="X1" s="84"/>
      <c r="Y1" s="84"/>
    </row>
    <row r="2" spans="2:25" s="18" customFormat="1" ht="49.5" customHeight="1" x14ac:dyDescent="0.3">
      <c r="B2" s="68"/>
      <c r="C2" s="68"/>
      <c r="D2" s="68"/>
      <c r="E2" s="68"/>
      <c r="F2" s="68"/>
      <c r="G2" s="68"/>
      <c r="H2" s="68"/>
      <c r="I2" s="68"/>
      <c r="J2" s="68"/>
      <c r="K2" s="68"/>
      <c r="X2" s="52"/>
      <c r="Y2" s="52"/>
    </row>
    <row r="3" spans="2:25" s="4" customFormat="1" ht="18.75" customHeight="1" x14ac:dyDescent="0.25">
      <c r="B3" s="1381" t="s">
        <v>421</v>
      </c>
      <c r="C3" s="1381"/>
      <c r="D3" s="1381"/>
      <c r="E3" s="1381"/>
      <c r="F3" s="1381"/>
      <c r="G3" s="1381"/>
      <c r="H3" s="1381"/>
      <c r="I3" s="1381"/>
      <c r="J3" s="1381"/>
      <c r="K3" s="1381"/>
      <c r="L3" s="1381"/>
      <c r="M3" s="1381"/>
      <c r="N3" s="1381"/>
      <c r="O3" s="1381"/>
      <c r="P3" s="1381"/>
      <c r="Q3" s="1381"/>
      <c r="R3" s="1381"/>
      <c r="S3" s="1381"/>
      <c r="T3" s="1381"/>
      <c r="U3" s="1381"/>
      <c r="V3" s="1381"/>
      <c r="W3" s="1381"/>
      <c r="X3" s="1381"/>
      <c r="Y3" s="7"/>
    </row>
    <row r="4" spans="2:25" s="4" customFormat="1" ht="14.25" customHeight="1" x14ac:dyDescent="0.25">
      <c r="B4" s="1326" t="s">
        <v>486</v>
      </c>
      <c r="C4" s="1326"/>
      <c r="D4" s="1326"/>
      <c r="E4" s="1326"/>
      <c r="F4" s="1326"/>
      <c r="G4" s="1326"/>
      <c r="H4" s="1326"/>
      <c r="I4" s="1326"/>
      <c r="J4" s="1326"/>
      <c r="K4" s="1326"/>
      <c r="L4" s="1326"/>
      <c r="M4" s="1326"/>
      <c r="N4" s="1326"/>
      <c r="O4" s="1326"/>
      <c r="P4" s="1326"/>
      <c r="Q4" s="1326"/>
      <c r="R4" s="1326"/>
      <c r="S4" s="1326"/>
      <c r="T4" s="1326"/>
      <c r="U4" s="1326"/>
      <c r="V4" s="1326"/>
      <c r="W4" s="1326"/>
      <c r="X4" s="813"/>
      <c r="Y4" s="5"/>
    </row>
    <row r="5" spans="2:25" s="4" customFormat="1" ht="5.25" customHeight="1" x14ac:dyDescent="0.25">
      <c r="B5" s="75"/>
      <c r="C5" s="75"/>
      <c r="D5" s="75"/>
      <c r="E5" s="75"/>
      <c r="F5" s="75"/>
      <c r="G5" s="75"/>
      <c r="H5" s="75"/>
      <c r="I5" s="75"/>
      <c r="J5" s="75"/>
      <c r="K5" s="75"/>
      <c r="L5" s="75"/>
      <c r="M5" s="75"/>
      <c r="N5" s="75"/>
      <c r="O5" s="75"/>
      <c r="P5" s="75"/>
      <c r="Q5" s="75"/>
      <c r="R5" s="75"/>
      <c r="S5" s="75"/>
      <c r="T5" s="75"/>
      <c r="U5" s="75"/>
      <c r="V5" s="75"/>
      <c r="W5" s="75"/>
      <c r="X5" s="76"/>
      <c r="Y5" s="76"/>
    </row>
    <row r="6" spans="2:25" s="4" customFormat="1" ht="19.5" customHeight="1" x14ac:dyDescent="0.25">
      <c r="B6" s="814"/>
      <c r="C6" s="814"/>
      <c r="D6" s="843"/>
      <c r="E6" s="814"/>
      <c r="F6" s="1450" t="s">
        <v>52</v>
      </c>
      <c r="G6" s="1451"/>
      <c r="H6" s="1451"/>
      <c r="I6" s="1451"/>
      <c r="J6" s="1451"/>
      <c r="K6" s="1451"/>
      <c r="L6" s="1451"/>
      <c r="M6" s="1451"/>
      <c r="N6" s="1451"/>
      <c r="O6" s="1451"/>
      <c r="P6" s="1451"/>
      <c r="Q6" s="1451"/>
      <c r="R6" s="1451"/>
      <c r="S6" s="1451"/>
      <c r="T6" s="1451"/>
      <c r="U6" s="1451"/>
      <c r="V6" s="1451"/>
      <c r="W6" s="1452"/>
      <c r="X6" s="1004"/>
      <c r="Y6" s="77"/>
    </row>
    <row r="7" spans="2:25" s="4" customFormat="1" ht="64.5" customHeight="1" x14ac:dyDescent="0.25">
      <c r="B7" s="1399" t="s">
        <v>12</v>
      </c>
      <c r="C7" s="1005"/>
      <c r="D7" s="1010" t="s">
        <v>250</v>
      </c>
      <c r="E7" s="1005"/>
      <c r="F7" s="1453" t="s">
        <v>54</v>
      </c>
      <c r="G7" s="1454"/>
      <c r="H7" s="1453" t="s">
        <v>55</v>
      </c>
      <c r="I7" s="1454"/>
      <c r="J7" s="1453" t="s">
        <v>56</v>
      </c>
      <c r="K7" s="1454"/>
      <c r="L7" s="1453" t="s">
        <v>57</v>
      </c>
      <c r="M7" s="1454"/>
      <c r="N7" s="1453" t="s">
        <v>58</v>
      </c>
      <c r="O7" s="1454"/>
      <c r="P7" s="1453" t="s">
        <v>59</v>
      </c>
      <c r="Q7" s="1454"/>
      <c r="R7" s="1453" t="s">
        <v>60</v>
      </c>
      <c r="S7" s="1454"/>
      <c r="T7" s="1453" t="s">
        <v>61</v>
      </c>
      <c r="U7" s="1455"/>
      <c r="V7" s="1453" t="s">
        <v>0</v>
      </c>
      <c r="W7" s="1454"/>
      <c r="X7" s="1006"/>
      <c r="Y7" s="1010" t="s">
        <v>251</v>
      </c>
    </row>
    <row r="8" spans="2:25" s="70" customFormat="1" ht="20.25" customHeight="1" x14ac:dyDescent="0.25">
      <c r="B8" s="1400"/>
      <c r="C8" s="851"/>
      <c r="D8" s="1011" t="s">
        <v>9</v>
      </c>
      <c r="E8" s="851"/>
      <c r="F8" s="1012" t="s">
        <v>9</v>
      </c>
      <c r="G8" s="1013" t="s">
        <v>28</v>
      </c>
      <c r="H8" s="1012" t="s">
        <v>9</v>
      </c>
      <c r="I8" s="1013" t="s">
        <v>28</v>
      </c>
      <c r="J8" s="1012" t="s">
        <v>9</v>
      </c>
      <c r="K8" s="1013" t="s">
        <v>28</v>
      </c>
      <c r="L8" s="1012" t="s">
        <v>9</v>
      </c>
      <c r="M8" s="1013" t="s">
        <v>28</v>
      </c>
      <c r="N8" s="1012" t="s">
        <v>9</v>
      </c>
      <c r="O8" s="1013" t="s">
        <v>28</v>
      </c>
      <c r="P8" s="1012" t="s">
        <v>9</v>
      </c>
      <c r="Q8" s="1013" t="s">
        <v>28</v>
      </c>
      <c r="R8" s="1012" t="s">
        <v>9</v>
      </c>
      <c r="S8" s="1013" t="s">
        <v>28</v>
      </c>
      <c r="T8" s="1012" t="s">
        <v>9</v>
      </c>
      <c r="U8" s="1014" t="s">
        <v>28</v>
      </c>
      <c r="V8" s="1012" t="s">
        <v>9</v>
      </c>
      <c r="W8" s="1013" t="s">
        <v>28</v>
      </c>
      <c r="X8" s="1006"/>
      <c r="Y8" s="1011" t="s">
        <v>9</v>
      </c>
    </row>
    <row r="9" spans="2:25" s="16" customFormat="1" ht="8.25" customHeight="1" x14ac:dyDescent="0.25">
      <c r="B9" s="53"/>
      <c r="C9" s="12"/>
      <c r="D9" s="15"/>
      <c r="E9" s="12"/>
      <c r="F9" s="78"/>
      <c r="G9" s="78"/>
      <c r="H9" s="78"/>
      <c r="I9" s="78"/>
      <c r="J9" s="78"/>
      <c r="K9" s="78"/>
      <c r="L9" s="78"/>
      <c r="M9" s="78"/>
      <c r="N9" s="78"/>
      <c r="O9" s="78"/>
      <c r="P9" s="78"/>
      <c r="Q9" s="78"/>
      <c r="R9" s="78"/>
      <c r="S9" s="78"/>
      <c r="T9" s="78"/>
      <c r="U9" s="78"/>
      <c r="V9" s="1015"/>
      <c r="W9" s="1016"/>
      <c r="X9" s="78"/>
      <c r="Y9" s="78"/>
    </row>
    <row r="10" spans="2:25" s="13" customFormat="1" ht="18" customHeight="1" x14ac:dyDescent="0.25">
      <c r="B10" s="881" t="s">
        <v>8</v>
      </c>
      <c r="C10" s="14"/>
      <c r="D10" s="1024">
        <v>131099</v>
      </c>
      <c r="E10" s="71"/>
      <c r="F10" s="996">
        <v>35</v>
      </c>
      <c r="G10" s="997">
        <v>0.10980645769756742</v>
      </c>
      <c r="H10" s="996">
        <v>58920</v>
      </c>
      <c r="I10" s="997">
        <v>28.272131390500057</v>
      </c>
      <c r="J10" s="996">
        <v>69951</v>
      </c>
      <c r="K10" s="997">
        <v>32.258846830096402</v>
      </c>
      <c r="L10" s="996">
        <v>8158</v>
      </c>
      <c r="M10" s="997">
        <v>4.8732510121730224</v>
      </c>
      <c r="N10" s="996">
        <v>15951</v>
      </c>
      <c r="O10" s="997">
        <v>8.4901275236959641</v>
      </c>
      <c r="P10" s="996">
        <v>2064</v>
      </c>
      <c r="Q10" s="997">
        <v>1.0178991262639532</v>
      </c>
      <c r="R10" s="996">
        <v>38461</v>
      </c>
      <c r="S10" s="997">
        <v>24.976590341073678</v>
      </c>
      <c r="T10" s="996">
        <v>3</v>
      </c>
      <c r="U10" s="997">
        <v>1.3473184993566553E-3</v>
      </c>
      <c r="V10" s="1039">
        <f>F10+H10+J10+L10+N10+P10+R10+T10</f>
        <v>193543</v>
      </c>
      <c r="W10" s="997">
        <f t="shared" ref="V10:W27" si="0">G10+I10+K10+M10+O10+Q10+S10+U10</f>
        <v>100</v>
      </c>
      <c r="X10" s="85"/>
      <c r="Y10" s="1017">
        <f t="shared" ref="Y10:Y27" si="1">V10/D10</f>
        <v>1.4763117949030886</v>
      </c>
    </row>
    <row r="11" spans="2:25" s="71" customFormat="1" ht="18" customHeight="1" x14ac:dyDescent="0.25">
      <c r="B11" s="882" t="s">
        <v>7</v>
      </c>
      <c r="C11" s="14"/>
      <c r="D11" s="1025">
        <v>14580</v>
      </c>
      <c r="F11" s="998">
        <v>1140</v>
      </c>
      <c r="G11" s="999">
        <v>6.7192847663616684</v>
      </c>
      <c r="H11" s="998">
        <v>2108</v>
      </c>
      <c r="I11" s="999">
        <v>7.4806174477893412</v>
      </c>
      <c r="J11" s="998">
        <v>1583</v>
      </c>
      <c r="K11" s="999">
        <v>9.4083956136062028</v>
      </c>
      <c r="L11" s="998">
        <v>658</v>
      </c>
      <c r="M11" s="999">
        <v>4.4632255360759938</v>
      </c>
      <c r="N11" s="998">
        <v>1226</v>
      </c>
      <c r="O11" s="999">
        <v>7.9346231752462106</v>
      </c>
      <c r="P11" s="998">
        <v>3611</v>
      </c>
      <c r="Q11" s="999">
        <v>21.121743381993433</v>
      </c>
      <c r="R11" s="998">
        <v>7473</v>
      </c>
      <c r="S11" s="999">
        <v>42.87211007892715</v>
      </c>
      <c r="T11" s="998">
        <v>0</v>
      </c>
      <c r="U11" s="999">
        <v>0</v>
      </c>
      <c r="V11" s="1028">
        <f t="shared" si="0"/>
        <v>17799</v>
      </c>
      <c r="W11" s="999">
        <f t="shared" si="0"/>
        <v>100</v>
      </c>
      <c r="X11" s="85"/>
      <c r="Y11" s="1018">
        <f t="shared" si="1"/>
        <v>1.2207818930041152</v>
      </c>
    </row>
    <row r="12" spans="2:25" s="71" customFormat="1" ht="22.5" customHeight="1" x14ac:dyDescent="0.25">
      <c r="B12" s="882" t="s">
        <v>37</v>
      </c>
      <c r="C12" s="14"/>
      <c r="D12" s="1025">
        <v>10529</v>
      </c>
      <c r="F12" s="1031">
        <v>2759</v>
      </c>
      <c r="G12" s="999">
        <v>23.348325837081461</v>
      </c>
      <c r="H12" s="1031">
        <v>1005</v>
      </c>
      <c r="I12" s="999">
        <v>3.2783608195902048</v>
      </c>
      <c r="J12" s="1031">
        <v>1916</v>
      </c>
      <c r="K12" s="999">
        <v>9.9050474762618688</v>
      </c>
      <c r="L12" s="1031">
        <v>904</v>
      </c>
      <c r="M12" s="999">
        <v>9.3253373313343335</v>
      </c>
      <c r="N12" s="1031">
        <v>1910</v>
      </c>
      <c r="O12" s="999">
        <v>15.282358820589705</v>
      </c>
      <c r="P12" s="1031">
        <v>1649</v>
      </c>
      <c r="Q12" s="999">
        <v>7.6761619190404797</v>
      </c>
      <c r="R12" s="1031">
        <v>4131</v>
      </c>
      <c r="S12" s="999">
        <v>31.174412793603199</v>
      </c>
      <c r="T12" s="1031">
        <v>4</v>
      </c>
      <c r="U12" s="999">
        <v>9.9950024987506252E-3</v>
      </c>
      <c r="V12" s="1028">
        <f t="shared" si="0"/>
        <v>14278</v>
      </c>
      <c r="W12" s="999">
        <f t="shared" si="0"/>
        <v>100</v>
      </c>
      <c r="X12" s="85"/>
      <c r="Y12" s="1018">
        <f t="shared" si="1"/>
        <v>1.3560642036280748</v>
      </c>
    </row>
    <row r="13" spans="2:25" s="71" customFormat="1" ht="18" customHeight="1" x14ac:dyDescent="0.25">
      <c r="B13" s="882" t="s">
        <v>38</v>
      </c>
      <c r="C13" s="14"/>
      <c r="D13" s="1025">
        <v>9881</v>
      </c>
      <c r="F13" s="998">
        <v>782</v>
      </c>
      <c r="G13" s="999">
        <v>4.3208578637510513</v>
      </c>
      <c r="H13" s="998">
        <v>4786</v>
      </c>
      <c r="I13" s="999">
        <v>17.29394449116905</v>
      </c>
      <c r="J13" s="998">
        <v>757</v>
      </c>
      <c r="K13" s="999">
        <v>2.6913372582001682</v>
      </c>
      <c r="L13" s="998">
        <v>900</v>
      </c>
      <c r="M13" s="999">
        <v>5.1198486122792266</v>
      </c>
      <c r="N13" s="998">
        <v>835</v>
      </c>
      <c r="O13" s="999">
        <v>9.8927670311185878</v>
      </c>
      <c r="P13" s="998">
        <v>337</v>
      </c>
      <c r="Q13" s="999">
        <v>3.4798149705634986</v>
      </c>
      <c r="R13" s="998">
        <v>7561</v>
      </c>
      <c r="S13" s="999">
        <v>57.201429772918416</v>
      </c>
      <c r="T13" s="998">
        <v>0</v>
      </c>
      <c r="U13" s="999">
        <v>0</v>
      </c>
      <c r="V13" s="1028">
        <f t="shared" si="0"/>
        <v>15958</v>
      </c>
      <c r="W13" s="999">
        <f t="shared" si="0"/>
        <v>100</v>
      </c>
      <c r="X13" s="85"/>
      <c r="Y13" s="1018">
        <f t="shared" si="1"/>
        <v>1.615018722801336</v>
      </c>
    </row>
    <row r="14" spans="2:25" s="71" customFormat="1" ht="18" customHeight="1" x14ac:dyDescent="0.25">
      <c r="B14" s="882" t="s">
        <v>6</v>
      </c>
      <c r="C14" s="14"/>
      <c r="D14" s="1025">
        <v>14274</v>
      </c>
      <c r="F14" s="998">
        <v>481</v>
      </c>
      <c r="G14" s="999">
        <v>0.42908762420957541</v>
      </c>
      <c r="H14" s="998">
        <v>899</v>
      </c>
      <c r="I14" s="999">
        <v>4.9683830171635046</v>
      </c>
      <c r="J14" s="998">
        <v>194</v>
      </c>
      <c r="K14" s="999">
        <v>4.5167118337850046E-2</v>
      </c>
      <c r="L14" s="998">
        <v>1920</v>
      </c>
      <c r="M14" s="999">
        <v>21.081752484191508</v>
      </c>
      <c r="N14" s="998">
        <v>1881</v>
      </c>
      <c r="O14" s="999">
        <v>16.700542005420054</v>
      </c>
      <c r="P14" s="998">
        <v>4435</v>
      </c>
      <c r="Q14" s="999">
        <v>17.626467931345982</v>
      </c>
      <c r="R14" s="998">
        <v>6307</v>
      </c>
      <c r="S14" s="999">
        <v>39.14859981933153</v>
      </c>
      <c r="T14" s="998">
        <v>0</v>
      </c>
      <c r="U14" s="999">
        <v>0</v>
      </c>
      <c r="V14" s="1028">
        <f t="shared" si="0"/>
        <v>16117</v>
      </c>
      <c r="W14" s="999">
        <f t="shared" si="0"/>
        <v>100</v>
      </c>
      <c r="X14" s="85"/>
      <c r="Y14" s="1018">
        <f t="shared" si="1"/>
        <v>1.1291158750175143</v>
      </c>
    </row>
    <row r="15" spans="2:25" s="71" customFormat="1" ht="18" customHeight="1" x14ac:dyDescent="0.25">
      <c r="B15" s="882" t="s">
        <v>5</v>
      </c>
      <c r="C15" s="14"/>
      <c r="D15" s="1025">
        <v>7274</v>
      </c>
      <c r="F15" s="1031">
        <v>3058</v>
      </c>
      <c r="G15" s="999">
        <v>0</v>
      </c>
      <c r="H15" s="1031">
        <v>1314</v>
      </c>
      <c r="I15" s="999">
        <v>11.413246850442809</v>
      </c>
      <c r="J15" s="1031">
        <v>533</v>
      </c>
      <c r="K15" s="999">
        <v>6.1619059498565552</v>
      </c>
      <c r="L15" s="1031">
        <v>729</v>
      </c>
      <c r="M15" s="999">
        <v>9.0931769988773858</v>
      </c>
      <c r="N15" s="1031">
        <v>2498</v>
      </c>
      <c r="O15" s="999">
        <v>28.888611700137208</v>
      </c>
      <c r="P15" s="1031">
        <v>76</v>
      </c>
      <c r="Q15" s="999">
        <v>0</v>
      </c>
      <c r="R15" s="1031">
        <v>3521</v>
      </c>
      <c r="S15" s="999">
        <v>44.443058500686043</v>
      </c>
      <c r="T15" s="1031">
        <v>0</v>
      </c>
      <c r="U15" s="999">
        <v>0</v>
      </c>
      <c r="V15" s="1028">
        <f t="shared" si="0"/>
        <v>11729</v>
      </c>
      <c r="W15" s="999">
        <f t="shared" si="0"/>
        <v>100</v>
      </c>
      <c r="X15" s="85"/>
      <c r="Y15" s="1018">
        <f t="shared" si="1"/>
        <v>1.6124553203189442</v>
      </c>
    </row>
    <row r="16" spans="2:25" s="72" customFormat="1" ht="18" customHeight="1" x14ac:dyDescent="0.25">
      <c r="B16" s="1021" t="s">
        <v>4</v>
      </c>
      <c r="C16" s="73"/>
      <c r="D16" s="1026">
        <v>40435</v>
      </c>
      <c r="E16" s="86"/>
      <c r="F16" s="1032">
        <v>4491</v>
      </c>
      <c r="G16" s="1033">
        <v>10.020679338261175</v>
      </c>
      <c r="H16" s="1032">
        <v>8872</v>
      </c>
      <c r="I16" s="1033">
        <v>9.329901443153819</v>
      </c>
      <c r="J16" s="1032">
        <v>7175</v>
      </c>
      <c r="K16" s="1033">
        <v>17.52243928194298</v>
      </c>
      <c r="L16" s="1032">
        <v>2453</v>
      </c>
      <c r="M16" s="1033">
        <v>6.0366068285814851</v>
      </c>
      <c r="N16" s="1032">
        <v>3170</v>
      </c>
      <c r="O16" s="1033">
        <v>6.7053854276663145</v>
      </c>
      <c r="P16" s="1032">
        <v>16920</v>
      </c>
      <c r="Q16" s="1033">
        <v>27.28132699753608</v>
      </c>
      <c r="R16" s="1032">
        <v>12304</v>
      </c>
      <c r="S16" s="1033">
        <v>22.32268567405843</v>
      </c>
      <c r="T16" s="1032">
        <v>769</v>
      </c>
      <c r="U16" s="1033">
        <v>0.78097500879971837</v>
      </c>
      <c r="V16" s="1030">
        <f t="shared" si="0"/>
        <v>56154</v>
      </c>
      <c r="W16" s="1033">
        <f t="shared" si="0"/>
        <v>100</v>
      </c>
      <c r="X16" s="87"/>
      <c r="Y16" s="1018">
        <f t="shared" si="1"/>
        <v>1.3887473723259551</v>
      </c>
    </row>
    <row r="17" spans="2:25" s="72" customFormat="1" ht="18" customHeight="1" x14ac:dyDescent="0.25">
      <c r="B17" s="1021" t="s">
        <v>40</v>
      </c>
      <c r="C17" s="73"/>
      <c r="D17" s="1026">
        <v>23642</v>
      </c>
      <c r="E17" s="86"/>
      <c r="F17" s="1032">
        <v>2328</v>
      </c>
      <c r="G17" s="1033">
        <v>6.2973598149477548</v>
      </c>
      <c r="H17" s="1032">
        <v>8487</v>
      </c>
      <c r="I17" s="1033">
        <v>14.552923346893197</v>
      </c>
      <c r="J17" s="1032">
        <v>4546</v>
      </c>
      <c r="K17" s="1033">
        <v>18.975831538645608</v>
      </c>
      <c r="L17" s="1032">
        <v>1413</v>
      </c>
      <c r="M17" s="1033">
        <v>5.4997208263539923</v>
      </c>
      <c r="N17" s="1032">
        <v>3980</v>
      </c>
      <c r="O17" s="1033">
        <v>17.08542713567839</v>
      </c>
      <c r="P17" s="1032">
        <v>3849</v>
      </c>
      <c r="Q17" s="1033">
        <v>12.363404323203318</v>
      </c>
      <c r="R17" s="1032">
        <v>7071</v>
      </c>
      <c r="S17" s="1033">
        <v>25.201403844619925</v>
      </c>
      <c r="T17" s="1032">
        <v>5</v>
      </c>
      <c r="U17" s="1033">
        <v>2.3929169657812874E-2</v>
      </c>
      <c r="V17" s="1030">
        <f t="shared" si="0"/>
        <v>31679</v>
      </c>
      <c r="W17" s="1033">
        <f t="shared" si="0"/>
        <v>99.999999999999986</v>
      </c>
      <c r="X17" s="87"/>
      <c r="Y17" s="1018">
        <f t="shared" si="1"/>
        <v>1.3399458590643769</v>
      </c>
    </row>
    <row r="18" spans="2:25" s="72" customFormat="1" ht="18" customHeight="1" x14ac:dyDescent="0.25">
      <c r="B18" s="1021" t="s">
        <v>41</v>
      </c>
      <c r="C18" s="73"/>
      <c r="D18" s="1026">
        <v>83346</v>
      </c>
      <c r="E18" s="86"/>
      <c r="F18" s="1032">
        <v>30</v>
      </c>
      <c r="G18" s="1033">
        <v>0.42117310443490702</v>
      </c>
      <c r="H18" s="1032">
        <v>10767</v>
      </c>
      <c r="I18" s="1033">
        <v>9.6183118741058653</v>
      </c>
      <c r="J18" s="1032">
        <v>12809</v>
      </c>
      <c r="K18" s="1033">
        <v>13.866666666666667</v>
      </c>
      <c r="L18" s="1032">
        <v>6991</v>
      </c>
      <c r="M18" s="1033">
        <v>8.0606580829756798</v>
      </c>
      <c r="N18" s="1032">
        <v>19498</v>
      </c>
      <c r="O18" s="1033">
        <v>18.894420600858368</v>
      </c>
      <c r="P18" s="1032">
        <v>11141</v>
      </c>
      <c r="Q18" s="1033">
        <v>7.6623748211731044</v>
      </c>
      <c r="R18" s="1032">
        <v>42666</v>
      </c>
      <c r="S18" s="1033">
        <v>41.460371959942776</v>
      </c>
      <c r="T18" s="1032">
        <v>22</v>
      </c>
      <c r="U18" s="1033">
        <v>1.602288984263233E-2</v>
      </c>
      <c r="V18" s="1030">
        <f t="shared" si="0"/>
        <v>103924</v>
      </c>
      <c r="W18" s="1033">
        <f t="shared" si="0"/>
        <v>99.999999999999986</v>
      </c>
      <c r="X18" s="87"/>
      <c r="Y18" s="1018">
        <f t="shared" si="1"/>
        <v>1.2468984714323423</v>
      </c>
    </row>
    <row r="19" spans="2:25" s="72" customFormat="1" ht="18" customHeight="1" x14ac:dyDescent="0.25">
      <c r="B19" s="1021" t="s">
        <v>3</v>
      </c>
      <c r="C19" s="73"/>
      <c r="D19" s="1026">
        <v>55604</v>
      </c>
      <c r="E19" s="86"/>
      <c r="F19" s="1032">
        <v>291</v>
      </c>
      <c r="G19" s="1033">
        <v>0.3575259206292456</v>
      </c>
      <c r="H19" s="1032">
        <v>21806</v>
      </c>
      <c r="I19" s="1033">
        <v>6.0600643546657134</v>
      </c>
      <c r="J19" s="1032">
        <v>1801</v>
      </c>
      <c r="K19" s="1033">
        <v>9.8319628173042545E-2</v>
      </c>
      <c r="L19" s="1032">
        <v>4144</v>
      </c>
      <c r="M19" s="1033">
        <v>10.001787629603147</v>
      </c>
      <c r="N19" s="1032">
        <v>6433</v>
      </c>
      <c r="O19" s="1033">
        <v>14.864140150160887</v>
      </c>
      <c r="P19" s="1032">
        <v>8392</v>
      </c>
      <c r="Q19" s="1033">
        <v>14.593016327017041</v>
      </c>
      <c r="R19" s="1032">
        <v>35999</v>
      </c>
      <c r="S19" s="1033">
        <v>54.019187224407105</v>
      </c>
      <c r="T19" s="1032">
        <v>250</v>
      </c>
      <c r="U19" s="1033">
        <v>5.9587653438207605E-3</v>
      </c>
      <c r="V19" s="1030">
        <f t="shared" si="0"/>
        <v>79116</v>
      </c>
      <c r="W19" s="1033">
        <f t="shared" si="0"/>
        <v>100</v>
      </c>
      <c r="X19" s="87"/>
      <c r="Y19" s="1018">
        <f t="shared" si="1"/>
        <v>1.4228472771743039</v>
      </c>
    </row>
    <row r="20" spans="2:25" s="71" customFormat="1" ht="18" customHeight="1" x14ac:dyDescent="0.25">
      <c r="B20" s="1021" t="s">
        <v>2</v>
      </c>
      <c r="C20" s="14"/>
      <c r="D20" s="1025">
        <v>11563</v>
      </c>
      <c r="F20" s="998">
        <v>289</v>
      </c>
      <c r="G20" s="999">
        <v>1.8696778970751573</v>
      </c>
      <c r="H20" s="998">
        <v>1956</v>
      </c>
      <c r="I20" s="999">
        <v>6.5808959644576079</v>
      </c>
      <c r="J20" s="998">
        <v>297</v>
      </c>
      <c r="K20" s="999">
        <v>2.4157719363198815</v>
      </c>
      <c r="L20" s="998">
        <v>873</v>
      </c>
      <c r="M20" s="999">
        <v>7.2102924842650866</v>
      </c>
      <c r="N20" s="998">
        <v>1701</v>
      </c>
      <c r="O20" s="999">
        <v>12.865605331358756</v>
      </c>
      <c r="P20" s="998">
        <v>5982</v>
      </c>
      <c r="Q20" s="999">
        <v>43.169196593854132</v>
      </c>
      <c r="R20" s="998">
        <v>2471</v>
      </c>
      <c r="S20" s="999">
        <v>25.888559792669383</v>
      </c>
      <c r="T20" s="998">
        <v>0</v>
      </c>
      <c r="U20" s="999">
        <v>0</v>
      </c>
      <c r="V20" s="1028">
        <f t="shared" si="0"/>
        <v>13569</v>
      </c>
      <c r="W20" s="999">
        <f t="shared" si="0"/>
        <v>100</v>
      </c>
      <c r="X20" s="85"/>
      <c r="Y20" s="1018">
        <f t="shared" si="1"/>
        <v>1.173484389864222</v>
      </c>
    </row>
    <row r="21" spans="2:25" s="71" customFormat="1" ht="18" customHeight="1" x14ac:dyDescent="0.25">
      <c r="B21" s="882" t="s">
        <v>35</v>
      </c>
      <c r="C21" s="14"/>
      <c r="D21" s="1025">
        <v>25495</v>
      </c>
      <c r="F21" s="998">
        <v>2186</v>
      </c>
      <c r="G21" s="999">
        <v>6.8877841448142387</v>
      </c>
      <c r="H21" s="998">
        <v>3744</v>
      </c>
      <c r="I21" s="999">
        <v>7.9655421046639594</v>
      </c>
      <c r="J21" s="998">
        <v>8880</v>
      </c>
      <c r="K21" s="999">
        <v>32.791924405145913</v>
      </c>
      <c r="L21" s="998">
        <v>3181</v>
      </c>
      <c r="M21" s="999">
        <v>12.428370839816326</v>
      </c>
      <c r="N21" s="998">
        <v>2580</v>
      </c>
      <c r="O21" s="999">
        <v>10.219726006603166</v>
      </c>
      <c r="P21" s="998">
        <v>4685</v>
      </c>
      <c r="Q21" s="999">
        <v>11.248149975333005</v>
      </c>
      <c r="R21" s="998">
        <v>6324</v>
      </c>
      <c r="S21" s="999">
        <v>18.30670562786991</v>
      </c>
      <c r="T21" s="998">
        <v>44</v>
      </c>
      <c r="U21" s="999">
        <v>0.15179689575348185</v>
      </c>
      <c r="V21" s="1028">
        <f t="shared" si="0"/>
        <v>31624</v>
      </c>
      <c r="W21" s="999">
        <f t="shared" si="0"/>
        <v>100</v>
      </c>
      <c r="X21" s="85"/>
      <c r="Y21" s="1018">
        <f t="shared" si="1"/>
        <v>1.2404000784467544</v>
      </c>
    </row>
    <row r="22" spans="2:25" s="71" customFormat="1" ht="21" customHeight="1" x14ac:dyDescent="0.25">
      <c r="B22" s="882" t="s">
        <v>42</v>
      </c>
      <c r="C22" s="14"/>
      <c r="D22" s="1025">
        <v>66328</v>
      </c>
      <c r="F22" s="998">
        <v>2359</v>
      </c>
      <c r="G22" s="999">
        <v>2.5204128338771832</v>
      </c>
      <c r="H22" s="998">
        <v>26662</v>
      </c>
      <c r="I22" s="999">
        <v>25.114060861990048</v>
      </c>
      <c r="J22" s="998">
        <v>19596</v>
      </c>
      <c r="K22" s="999">
        <v>22.629084412420454</v>
      </c>
      <c r="L22" s="998">
        <v>7720</v>
      </c>
      <c r="M22" s="999">
        <v>9.9753421825859707</v>
      </c>
      <c r="N22" s="998">
        <v>8132</v>
      </c>
      <c r="O22" s="999">
        <v>9.2193659840240976</v>
      </c>
      <c r="P22" s="998">
        <v>9338</v>
      </c>
      <c r="Q22" s="999">
        <v>9.4349373218952568</v>
      </c>
      <c r="R22" s="998">
        <v>18835</v>
      </c>
      <c r="S22" s="999">
        <v>21.083172147001935</v>
      </c>
      <c r="T22" s="998">
        <v>16</v>
      </c>
      <c r="U22" s="999">
        <v>2.3624256205058543E-2</v>
      </c>
      <c r="V22" s="1028">
        <f t="shared" si="0"/>
        <v>92658</v>
      </c>
      <c r="W22" s="999">
        <f t="shared" si="0"/>
        <v>100</v>
      </c>
      <c r="X22" s="85"/>
      <c r="Y22" s="1018">
        <f t="shared" si="1"/>
        <v>1.3969665902786155</v>
      </c>
    </row>
    <row r="23" spans="2:25" s="71" customFormat="1" ht="18" customHeight="1" x14ac:dyDescent="0.25">
      <c r="B23" s="882" t="s">
        <v>43</v>
      </c>
      <c r="C23" s="14"/>
      <c r="D23" s="1025">
        <v>16329</v>
      </c>
      <c r="F23" s="998">
        <v>1952</v>
      </c>
      <c r="G23" s="999">
        <v>10.863942058975686</v>
      </c>
      <c r="H23" s="998">
        <v>3377</v>
      </c>
      <c r="I23" s="999">
        <v>12.81945162959131</v>
      </c>
      <c r="J23" s="998">
        <v>1029</v>
      </c>
      <c r="K23" s="999">
        <v>1.5468184169684429</v>
      </c>
      <c r="L23" s="998">
        <v>2014</v>
      </c>
      <c r="M23" s="999">
        <v>10.57941024314537</v>
      </c>
      <c r="N23" s="998">
        <v>2400</v>
      </c>
      <c r="O23" s="999">
        <v>11.810657009829281</v>
      </c>
      <c r="P23" s="998">
        <v>486</v>
      </c>
      <c r="Q23" s="999">
        <v>2.7728918779099843</v>
      </c>
      <c r="R23" s="998">
        <v>9552</v>
      </c>
      <c r="S23" s="999">
        <v>49.606828763579927</v>
      </c>
      <c r="T23" s="998">
        <v>0</v>
      </c>
      <c r="U23" s="999">
        <v>0</v>
      </c>
      <c r="V23" s="1028">
        <f>F23+H23+J23+L23+N23+P23+R23+T23</f>
        <v>20810</v>
      </c>
      <c r="W23" s="999">
        <f t="shared" si="0"/>
        <v>100</v>
      </c>
      <c r="X23" s="85"/>
      <c r="Y23" s="1018">
        <f t="shared" si="1"/>
        <v>1.2744197440137179</v>
      </c>
    </row>
    <row r="24" spans="2:25" s="71" customFormat="1" ht="22.5" customHeight="1" x14ac:dyDescent="0.25">
      <c r="B24" s="882" t="s">
        <v>44</v>
      </c>
      <c r="C24" s="14"/>
      <c r="D24" s="1025">
        <v>6218</v>
      </c>
      <c r="F24" s="1031">
        <v>522</v>
      </c>
      <c r="G24" s="1034">
        <v>3.1306171360095867</v>
      </c>
      <c r="H24" s="1031">
        <v>1108</v>
      </c>
      <c r="I24" s="999">
        <v>11.593768723786699</v>
      </c>
      <c r="J24" s="1031">
        <v>309</v>
      </c>
      <c r="K24" s="999">
        <v>5.0179748352306772</v>
      </c>
      <c r="L24" s="1031">
        <v>296</v>
      </c>
      <c r="M24" s="999">
        <v>1.6776512881965249</v>
      </c>
      <c r="N24" s="1031">
        <v>1438</v>
      </c>
      <c r="O24" s="999">
        <v>14.679448771719592</v>
      </c>
      <c r="P24" s="1031">
        <v>1321</v>
      </c>
      <c r="Q24" s="999">
        <v>12.732174955062911</v>
      </c>
      <c r="R24" s="1031">
        <v>3163</v>
      </c>
      <c r="S24" s="999">
        <v>51.078490113840623</v>
      </c>
      <c r="T24" s="1031">
        <v>16</v>
      </c>
      <c r="U24" s="999">
        <v>8.9874176153385263E-2</v>
      </c>
      <c r="V24" s="1029">
        <f t="shared" si="0"/>
        <v>8173</v>
      </c>
      <c r="W24" s="999">
        <f t="shared" si="0"/>
        <v>100</v>
      </c>
      <c r="X24" s="85"/>
      <c r="Y24" s="1018">
        <f t="shared" si="1"/>
        <v>1.3144097780636861</v>
      </c>
    </row>
    <row r="25" spans="2:25" s="71" customFormat="1" ht="18" customHeight="1" x14ac:dyDescent="0.25">
      <c r="B25" s="882" t="s">
        <v>45</v>
      </c>
      <c r="C25" s="14"/>
      <c r="D25" s="1025">
        <v>22999</v>
      </c>
      <c r="F25" s="1031">
        <v>381</v>
      </c>
      <c r="G25" s="1034">
        <v>0.32482446354747685</v>
      </c>
      <c r="H25" s="1031">
        <v>7951</v>
      </c>
      <c r="I25" s="999">
        <v>17.120545967583176</v>
      </c>
      <c r="J25" s="1031">
        <v>1795</v>
      </c>
      <c r="K25" s="999">
        <v>6.9394317212415517</v>
      </c>
      <c r="L25" s="1031">
        <v>3209</v>
      </c>
      <c r="M25" s="999">
        <v>10.256578515650633</v>
      </c>
      <c r="N25" s="1031">
        <v>4730</v>
      </c>
      <c r="O25" s="999">
        <v>14.54163659032745</v>
      </c>
      <c r="P25" s="1031">
        <v>668</v>
      </c>
      <c r="Q25" s="999">
        <v>1.9030120086619857</v>
      </c>
      <c r="R25" s="1031">
        <v>12242</v>
      </c>
      <c r="S25" s="999">
        <v>42.788240698208547</v>
      </c>
      <c r="T25" s="1031">
        <v>2412</v>
      </c>
      <c r="U25" s="999">
        <v>6.1257300347791848</v>
      </c>
      <c r="V25" s="1029">
        <f t="shared" si="0"/>
        <v>33388</v>
      </c>
      <c r="W25" s="999">
        <f t="shared" si="0"/>
        <v>100</v>
      </c>
      <c r="X25" s="85"/>
      <c r="Y25" s="1018">
        <f t="shared" si="1"/>
        <v>1.451715291969216</v>
      </c>
    </row>
    <row r="26" spans="2:25" s="71" customFormat="1" ht="18" customHeight="1" x14ac:dyDescent="0.25">
      <c r="B26" s="882" t="s">
        <v>46</v>
      </c>
      <c r="C26" s="14"/>
      <c r="D26" s="1025">
        <v>3910</v>
      </c>
      <c r="F26" s="1031">
        <v>542</v>
      </c>
      <c r="G26" s="1034">
        <v>7.345642247369466</v>
      </c>
      <c r="H26" s="1031">
        <v>1241</v>
      </c>
      <c r="I26" s="999">
        <v>16.100853682747669</v>
      </c>
      <c r="J26" s="1031">
        <v>1383</v>
      </c>
      <c r="K26" s="999">
        <v>24.200913242009133</v>
      </c>
      <c r="L26" s="1031">
        <v>666</v>
      </c>
      <c r="M26" s="999">
        <v>8.9537423069287279</v>
      </c>
      <c r="N26" s="1031">
        <v>1161</v>
      </c>
      <c r="O26" s="999">
        <v>17.272185824895772</v>
      </c>
      <c r="P26" s="1031">
        <v>413</v>
      </c>
      <c r="Q26" s="999">
        <v>6.9088743299583086</v>
      </c>
      <c r="R26" s="1031">
        <v>707</v>
      </c>
      <c r="S26" s="999">
        <v>19.217788366090929</v>
      </c>
      <c r="T26" s="1031">
        <v>0</v>
      </c>
      <c r="U26" s="999">
        <v>0</v>
      </c>
      <c r="V26" s="1029">
        <f t="shared" si="0"/>
        <v>6113</v>
      </c>
      <c r="W26" s="999">
        <f t="shared" si="0"/>
        <v>100</v>
      </c>
      <c r="X26" s="85"/>
      <c r="Y26" s="1018">
        <f t="shared" si="1"/>
        <v>1.5634271099744246</v>
      </c>
    </row>
    <row r="27" spans="2:25" s="71" customFormat="1" ht="18" customHeight="1" x14ac:dyDescent="0.25">
      <c r="B27" s="882" t="s">
        <v>1</v>
      </c>
      <c r="C27" s="14"/>
      <c r="D27" s="1025">
        <v>1245</v>
      </c>
      <c r="F27" s="1031">
        <v>221</v>
      </c>
      <c r="G27" s="1034">
        <v>8.9026915113871627</v>
      </c>
      <c r="H27" s="1031">
        <v>254</v>
      </c>
      <c r="I27" s="999">
        <v>14.699792960662526</v>
      </c>
      <c r="J27" s="1031">
        <v>387</v>
      </c>
      <c r="K27" s="999">
        <v>20.496894409937887</v>
      </c>
      <c r="L27" s="1031">
        <v>23</v>
      </c>
      <c r="M27" s="999">
        <v>2.8985507246376812</v>
      </c>
      <c r="N27" s="1031">
        <v>109</v>
      </c>
      <c r="O27" s="999">
        <v>10.420979986197377</v>
      </c>
      <c r="P27" s="1031">
        <v>2</v>
      </c>
      <c r="Q27" s="999">
        <v>0.34506556245686681</v>
      </c>
      <c r="R27" s="1031">
        <v>668</v>
      </c>
      <c r="S27" s="999">
        <v>42.236024844720497</v>
      </c>
      <c r="T27" s="1031">
        <v>0</v>
      </c>
      <c r="U27" s="999">
        <v>0</v>
      </c>
      <c r="V27" s="1028">
        <f t="shared" si="0"/>
        <v>1664</v>
      </c>
      <c r="W27" s="999">
        <f t="shared" si="0"/>
        <v>100</v>
      </c>
      <c r="X27" s="85"/>
      <c r="Y27" s="1018">
        <f t="shared" si="1"/>
        <v>1.3365461847389559</v>
      </c>
    </row>
    <row r="28" spans="2:25" s="71" customFormat="1" ht="8.25" customHeight="1" x14ac:dyDescent="0.25">
      <c r="B28" s="1022"/>
      <c r="C28" s="14"/>
      <c r="D28" s="1027"/>
      <c r="F28" s="1035"/>
      <c r="G28" s="1036"/>
      <c r="H28" s="1035"/>
      <c r="I28" s="1037"/>
      <c r="J28" s="1035"/>
      <c r="K28" s="1037"/>
      <c r="L28" s="1035"/>
      <c r="M28" s="1037"/>
      <c r="N28" s="1035"/>
      <c r="O28" s="1036"/>
      <c r="P28" s="1035"/>
      <c r="Q28" s="1036"/>
      <c r="R28" s="1035"/>
      <c r="S28" s="1036"/>
      <c r="T28" s="1035"/>
      <c r="U28" s="1036"/>
      <c r="V28" s="1000"/>
      <c r="W28" s="1037"/>
      <c r="X28" s="85"/>
      <c r="Y28" s="1019"/>
    </row>
    <row r="29" spans="2:25" s="71" customFormat="1" ht="3" customHeight="1" x14ac:dyDescent="0.25">
      <c r="B29" s="53"/>
      <c r="C29" s="12"/>
      <c r="D29" s="88"/>
      <c r="E29" s="13"/>
      <c r="F29" s="89"/>
      <c r="G29" s="89"/>
      <c r="H29" s="89"/>
      <c r="I29" s="89"/>
      <c r="J29" s="89"/>
      <c r="K29" s="89"/>
      <c r="L29" s="89"/>
      <c r="M29" s="89"/>
      <c r="N29" s="89"/>
      <c r="O29" s="89"/>
      <c r="P29" s="89"/>
      <c r="Q29" s="89"/>
      <c r="R29" s="89"/>
      <c r="S29" s="89"/>
      <c r="T29" s="89"/>
      <c r="U29" s="89"/>
      <c r="V29" s="90"/>
      <c r="W29" s="89"/>
      <c r="X29" s="89"/>
      <c r="Y29" s="89"/>
    </row>
    <row r="30" spans="2:25" s="13" customFormat="1" ht="20.25" customHeight="1" x14ac:dyDescent="0.25">
      <c r="B30" s="1023" t="s">
        <v>0</v>
      </c>
      <c r="C30" s="1007"/>
      <c r="D30" s="1008">
        <f>SUM(D10:D29)</f>
        <v>544751</v>
      </c>
      <c r="E30" s="845"/>
      <c r="F30" s="992">
        <f>SUM(F10:F27)</f>
        <v>23847</v>
      </c>
      <c r="G30" s="993">
        <f>F30*100/$V30</f>
        <v>3.1868405016196801</v>
      </c>
      <c r="H30" s="992">
        <f>SUM(H10:H27)</f>
        <v>165257</v>
      </c>
      <c r="I30" s="993">
        <f>H30*100/$V30</f>
        <v>22.084442520072272</v>
      </c>
      <c r="J30" s="992">
        <f>SUM(J10:J27)</f>
        <v>134941</v>
      </c>
      <c r="K30" s="993">
        <f>J30*100/$V30</f>
        <v>18.033104546863807</v>
      </c>
      <c r="L30" s="992">
        <f>SUM(L10:L27)</f>
        <v>46252</v>
      </c>
      <c r="M30" s="993">
        <f>L30*100/$V30</f>
        <v>6.1809765119685256</v>
      </c>
      <c r="N30" s="992">
        <f>SUM(N10:N27)</f>
        <v>79633</v>
      </c>
      <c r="O30" s="993">
        <f>N30*100/$V30</f>
        <v>10.641911756844886</v>
      </c>
      <c r="P30" s="992">
        <f>SUM(P10:P27)</f>
        <v>75369</v>
      </c>
      <c r="Q30" s="993">
        <f>P30*100/$V30</f>
        <v>10.07208377433529</v>
      </c>
      <c r="R30" s="992">
        <f>SUM(R10:R27)</f>
        <v>219456</v>
      </c>
      <c r="S30" s="993">
        <f>R30*100/$V30</f>
        <v>29.327431925334359</v>
      </c>
      <c r="T30" s="992">
        <f>SUM(T10:T28)</f>
        <v>3541</v>
      </c>
      <c r="U30" s="993">
        <f>T30*100/$V30</f>
        <v>0.47320846296118113</v>
      </c>
      <c r="V30" s="992">
        <f>SUM(V10:V27)</f>
        <v>748296</v>
      </c>
      <c r="W30" s="993">
        <f>G30+I30+K30+M30+O30+Q30+S30+U30</f>
        <v>100.00000000000001</v>
      </c>
      <c r="X30" s="1009"/>
      <c r="Y30" s="1020">
        <f>(V30/D30)</f>
        <v>1.3736477766906348</v>
      </c>
    </row>
    <row r="31" spans="2:25" s="13" customFormat="1" ht="5.25" customHeight="1" x14ac:dyDescent="0.25">
      <c r="B31" s="74"/>
      <c r="C31" s="69"/>
      <c r="D31" s="92"/>
      <c r="E31" s="11"/>
      <c r="F31" s="92"/>
      <c r="G31" s="91"/>
      <c r="H31" s="92"/>
      <c r="I31" s="91"/>
      <c r="J31" s="92"/>
      <c r="K31" s="91"/>
      <c r="L31" s="92"/>
      <c r="M31" s="91"/>
      <c r="N31" s="92"/>
      <c r="O31" s="91"/>
      <c r="P31" s="92"/>
      <c r="Q31" s="91"/>
      <c r="R31" s="92"/>
      <c r="S31" s="91"/>
      <c r="T31" s="92"/>
      <c r="U31" s="91"/>
      <c r="V31" s="92"/>
      <c r="W31" s="91"/>
      <c r="X31" s="91"/>
      <c r="Y31" s="91"/>
    </row>
    <row r="32" spans="2:25" s="330" customFormat="1" ht="18.75" customHeight="1" x14ac:dyDescent="0.25">
      <c r="B32" s="95" t="s">
        <v>39</v>
      </c>
      <c r="C32" s="578"/>
      <c r="D32" s="578"/>
      <c r="E32" s="578"/>
      <c r="F32" s="578"/>
      <c r="G32" s="578"/>
      <c r="H32" s="578"/>
      <c r="I32" s="578"/>
      <c r="J32" s="578"/>
      <c r="K32" s="578"/>
      <c r="L32" s="578"/>
      <c r="N32" s="578"/>
      <c r="O32" s="578"/>
      <c r="P32" s="578"/>
      <c r="Q32" s="578"/>
      <c r="R32" s="578"/>
      <c r="S32" s="578"/>
      <c r="T32" s="578"/>
      <c r="U32" s="578"/>
      <c r="V32" s="578"/>
      <c r="W32" s="578"/>
    </row>
    <row r="33" spans="1:25" s="579" customFormat="1" x14ac:dyDescent="0.3">
      <c r="B33" s="96" t="s">
        <v>47</v>
      </c>
      <c r="F33" s="580"/>
      <c r="G33" s="580"/>
      <c r="H33" s="580"/>
      <c r="I33" s="580"/>
      <c r="J33" s="580"/>
      <c r="K33" s="580"/>
      <c r="L33" s="580"/>
      <c r="M33" s="580"/>
      <c r="N33" s="580"/>
      <c r="O33" s="580"/>
      <c r="P33" s="580"/>
      <c r="Q33" s="580"/>
      <c r="R33" s="580"/>
      <c r="S33" s="580"/>
      <c r="T33" s="580"/>
      <c r="U33" s="580"/>
      <c r="X33" s="330"/>
      <c r="Y33" s="330"/>
    </row>
    <row r="34" spans="1:25" s="579" customFormat="1" x14ac:dyDescent="0.25">
      <c r="F34" s="581"/>
      <c r="G34" s="581"/>
      <c r="H34" s="581"/>
      <c r="I34" s="581"/>
      <c r="J34" s="581"/>
      <c r="X34" s="330"/>
      <c r="Y34" s="330"/>
    </row>
    <row r="35" spans="1:25" s="579" customFormat="1" x14ac:dyDescent="0.25">
      <c r="A35" s="330"/>
      <c r="B35" s="325" t="s">
        <v>39</v>
      </c>
      <c r="C35" s="330"/>
      <c r="D35" s="344" t="e">
        <f>GETPIVOTDATA("Cuenta número de expedientes",#REF!,"CCAA",$B35,"Grado Resuelto",$B$1)</f>
        <v>#REF!</v>
      </c>
      <c r="E35" s="330"/>
      <c r="F35" s="330"/>
      <c r="G35" s="330"/>
      <c r="H35" s="330"/>
      <c r="I35" s="330"/>
      <c r="J35" s="330"/>
      <c r="K35" s="330"/>
      <c r="L35" s="330"/>
      <c r="M35" s="330"/>
      <c r="N35" s="344" t="e">
        <f>GETPIVOTDATA("ID PRESTACION
COUNT",#REF!,"
CCAA",$B35,"
Tipo Prestación",N$1,"Grado Resuelto",$B$1)</f>
        <v>#REF!</v>
      </c>
      <c r="O35" s="330"/>
      <c r="X35" s="330"/>
      <c r="Y35" s="330"/>
    </row>
    <row r="36" spans="1:25" s="579" customFormat="1" x14ac:dyDescent="0.25">
      <c r="A36" s="330"/>
      <c r="B36" s="325" t="s">
        <v>47</v>
      </c>
      <c r="C36" s="330"/>
      <c r="D36" s="344" t="e">
        <f>GETPIVOTDATA("Cuenta número de expedientes",#REF!,"CCAA",$B36,"Grado Resuelto",$B$1)</f>
        <v>#REF!</v>
      </c>
      <c r="E36" s="330"/>
      <c r="F36" s="330"/>
      <c r="G36" s="330"/>
      <c r="H36" s="330"/>
      <c r="I36" s="330"/>
      <c r="J36" s="330"/>
      <c r="K36" s="330"/>
      <c r="L36" s="330"/>
      <c r="M36" s="330"/>
      <c r="N36" s="344" t="e">
        <f>GETPIVOTDATA("ID PRESTACION
COUNT",#REF!,"
CCAA",$B36,"
Tipo Prestación",N$1,"Grado Resuelto",$B$1)</f>
        <v>#REF!</v>
      </c>
      <c r="O36" s="330"/>
      <c r="T36" s="330"/>
      <c r="U36" s="330"/>
    </row>
    <row r="37" spans="1:25" s="579" customFormat="1" x14ac:dyDescent="0.25">
      <c r="T37" s="330"/>
      <c r="U37" s="330"/>
    </row>
    <row r="38" spans="1:25" s="579" customFormat="1" x14ac:dyDescent="0.25">
      <c r="T38" s="330"/>
      <c r="U38" s="330"/>
    </row>
    <row r="39" spans="1:25" s="1266" customFormat="1" x14ac:dyDescent="0.25">
      <c r="T39" s="1265"/>
      <c r="U39" s="1265"/>
    </row>
    <row r="40" spans="1:25" s="1266" customFormat="1" x14ac:dyDescent="0.25">
      <c r="T40" s="1265"/>
      <c r="U40" s="1265"/>
    </row>
    <row r="41" spans="1:25" s="577" customFormat="1" x14ac:dyDescent="0.25">
      <c r="T41" s="79"/>
      <c r="U41" s="79"/>
    </row>
    <row r="42" spans="1:25" s="577" customFormat="1" x14ac:dyDescent="0.25">
      <c r="T42" s="79"/>
      <c r="U42" s="79"/>
    </row>
    <row r="43" spans="1:25" s="577" customFormat="1" x14ac:dyDescent="0.25">
      <c r="T43" s="79"/>
      <c r="U43" s="79"/>
    </row>
    <row r="44" spans="1:25" x14ac:dyDescent="0.25">
      <c r="T44" s="80"/>
      <c r="U44" s="80"/>
      <c r="X44" s="1"/>
      <c r="Y44" s="1"/>
    </row>
    <row r="45" spans="1:25" x14ac:dyDescent="0.25">
      <c r="T45" s="80"/>
      <c r="U45" s="80"/>
      <c r="X45" s="1"/>
      <c r="Y45" s="1"/>
    </row>
    <row r="46" spans="1:25" x14ac:dyDescent="0.25">
      <c r="T46" s="80"/>
      <c r="U46" s="80"/>
      <c r="X46" s="1"/>
      <c r="Y46" s="1"/>
    </row>
    <row r="47" spans="1:25" x14ac:dyDescent="0.25">
      <c r="T47" s="80"/>
      <c r="U47" s="80"/>
      <c r="X47" s="1"/>
      <c r="Y47" s="1"/>
    </row>
    <row r="48" spans="1:25" x14ac:dyDescent="0.25">
      <c r="T48" s="80"/>
      <c r="U48" s="80"/>
      <c r="X48" s="1"/>
      <c r="Y48" s="1"/>
    </row>
    <row r="49" spans="20:25" x14ac:dyDescent="0.25">
      <c r="T49" s="80"/>
      <c r="U49" s="80"/>
      <c r="X49" s="1"/>
      <c r="Y49" s="1"/>
    </row>
    <row r="50" spans="20:25" x14ac:dyDescent="0.25">
      <c r="T50" s="80"/>
      <c r="U50" s="80"/>
      <c r="X50" s="1"/>
      <c r="Y50" s="1"/>
    </row>
    <row r="51" spans="20:25" x14ac:dyDescent="0.25">
      <c r="T51" s="80"/>
      <c r="U51" s="80"/>
      <c r="X51" s="1"/>
      <c r="Y51" s="1"/>
    </row>
    <row r="52" spans="20:25" x14ac:dyDescent="0.25">
      <c r="T52" s="80"/>
      <c r="U52" s="80"/>
      <c r="X52" s="1"/>
      <c r="Y52" s="1"/>
    </row>
    <row r="53" spans="20:25" x14ac:dyDescent="0.25">
      <c r="T53" s="80"/>
      <c r="U53" s="80"/>
      <c r="X53" s="1"/>
      <c r="Y53" s="1"/>
    </row>
    <row r="54" spans="20:25" x14ac:dyDescent="0.25">
      <c r="T54" s="80"/>
      <c r="U54" s="80"/>
      <c r="X54" s="1"/>
      <c r="Y54" s="1"/>
    </row>
    <row r="55" spans="20:25" x14ac:dyDescent="0.25">
      <c r="T55" s="80"/>
      <c r="U55" s="80"/>
      <c r="X55" s="1"/>
      <c r="Y55" s="1"/>
    </row>
    <row r="56" spans="20:25" x14ac:dyDescent="0.25">
      <c r="T56" s="80"/>
      <c r="U56" s="80"/>
      <c r="X56" s="1"/>
      <c r="Y56" s="1"/>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3" orientation="landscape"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44">
    <tabColor theme="0"/>
    <pageSetUpPr fitToPage="1"/>
  </sheetPr>
  <dimension ref="B1:Y56"/>
  <sheetViews>
    <sheetView zoomScaleNormal="100" workbookViewId="0">
      <selection activeCell="B5" sqref="B5"/>
    </sheetView>
  </sheetViews>
  <sheetFormatPr baseColWidth="10" defaultColWidth="11.453125" defaultRowHeight="15" x14ac:dyDescent="0.25"/>
  <cols>
    <col min="1" max="1" width="0.7265625" style="1" customWidth="1"/>
    <col min="2" max="2" width="21.7265625" style="1" customWidth="1"/>
    <col min="3" max="3" width="0.54296875" style="1" customWidth="1"/>
    <col min="4" max="4" width="9.7265625" style="1" customWidth="1"/>
    <col min="5" max="5" width="0.7265625" style="1" customWidth="1"/>
    <col min="6" max="6" width="8" style="1" customWidth="1"/>
    <col min="7" max="7" width="5.54296875" style="1" customWidth="1"/>
    <col min="8" max="8" width="7.54296875" style="1" customWidth="1"/>
    <col min="9" max="9" width="5.453125" style="1" customWidth="1"/>
    <col min="10" max="10" width="7.54296875" style="1" customWidth="1"/>
    <col min="11" max="11" width="5.453125" style="1" customWidth="1"/>
    <col min="12" max="12" width="6.453125" style="1" customWidth="1"/>
    <col min="13" max="13" width="5.7265625" style="1" customWidth="1"/>
    <col min="14" max="14" width="8.81640625" style="1" customWidth="1"/>
    <col min="15" max="15" width="7.26953125" style="1" customWidth="1"/>
    <col min="16" max="16" width="7.1796875" style="1" customWidth="1"/>
    <col min="17" max="17" width="6" style="1" customWidth="1"/>
    <col min="18" max="18" width="7.26953125" style="1" customWidth="1"/>
    <col min="19" max="19" width="5.453125" style="1" customWidth="1"/>
    <col min="20" max="20" width="5.54296875" style="1" customWidth="1"/>
    <col min="21" max="21" width="5.453125" style="1" customWidth="1"/>
    <col min="22" max="22" width="8.54296875" style="1" customWidth="1"/>
    <col min="23" max="23" width="6.7265625" style="1" customWidth="1"/>
    <col min="24" max="24" width="0.54296875" style="80" customWidth="1"/>
    <col min="25" max="25" width="10.453125" style="80" customWidth="1"/>
    <col min="26" max="26" width="1.453125" style="1" customWidth="1"/>
    <col min="27" max="16384" width="11.453125" style="1"/>
  </cols>
  <sheetData>
    <row r="1" spans="2:25" s="2" customFormat="1" ht="9" customHeight="1" x14ac:dyDescent="0.25">
      <c r="B1" s="6"/>
      <c r="C1" s="20"/>
      <c r="D1" s="20"/>
      <c r="E1" s="20"/>
      <c r="F1" s="94" t="s">
        <v>64</v>
      </c>
      <c r="G1" s="94"/>
      <c r="H1" s="94" t="s">
        <v>55</v>
      </c>
      <c r="I1" s="94"/>
      <c r="J1" s="94" t="s">
        <v>56</v>
      </c>
      <c r="K1" s="94"/>
      <c r="L1" s="94" t="s">
        <v>63</v>
      </c>
      <c r="M1" s="94"/>
      <c r="N1" s="94" t="s">
        <v>58</v>
      </c>
      <c r="O1" s="94"/>
      <c r="P1" s="94" t="s">
        <v>67</v>
      </c>
      <c r="Q1" s="94"/>
      <c r="R1" s="94" t="s">
        <v>66</v>
      </c>
      <c r="S1" s="94"/>
      <c r="T1" s="94" t="s">
        <v>65</v>
      </c>
      <c r="U1" s="94"/>
      <c r="X1" s="84"/>
      <c r="Y1" s="84"/>
    </row>
    <row r="2" spans="2:25" s="18" customFormat="1" ht="49.5" customHeight="1" x14ac:dyDescent="0.3">
      <c r="B2" s="68"/>
      <c r="C2" s="68"/>
      <c r="D2" s="68"/>
      <c r="E2" s="68"/>
      <c r="F2" s="68"/>
      <c r="G2" s="68"/>
      <c r="H2" s="68"/>
      <c r="I2" s="68"/>
      <c r="J2" s="68"/>
      <c r="K2" s="68"/>
      <c r="X2" s="52"/>
      <c r="Y2" s="52"/>
    </row>
    <row r="3" spans="2:25" s="4" customFormat="1" ht="36.75" customHeight="1" x14ac:dyDescent="0.25">
      <c r="B3" s="1401" t="s">
        <v>420</v>
      </c>
      <c r="C3" s="1401"/>
      <c r="D3" s="1401"/>
      <c r="E3" s="1401"/>
      <c r="F3" s="1401"/>
      <c r="G3" s="1401"/>
      <c r="H3" s="1401"/>
      <c r="I3" s="1401"/>
      <c r="J3" s="1401"/>
      <c r="K3" s="1401"/>
      <c r="L3" s="1401"/>
      <c r="M3" s="1401"/>
      <c r="N3" s="1401"/>
      <c r="O3" s="1401"/>
      <c r="P3" s="1401"/>
      <c r="Q3" s="1401"/>
      <c r="R3" s="1401"/>
      <c r="S3" s="1401"/>
      <c r="T3" s="1401"/>
      <c r="U3" s="1401"/>
      <c r="V3" s="1401"/>
      <c r="W3" s="1401"/>
      <c r="X3" s="1401"/>
      <c r="Y3" s="7"/>
    </row>
    <row r="4" spans="2:25" s="4" customFormat="1" ht="14.25" customHeight="1" x14ac:dyDescent="0.25">
      <c r="B4" s="1326" t="s">
        <v>486</v>
      </c>
      <c r="C4" s="1326"/>
      <c r="D4" s="1326"/>
      <c r="E4" s="1326"/>
      <c r="F4" s="1326"/>
      <c r="G4" s="1326"/>
      <c r="H4" s="1326"/>
      <c r="I4" s="1326"/>
      <c r="J4" s="1326"/>
      <c r="K4" s="1326"/>
      <c r="L4" s="1326"/>
      <c r="M4" s="1326"/>
      <c r="N4" s="1326"/>
      <c r="O4" s="1326"/>
      <c r="P4" s="1326"/>
      <c r="Q4" s="1326"/>
      <c r="R4" s="1326"/>
      <c r="S4" s="1326"/>
      <c r="T4" s="1326"/>
      <c r="U4" s="1326"/>
      <c r="V4" s="1326"/>
      <c r="W4" s="1326"/>
      <c r="X4" s="813"/>
      <c r="Y4" s="5"/>
    </row>
    <row r="5" spans="2:25" s="359" customFormat="1" ht="5.25" customHeight="1" x14ac:dyDescent="0.25">
      <c r="B5" s="360"/>
      <c r="C5" s="360"/>
      <c r="D5" s="360"/>
      <c r="E5" s="360"/>
      <c r="F5" s="360"/>
      <c r="G5" s="360"/>
      <c r="H5" s="360"/>
      <c r="I5" s="360"/>
      <c r="J5" s="360"/>
      <c r="K5" s="360"/>
      <c r="L5" s="360"/>
      <c r="M5" s="360"/>
      <c r="N5" s="360"/>
      <c r="O5" s="360"/>
      <c r="P5" s="360"/>
      <c r="Q5" s="360"/>
      <c r="R5" s="360"/>
      <c r="S5" s="360"/>
      <c r="T5" s="360"/>
      <c r="U5" s="360"/>
      <c r="V5" s="360"/>
      <c r="W5" s="360"/>
      <c r="X5" s="361"/>
      <c r="Y5" s="361"/>
    </row>
    <row r="6" spans="2:25" s="312" customFormat="1" ht="19.5" customHeight="1" x14ac:dyDescent="0.25">
      <c r="F6" s="1402" t="s">
        <v>52</v>
      </c>
      <c r="G6" s="1402"/>
      <c r="H6" s="1402"/>
      <c r="I6" s="1402"/>
      <c r="J6" s="1402"/>
      <c r="K6" s="1402"/>
      <c r="L6" s="1402"/>
      <c r="M6" s="1402"/>
      <c r="N6" s="1402"/>
      <c r="O6" s="1402"/>
      <c r="P6" s="1402"/>
      <c r="Q6" s="1402"/>
      <c r="R6" s="1402"/>
      <c r="S6" s="1402"/>
      <c r="T6" s="1402"/>
      <c r="U6" s="1402"/>
      <c r="V6" s="1402"/>
      <c r="W6" s="1402"/>
      <c r="X6" s="335"/>
      <c r="Y6" s="335"/>
    </row>
    <row r="7" spans="2:25" s="312" customFormat="1" ht="64.5" customHeight="1" x14ac:dyDescent="0.25">
      <c r="B7" s="1403" t="s">
        <v>12</v>
      </c>
      <c r="C7" s="336"/>
      <c r="D7" s="337" t="s">
        <v>53</v>
      </c>
      <c r="E7" s="336"/>
      <c r="F7" s="1404" t="s">
        <v>168</v>
      </c>
      <c r="G7" s="1404"/>
      <c r="H7" s="1404" t="s">
        <v>59</v>
      </c>
      <c r="I7" s="1404"/>
      <c r="J7" s="1404" t="s">
        <v>60</v>
      </c>
      <c r="K7" s="1404"/>
      <c r="L7" s="1404" t="s">
        <v>152</v>
      </c>
      <c r="M7" s="1404"/>
      <c r="N7" s="1404" t="s">
        <v>0</v>
      </c>
      <c r="O7" s="1404"/>
      <c r="P7" s="337"/>
      <c r="Q7" s="337" t="s">
        <v>62</v>
      </c>
    </row>
    <row r="8" spans="2:25" s="336" customFormat="1" ht="20.25" customHeight="1" x14ac:dyDescent="0.25">
      <c r="B8" s="1403"/>
      <c r="C8" s="338"/>
      <c r="D8" s="337" t="s">
        <v>9</v>
      </c>
      <c r="E8" s="338"/>
      <c r="F8" s="337" t="s">
        <v>9</v>
      </c>
      <c r="G8" s="337" t="s">
        <v>28</v>
      </c>
      <c r="H8" s="337" t="s">
        <v>9</v>
      </c>
      <c r="I8" s="337" t="s">
        <v>28</v>
      </c>
      <c r="J8" s="337" t="s">
        <v>9</v>
      </c>
      <c r="K8" s="337" t="s">
        <v>28</v>
      </c>
      <c r="L8" s="337" t="s">
        <v>9</v>
      </c>
      <c r="M8" s="337" t="s">
        <v>28</v>
      </c>
      <c r="N8" s="337" t="s">
        <v>9</v>
      </c>
      <c r="O8" s="337" t="s">
        <v>28</v>
      </c>
      <c r="P8" s="337"/>
      <c r="Q8" s="337" t="s">
        <v>9</v>
      </c>
    </row>
    <row r="9" spans="2:25" s="338" customFormat="1" ht="8.25" customHeight="1" x14ac:dyDescent="0.25">
      <c r="B9" s="339"/>
      <c r="C9" s="340"/>
      <c r="D9" s="341"/>
      <c r="E9" s="340"/>
      <c r="F9" s="342"/>
      <c r="G9" s="342"/>
      <c r="H9" s="342"/>
      <c r="I9" s="342"/>
      <c r="J9" s="342"/>
      <c r="K9" s="342"/>
      <c r="L9" s="342"/>
      <c r="M9" s="342"/>
      <c r="N9" s="342"/>
      <c r="O9" s="342"/>
      <c r="P9" s="342"/>
      <c r="Q9" s="342"/>
    </row>
    <row r="10" spans="2:25" s="343" customFormat="1" ht="18" customHeight="1" x14ac:dyDescent="0.25">
      <c r="B10" s="325" t="s">
        <v>8</v>
      </c>
      <c r="C10" s="340"/>
      <c r="D10" s="344">
        <f>'41bbenpreGII'!D10</f>
        <v>131099</v>
      </c>
      <c r="F10" s="345">
        <f>'41bbenpreGII'!F10+'41bbenpreGII'!H10+'41bbenpreGII'!J10+'41bbenpreGII'!L10+'41bbenpreGII'!N10</f>
        <v>153015</v>
      </c>
      <c r="G10" s="346">
        <f t="shared" ref="G10:G27" si="0">F10*100/$N10</f>
        <v>79.05995050195564</v>
      </c>
      <c r="H10" s="345">
        <f>'41bbenpreGII'!P10</f>
        <v>2064</v>
      </c>
      <c r="I10" s="346">
        <f t="shared" ref="I10:I27" si="1">H10*100/$N10</f>
        <v>1.0664296822928239</v>
      </c>
      <c r="J10" s="345">
        <f>'41bbenpreGII'!R10</f>
        <v>38461</v>
      </c>
      <c r="K10" s="346">
        <f t="shared" ref="K10:K27" si="2">J10*100/$N10</f>
        <v>19.872069772608672</v>
      </c>
      <c r="L10" s="345">
        <f>'41bbenpreGII'!T10</f>
        <v>3</v>
      </c>
      <c r="M10" s="346">
        <f t="shared" ref="M10:M27" si="3">L10*100/$N10</f>
        <v>1.5500431428674764E-3</v>
      </c>
      <c r="N10" s="345">
        <f>F10+H10+J10+L10</f>
        <v>193543</v>
      </c>
      <c r="O10" s="346">
        <f>G10+I10+K10+M10</f>
        <v>100</v>
      </c>
      <c r="P10" s="347"/>
      <c r="Q10" s="347">
        <f t="shared" ref="Q10:Q27" si="4">N10/D10</f>
        <v>1.4763117949030886</v>
      </c>
    </row>
    <row r="11" spans="2:25" s="343" customFormat="1" ht="18" customHeight="1" x14ac:dyDescent="0.25">
      <c r="B11" s="325" t="s">
        <v>7</v>
      </c>
      <c r="C11" s="340"/>
      <c r="D11" s="344">
        <f>'41bbenpreGII'!D11</f>
        <v>14580</v>
      </c>
      <c r="F11" s="345">
        <f>'41bbenpreGII'!F11+'41bbenpreGII'!H11+'41bbenpreGII'!J11+'41bbenpreGII'!L11+'41bbenpreGII'!N11</f>
        <v>6715</v>
      </c>
      <c r="G11" s="346">
        <f t="shared" si="0"/>
        <v>37.726838586437438</v>
      </c>
      <c r="H11" s="345">
        <f>'41bbenpreGII'!P11</f>
        <v>3611</v>
      </c>
      <c r="I11" s="346">
        <f t="shared" si="1"/>
        <v>20.287656609921907</v>
      </c>
      <c r="J11" s="345">
        <f>'41bbenpreGII'!R11</f>
        <v>7473</v>
      </c>
      <c r="K11" s="346">
        <f t="shared" si="2"/>
        <v>41.985504803640652</v>
      </c>
      <c r="L11" s="345">
        <f>'41bbenpreGII'!T11</f>
        <v>0</v>
      </c>
      <c r="M11" s="346">
        <f t="shared" si="3"/>
        <v>0</v>
      </c>
      <c r="N11" s="345">
        <f t="shared" ref="N11:O27" si="5">F11+H11+J11+L11</f>
        <v>17799</v>
      </c>
      <c r="O11" s="346">
        <f t="shared" si="5"/>
        <v>100</v>
      </c>
      <c r="P11" s="347"/>
      <c r="Q11" s="347">
        <f t="shared" si="4"/>
        <v>1.2207818930041152</v>
      </c>
    </row>
    <row r="12" spans="2:25" s="343" customFormat="1" ht="22.5" customHeight="1" x14ac:dyDescent="0.25">
      <c r="B12" s="325" t="s">
        <v>37</v>
      </c>
      <c r="C12" s="340"/>
      <c r="D12" s="344">
        <f>'41bbenpreGII'!D12</f>
        <v>10529</v>
      </c>
      <c r="F12" s="345">
        <f>'41bbenpreGII'!F12+'41bbenpreGII'!H12+'41bbenpreGII'!J12+'41bbenpreGII'!L12+'41bbenpreGII'!N12</f>
        <v>8494</v>
      </c>
      <c r="G12" s="346">
        <f t="shared" si="0"/>
        <v>59.490124667320352</v>
      </c>
      <c r="H12" s="345">
        <f>'41bbenpreGII'!P12</f>
        <v>1649</v>
      </c>
      <c r="I12" s="346">
        <f t="shared" si="1"/>
        <v>11.549236587757388</v>
      </c>
      <c r="J12" s="345">
        <f>'41bbenpreGII'!R12</f>
        <v>4131</v>
      </c>
      <c r="K12" s="346">
        <f t="shared" si="2"/>
        <v>28.932623616753048</v>
      </c>
      <c r="L12" s="345">
        <f>'41bbenpreGII'!T12</f>
        <v>4</v>
      </c>
      <c r="M12" s="346">
        <f t="shared" si="3"/>
        <v>2.8015128169211374E-2</v>
      </c>
      <c r="N12" s="345">
        <f t="shared" si="5"/>
        <v>14278</v>
      </c>
      <c r="O12" s="346">
        <f t="shared" si="5"/>
        <v>100</v>
      </c>
      <c r="P12" s="347"/>
      <c r="Q12" s="347">
        <f t="shared" si="4"/>
        <v>1.3560642036280748</v>
      </c>
    </row>
    <row r="13" spans="2:25" s="343" customFormat="1" ht="18" customHeight="1" x14ac:dyDescent="0.25">
      <c r="B13" s="325" t="s">
        <v>38</v>
      </c>
      <c r="C13" s="340"/>
      <c r="D13" s="344">
        <f>'41bbenpreGII'!D13</f>
        <v>9881</v>
      </c>
      <c r="F13" s="345">
        <f>'41bbenpreGII'!F13+'41bbenpreGII'!H13+'41bbenpreGII'!J13+'41bbenpreGII'!L13+'41bbenpreGII'!N13</f>
        <v>8060</v>
      </c>
      <c r="G13" s="346">
        <f t="shared" si="0"/>
        <v>50.507582403809998</v>
      </c>
      <c r="H13" s="345">
        <f>'41bbenpreGII'!P13</f>
        <v>337</v>
      </c>
      <c r="I13" s="346">
        <f t="shared" si="1"/>
        <v>2.1117934578267952</v>
      </c>
      <c r="J13" s="345">
        <f>'41bbenpreGII'!R13</f>
        <v>7561</v>
      </c>
      <c r="K13" s="346">
        <f t="shared" si="2"/>
        <v>47.380624138363203</v>
      </c>
      <c r="L13" s="345">
        <f>'41bbenpreGII'!T13</f>
        <v>0</v>
      </c>
      <c r="M13" s="346">
        <f t="shared" si="3"/>
        <v>0</v>
      </c>
      <c r="N13" s="345">
        <f t="shared" si="5"/>
        <v>15958</v>
      </c>
      <c r="O13" s="346">
        <f t="shared" si="5"/>
        <v>100</v>
      </c>
      <c r="P13" s="347"/>
      <c r="Q13" s="347">
        <f t="shared" si="4"/>
        <v>1.615018722801336</v>
      </c>
    </row>
    <row r="14" spans="2:25" s="343" customFormat="1" ht="18" customHeight="1" x14ac:dyDescent="0.25">
      <c r="B14" s="325" t="s">
        <v>6</v>
      </c>
      <c r="C14" s="340"/>
      <c r="D14" s="344">
        <f>'41bbenpreGII'!D14</f>
        <v>14274</v>
      </c>
      <c r="F14" s="345">
        <f>'41bbenpreGII'!F14+'41bbenpreGII'!H14+'41bbenpreGII'!J14+'41bbenpreGII'!L14+'41bbenpreGII'!N14</f>
        <v>5375</v>
      </c>
      <c r="G14" s="346">
        <f t="shared" si="0"/>
        <v>33.349879009741265</v>
      </c>
      <c r="H14" s="345">
        <f>'41bbenpreGII'!P14</f>
        <v>4435</v>
      </c>
      <c r="I14" s="346">
        <f t="shared" si="1"/>
        <v>27.517528075944654</v>
      </c>
      <c r="J14" s="345">
        <f>'41bbenpreGII'!R14</f>
        <v>6307</v>
      </c>
      <c r="K14" s="346">
        <f t="shared" si="2"/>
        <v>39.132592914314081</v>
      </c>
      <c r="L14" s="345">
        <f>'41bbenpreGII'!T14</f>
        <v>0</v>
      </c>
      <c r="M14" s="346">
        <f t="shared" si="3"/>
        <v>0</v>
      </c>
      <c r="N14" s="345">
        <f t="shared" si="5"/>
        <v>16117</v>
      </c>
      <c r="O14" s="346">
        <f t="shared" si="5"/>
        <v>100</v>
      </c>
      <c r="P14" s="347"/>
      <c r="Q14" s="347">
        <f t="shared" si="4"/>
        <v>1.1291158750175143</v>
      </c>
    </row>
    <row r="15" spans="2:25" s="343" customFormat="1" ht="18" customHeight="1" x14ac:dyDescent="0.25">
      <c r="B15" s="325" t="s">
        <v>5</v>
      </c>
      <c r="C15" s="340"/>
      <c r="D15" s="344">
        <f>'41bbenpreGII'!D15</f>
        <v>7274</v>
      </c>
      <c r="F15" s="345">
        <f>'41bbenpreGII'!F15+'41bbenpreGII'!H15+'41bbenpreGII'!J15+'41bbenpreGII'!L15+'41bbenpreGII'!N15</f>
        <v>8132</v>
      </c>
      <c r="G15" s="346">
        <f t="shared" si="0"/>
        <v>69.3324239065564</v>
      </c>
      <c r="H15" s="345">
        <f>'41bbenpreGII'!P15</f>
        <v>76</v>
      </c>
      <c r="I15" s="346">
        <f t="shared" si="1"/>
        <v>0.64796657856594764</v>
      </c>
      <c r="J15" s="345">
        <f>'41bbenpreGII'!R15</f>
        <v>3521</v>
      </c>
      <c r="K15" s="346">
        <f t="shared" si="2"/>
        <v>30.019609514877654</v>
      </c>
      <c r="L15" s="345">
        <f>'41bbenpreGII'!T15</f>
        <v>0</v>
      </c>
      <c r="M15" s="346">
        <f t="shared" si="3"/>
        <v>0</v>
      </c>
      <c r="N15" s="345">
        <f t="shared" si="5"/>
        <v>11729</v>
      </c>
      <c r="O15" s="346">
        <f t="shared" si="5"/>
        <v>100</v>
      </c>
      <c r="P15" s="347"/>
      <c r="Q15" s="347">
        <f t="shared" si="4"/>
        <v>1.6124553203189442</v>
      </c>
    </row>
    <row r="16" spans="2:25" s="343" customFormat="1" ht="18" customHeight="1" x14ac:dyDescent="0.25">
      <c r="B16" s="325" t="s">
        <v>4</v>
      </c>
      <c r="C16" s="340"/>
      <c r="D16" s="344">
        <f>'41bbenpreGII'!D16</f>
        <v>40435</v>
      </c>
      <c r="F16" s="345">
        <f>'41bbenpreGII'!F16+'41bbenpreGII'!H16+'41bbenpreGII'!J16+'41bbenpreGII'!L16+'41bbenpreGII'!N16</f>
        <v>26161</v>
      </c>
      <c r="G16" s="346">
        <f t="shared" si="0"/>
        <v>46.587954553549167</v>
      </c>
      <c r="H16" s="345">
        <f>'41bbenpreGII'!P16</f>
        <v>16920</v>
      </c>
      <c r="I16" s="346">
        <f t="shared" si="1"/>
        <v>30.131424297467678</v>
      </c>
      <c r="J16" s="345">
        <f>'41bbenpreGII'!R16</f>
        <v>12304</v>
      </c>
      <c r="K16" s="346">
        <f t="shared" si="2"/>
        <v>21.911172846101792</v>
      </c>
      <c r="L16" s="345">
        <f>'41bbenpreGII'!T16</f>
        <v>769</v>
      </c>
      <c r="M16" s="346">
        <f t="shared" si="3"/>
        <v>1.369448302881362</v>
      </c>
      <c r="N16" s="345">
        <f t="shared" si="5"/>
        <v>56154</v>
      </c>
      <c r="O16" s="346">
        <f t="shared" si="5"/>
        <v>100</v>
      </c>
      <c r="P16" s="347"/>
      <c r="Q16" s="347">
        <f t="shared" si="4"/>
        <v>1.3887473723259551</v>
      </c>
    </row>
    <row r="17" spans="2:25" s="343" customFormat="1" ht="18" customHeight="1" x14ac:dyDescent="0.25">
      <c r="B17" s="325" t="s">
        <v>40</v>
      </c>
      <c r="C17" s="340"/>
      <c r="D17" s="344">
        <f>'41bbenpreGII'!D17</f>
        <v>23642</v>
      </c>
      <c r="F17" s="345">
        <f>'41bbenpreGII'!F17+'41bbenpreGII'!H17+'41bbenpreGII'!J17+'41bbenpreGII'!L17+'41bbenpreGII'!N17</f>
        <v>20754</v>
      </c>
      <c r="G17" s="346">
        <f t="shared" si="0"/>
        <v>65.513431610846297</v>
      </c>
      <c r="H17" s="345">
        <f>'41bbenpreGII'!P17</f>
        <v>3849</v>
      </c>
      <c r="I17" s="346">
        <f t="shared" si="1"/>
        <v>12.150004734997948</v>
      </c>
      <c r="J17" s="345">
        <f>'41bbenpreGII'!R17</f>
        <v>7071</v>
      </c>
      <c r="K17" s="346">
        <f t="shared" si="2"/>
        <v>22.320780327661858</v>
      </c>
      <c r="L17" s="345">
        <f>'41bbenpreGII'!T17</f>
        <v>5</v>
      </c>
      <c r="M17" s="346">
        <f t="shared" si="3"/>
        <v>1.5783326493891851E-2</v>
      </c>
      <c r="N17" s="345">
        <f t="shared" si="5"/>
        <v>31679</v>
      </c>
      <c r="O17" s="346">
        <f t="shared" si="5"/>
        <v>99.999999999999986</v>
      </c>
      <c r="P17" s="347"/>
      <c r="Q17" s="347">
        <f t="shared" si="4"/>
        <v>1.3399458590643769</v>
      </c>
    </row>
    <row r="18" spans="2:25" s="343" customFormat="1" ht="18" customHeight="1" x14ac:dyDescent="0.25">
      <c r="B18" s="325" t="s">
        <v>41</v>
      </c>
      <c r="C18" s="340"/>
      <c r="D18" s="344">
        <f>'41bbenpreGII'!D18</f>
        <v>83346</v>
      </c>
      <c r="F18" s="345">
        <f>'41bbenpreGII'!F18+'41bbenpreGII'!H18+'41bbenpreGII'!J18+'41bbenpreGII'!L18+'41bbenpreGII'!N18</f>
        <v>50095</v>
      </c>
      <c r="G18" s="346">
        <f t="shared" si="0"/>
        <v>48.20349486162965</v>
      </c>
      <c r="H18" s="345">
        <f>'41bbenpreGII'!P18</f>
        <v>11141</v>
      </c>
      <c r="I18" s="346">
        <f t="shared" si="1"/>
        <v>10.720334090296756</v>
      </c>
      <c r="J18" s="345">
        <f>'41bbenpreGII'!R18</f>
        <v>42666</v>
      </c>
      <c r="K18" s="346">
        <f t="shared" si="2"/>
        <v>41.055001732034945</v>
      </c>
      <c r="L18" s="345">
        <f>'41bbenpreGII'!T18</f>
        <v>22</v>
      </c>
      <c r="M18" s="346">
        <f t="shared" si="3"/>
        <v>2.1169316038643624E-2</v>
      </c>
      <c r="N18" s="345">
        <f t="shared" si="5"/>
        <v>103924</v>
      </c>
      <c r="O18" s="346">
        <f t="shared" si="5"/>
        <v>99.999999999999986</v>
      </c>
      <c r="P18" s="347"/>
      <c r="Q18" s="347">
        <f t="shared" si="4"/>
        <v>1.2468984714323423</v>
      </c>
    </row>
    <row r="19" spans="2:25" s="343" customFormat="1" ht="18" customHeight="1" x14ac:dyDescent="0.25">
      <c r="B19" s="325" t="s">
        <v>3</v>
      </c>
      <c r="C19" s="340"/>
      <c r="D19" s="344">
        <f>'41bbenpreGII'!D19</f>
        <v>55604</v>
      </c>
      <c r="F19" s="345">
        <f>'41bbenpreGII'!F19+'41bbenpreGII'!H19+'41bbenpreGII'!J19+'41bbenpreGII'!L19+'41bbenpreGII'!N19</f>
        <v>34475</v>
      </c>
      <c r="G19" s="346">
        <f t="shared" si="0"/>
        <v>43.575256585267205</v>
      </c>
      <c r="H19" s="345">
        <f>'41bbenpreGII'!P19</f>
        <v>8392</v>
      </c>
      <c r="I19" s="346">
        <f>H19*100/$N19</f>
        <v>10.607209666818342</v>
      </c>
      <c r="J19" s="345">
        <f>'41bbenpreGII'!R19</f>
        <v>35999</v>
      </c>
      <c r="K19" s="346">
        <f>J19*100/$N19</f>
        <v>45.501542039536879</v>
      </c>
      <c r="L19" s="345">
        <f>'41bbenpreGII'!T19</f>
        <v>250</v>
      </c>
      <c r="M19" s="346">
        <f t="shared" si="3"/>
        <v>0.31599170837757218</v>
      </c>
      <c r="N19" s="345">
        <f t="shared" si="5"/>
        <v>79116</v>
      </c>
      <c r="O19" s="346">
        <f t="shared" si="5"/>
        <v>100</v>
      </c>
      <c r="P19" s="347"/>
      <c r="Q19" s="347">
        <f t="shared" si="4"/>
        <v>1.4228472771743039</v>
      </c>
    </row>
    <row r="20" spans="2:25" s="343" customFormat="1" ht="18" customHeight="1" x14ac:dyDescent="0.25">
      <c r="B20" s="325" t="s">
        <v>2</v>
      </c>
      <c r="C20" s="340"/>
      <c r="D20" s="344">
        <f>'41bbenpreGII'!D20</f>
        <v>11563</v>
      </c>
      <c r="F20" s="345">
        <f>'41bbenpreGII'!F20+'41bbenpreGII'!H20+'41bbenpreGII'!J20+'41bbenpreGII'!L20+'41bbenpreGII'!N20</f>
        <v>5116</v>
      </c>
      <c r="G20" s="346">
        <f t="shared" si="0"/>
        <v>37.703589063306062</v>
      </c>
      <c r="H20" s="345">
        <f>'41bbenpreGII'!P20</f>
        <v>5982</v>
      </c>
      <c r="I20" s="346">
        <f>H20*100/$N20</f>
        <v>44.085783771832851</v>
      </c>
      <c r="J20" s="345">
        <f>'41bbenpreGII'!R20</f>
        <v>2471</v>
      </c>
      <c r="K20" s="346">
        <f>J20*100/$N20</f>
        <v>18.21062716486108</v>
      </c>
      <c r="L20" s="345">
        <f>'41bbenpreGII'!T20</f>
        <v>0</v>
      </c>
      <c r="M20" s="346">
        <f t="shared" si="3"/>
        <v>0</v>
      </c>
      <c r="N20" s="345">
        <f t="shared" si="5"/>
        <v>13569</v>
      </c>
      <c r="O20" s="346">
        <f t="shared" si="5"/>
        <v>100</v>
      </c>
      <c r="P20" s="347"/>
      <c r="Q20" s="347">
        <f t="shared" si="4"/>
        <v>1.173484389864222</v>
      </c>
    </row>
    <row r="21" spans="2:25" s="343" customFormat="1" ht="18" customHeight="1" x14ac:dyDescent="0.25">
      <c r="B21" s="325" t="s">
        <v>35</v>
      </c>
      <c r="C21" s="340"/>
      <c r="D21" s="344">
        <f>'41bbenpreGII'!D21</f>
        <v>25495</v>
      </c>
      <c r="F21" s="345">
        <f>'41bbenpreGII'!F21+'41bbenpreGII'!H21+'41bbenpreGII'!J21+'41bbenpreGII'!L21+'41bbenpreGII'!N21</f>
        <v>20571</v>
      </c>
      <c r="G21" s="346">
        <f t="shared" si="0"/>
        <v>65.048697192006074</v>
      </c>
      <c r="H21" s="345">
        <f>'41bbenpreGII'!P21</f>
        <v>4685</v>
      </c>
      <c r="I21" s="346">
        <f>H21*100/$N21</f>
        <v>14.814697697950923</v>
      </c>
      <c r="J21" s="345">
        <f>'41bbenpreGII'!R21</f>
        <v>6324</v>
      </c>
      <c r="K21" s="346">
        <f>J21*100/$N21</f>
        <v>19.997470275739943</v>
      </c>
      <c r="L21" s="345">
        <f>'41bbenpreGII'!T21</f>
        <v>44</v>
      </c>
      <c r="M21" s="346">
        <f t="shared" si="3"/>
        <v>0.13913483430306098</v>
      </c>
      <c r="N21" s="345">
        <f t="shared" si="5"/>
        <v>31624</v>
      </c>
      <c r="O21" s="346">
        <f t="shared" si="5"/>
        <v>100</v>
      </c>
      <c r="P21" s="347"/>
      <c r="Q21" s="347">
        <f t="shared" si="4"/>
        <v>1.2404000784467544</v>
      </c>
    </row>
    <row r="22" spans="2:25" s="343" customFormat="1" ht="21" customHeight="1" x14ac:dyDescent="0.25">
      <c r="B22" s="325" t="s">
        <v>42</v>
      </c>
      <c r="C22" s="340"/>
      <c r="D22" s="344">
        <f>'41bbenpreGII'!D22</f>
        <v>66328</v>
      </c>
      <c r="F22" s="345">
        <f>'41bbenpreGII'!F22+'41bbenpreGII'!H22+'41bbenpreGII'!J22+'41bbenpreGII'!L22+'41bbenpreGII'!N22</f>
        <v>64469</v>
      </c>
      <c r="G22" s="346">
        <f t="shared" si="0"/>
        <v>69.577370545446698</v>
      </c>
      <c r="H22" s="345">
        <f>'41bbenpreGII'!P22</f>
        <v>9338</v>
      </c>
      <c r="I22" s="346">
        <f>H22*100/$N22</f>
        <v>10.077920956636232</v>
      </c>
      <c r="J22" s="345">
        <f>'41bbenpreGII'!R22</f>
        <v>18835</v>
      </c>
      <c r="K22" s="346">
        <f>J22*100/$N22</f>
        <v>20.32744069589242</v>
      </c>
      <c r="L22" s="345">
        <f>'41bbenpreGII'!T22</f>
        <v>16</v>
      </c>
      <c r="M22" s="346">
        <f t="shared" si="3"/>
        <v>1.7267802024649788E-2</v>
      </c>
      <c r="N22" s="345">
        <f t="shared" si="5"/>
        <v>92658</v>
      </c>
      <c r="O22" s="346">
        <f t="shared" si="5"/>
        <v>100</v>
      </c>
      <c r="P22" s="347"/>
      <c r="Q22" s="347">
        <f t="shared" si="4"/>
        <v>1.3969665902786155</v>
      </c>
    </row>
    <row r="23" spans="2:25" s="343" customFormat="1" ht="18" customHeight="1" x14ac:dyDescent="0.25">
      <c r="B23" s="325" t="s">
        <v>43</v>
      </c>
      <c r="C23" s="340"/>
      <c r="D23" s="344">
        <f>'41bbenpreGII'!D23</f>
        <v>16329</v>
      </c>
      <c r="F23" s="345">
        <f>'41bbenpreGII'!F23+'41bbenpreGII'!H23+'41bbenpreGII'!J23+'41bbenpreGII'!L23+'41bbenpreGII'!N23</f>
        <v>10772</v>
      </c>
      <c r="G23" s="346">
        <f t="shared" si="0"/>
        <v>51.763575204228736</v>
      </c>
      <c r="H23" s="345">
        <f>'41bbenpreGII'!P23</f>
        <v>486</v>
      </c>
      <c r="I23" s="346">
        <f>H23*100/$N23</f>
        <v>2.335415665545411</v>
      </c>
      <c r="J23" s="345">
        <f>'41bbenpreGII'!R23</f>
        <v>9552</v>
      </c>
      <c r="K23" s="346">
        <f>J23*100/$N23</f>
        <v>45.901009130225852</v>
      </c>
      <c r="L23" s="345">
        <f>'41bbenpreGII'!T23</f>
        <v>0</v>
      </c>
      <c r="M23" s="346">
        <f t="shared" si="3"/>
        <v>0</v>
      </c>
      <c r="N23" s="345">
        <f t="shared" si="5"/>
        <v>20810</v>
      </c>
      <c r="O23" s="346">
        <f t="shared" si="5"/>
        <v>100</v>
      </c>
      <c r="P23" s="347"/>
      <c r="Q23" s="347">
        <f t="shared" si="4"/>
        <v>1.2744197440137179</v>
      </c>
    </row>
    <row r="24" spans="2:25" s="343" customFormat="1" ht="22.5" customHeight="1" x14ac:dyDescent="0.25">
      <c r="B24" s="325" t="s">
        <v>44</v>
      </c>
      <c r="C24" s="340"/>
      <c r="D24" s="344">
        <f>'41bbenpreGII'!D24</f>
        <v>6218</v>
      </c>
      <c r="F24" s="345">
        <f>'41bbenpreGII'!F24+'41bbenpreGII'!H24+'41bbenpreGII'!J24+'41bbenpreGII'!L24+'41bbenpreGII'!N24</f>
        <v>3673</v>
      </c>
      <c r="G24" s="348">
        <f t="shared" si="0"/>
        <v>44.940658265018968</v>
      </c>
      <c r="H24" s="345">
        <f>'41bbenpreGII'!P24</f>
        <v>1321</v>
      </c>
      <c r="I24" s="346">
        <f t="shared" si="1"/>
        <v>16.162975651535543</v>
      </c>
      <c r="J24" s="345">
        <f>'41bbenpreGII'!R24</f>
        <v>3163</v>
      </c>
      <c r="K24" s="346">
        <f t="shared" si="2"/>
        <v>38.700599535054451</v>
      </c>
      <c r="L24" s="345">
        <f>'41bbenpreGII'!T24</f>
        <v>16</v>
      </c>
      <c r="M24" s="346">
        <f t="shared" si="3"/>
        <v>0.19576654839104368</v>
      </c>
      <c r="N24" s="344">
        <f t="shared" si="5"/>
        <v>8173</v>
      </c>
      <c r="O24" s="346">
        <f t="shared" si="5"/>
        <v>100.00000000000001</v>
      </c>
      <c r="P24" s="347"/>
      <c r="Q24" s="347">
        <f t="shared" si="4"/>
        <v>1.3144097780636861</v>
      </c>
    </row>
    <row r="25" spans="2:25" s="343" customFormat="1" ht="18" customHeight="1" x14ac:dyDescent="0.25">
      <c r="B25" s="325" t="s">
        <v>45</v>
      </c>
      <c r="C25" s="340"/>
      <c r="D25" s="344">
        <f>'41bbenpreGII'!D25</f>
        <v>22999</v>
      </c>
      <c r="F25" s="345">
        <f>'41bbenpreGII'!F25+'41bbenpreGII'!H25+'41bbenpreGII'!J25+'41bbenpreGII'!L25+'41bbenpreGII'!N25</f>
        <v>18066</v>
      </c>
      <c r="G25" s="348">
        <f t="shared" si="0"/>
        <v>54.109260812267884</v>
      </c>
      <c r="H25" s="345">
        <f>'41bbenpreGII'!P25</f>
        <v>668</v>
      </c>
      <c r="I25" s="346">
        <f t="shared" si="1"/>
        <v>2.0007188211333413</v>
      </c>
      <c r="J25" s="345">
        <f>'41bbenpreGII'!R25</f>
        <v>12242</v>
      </c>
      <c r="K25" s="346">
        <f t="shared" si="2"/>
        <v>36.665867976518513</v>
      </c>
      <c r="L25" s="345">
        <f>'41bbenpreGII'!T25</f>
        <v>2412</v>
      </c>
      <c r="M25" s="346">
        <f t="shared" si="3"/>
        <v>7.2241523900802687</v>
      </c>
      <c r="N25" s="344">
        <f t="shared" si="5"/>
        <v>33388</v>
      </c>
      <c r="O25" s="346">
        <f t="shared" si="5"/>
        <v>100</v>
      </c>
      <c r="P25" s="347"/>
      <c r="Q25" s="347">
        <f t="shared" si="4"/>
        <v>1.451715291969216</v>
      </c>
    </row>
    <row r="26" spans="2:25" s="343" customFormat="1" ht="18" customHeight="1" x14ac:dyDescent="0.25">
      <c r="B26" s="325" t="s">
        <v>46</v>
      </c>
      <c r="C26" s="340"/>
      <c r="D26" s="344">
        <f>'41bbenpreGII'!D26</f>
        <v>3910</v>
      </c>
      <c r="F26" s="345">
        <f>'41bbenpreGII'!F26+'41bbenpreGII'!H26+'41bbenpreGII'!J26+'41bbenpreGII'!L26+'41bbenpreGII'!N26</f>
        <v>4993</v>
      </c>
      <c r="G26" s="348">
        <f t="shared" si="0"/>
        <v>81.678390315720591</v>
      </c>
      <c r="H26" s="345">
        <f>'41bbenpreGII'!P26</f>
        <v>413</v>
      </c>
      <c r="I26" s="346">
        <f t="shared" si="1"/>
        <v>6.7560935710780301</v>
      </c>
      <c r="J26" s="345">
        <f>'41bbenpreGII'!R26</f>
        <v>707</v>
      </c>
      <c r="K26" s="346">
        <f t="shared" si="2"/>
        <v>11.565516113201374</v>
      </c>
      <c r="L26" s="345">
        <f>'41bbenpreGII'!T26</f>
        <v>0</v>
      </c>
      <c r="M26" s="346">
        <f t="shared" si="3"/>
        <v>0</v>
      </c>
      <c r="N26" s="344">
        <f t="shared" si="5"/>
        <v>6113</v>
      </c>
      <c r="O26" s="346">
        <f t="shared" si="5"/>
        <v>99.999999999999986</v>
      </c>
      <c r="P26" s="347"/>
      <c r="Q26" s="347">
        <f t="shared" si="4"/>
        <v>1.5634271099744246</v>
      </c>
    </row>
    <row r="27" spans="2:25" s="343" customFormat="1" ht="18" customHeight="1" x14ac:dyDescent="0.25">
      <c r="B27" s="325" t="s">
        <v>1</v>
      </c>
      <c r="C27" s="340"/>
      <c r="D27" s="344">
        <f>'41bbenpreGII'!D27</f>
        <v>1245</v>
      </c>
      <c r="F27" s="345">
        <f>'41bbenpreGII'!F27+'41bbenpreGII'!H27+'41bbenpreGII'!J27+'41bbenpreGII'!L27+'41bbenpreGII'!N27</f>
        <v>994</v>
      </c>
      <c r="G27" s="348">
        <f t="shared" si="0"/>
        <v>59.73557692307692</v>
      </c>
      <c r="H27" s="345">
        <f>'41bbenpreGII'!P27</f>
        <v>2</v>
      </c>
      <c r="I27" s="346">
        <f t="shared" si="1"/>
        <v>0.1201923076923077</v>
      </c>
      <c r="J27" s="345">
        <f>'41bbenpreGII'!R27</f>
        <v>668</v>
      </c>
      <c r="K27" s="346">
        <f t="shared" si="2"/>
        <v>40.144230769230766</v>
      </c>
      <c r="L27" s="345">
        <f>'41bbenpreGII'!T27</f>
        <v>0</v>
      </c>
      <c r="M27" s="346">
        <f t="shared" si="3"/>
        <v>0</v>
      </c>
      <c r="N27" s="345">
        <f t="shared" si="5"/>
        <v>1664</v>
      </c>
      <c r="O27" s="346">
        <f t="shared" si="5"/>
        <v>100</v>
      </c>
      <c r="P27" s="347"/>
      <c r="Q27" s="347">
        <f t="shared" si="4"/>
        <v>1.3365461847389559</v>
      </c>
    </row>
    <row r="28" spans="2:25" s="343" customFormat="1" ht="8.25" customHeight="1" x14ac:dyDescent="0.25">
      <c r="B28" s="349"/>
      <c r="C28" s="340"/>
      <c r="D28" s="350"/>
      <c r="F28" s="344"/>
      <c r="G28" s="351"/>
      <c r="H28" s="344"/>
      <c r="I28" s="351"/>
      <c r="J28" s="344"/>
      <c r="K28" s="351"/>
      <c r="L28" s="344"/>
      <c r="M28" s="351"/>
      <c r="N28" s="345"/>
      <c r="O28" s="347"/>
      <c r="P28" s="347"/>
      <c r="Q28" s="351"/>
    </row>
    <row r="29" spans="2:25" s="343" customFormat="1" ht="3" customHeight="1" x14ac:dyDescent="0.25">
      <c r="B29" s="339"/>
      <c r="C29" s="340"/>
      <c r="D29" s="352"/>
      <c r="F29" s="353"/>
      <c r="G29" s="353"/>
      <c r="H29" s="353"/>
      <c r="I29" s="353"/>
      <c r="J29" s="353"/>
      <c r="K29" s="353"/>
      <c r="L29" s="353"/>
      <c r="M29" s="353"/>
      <c r="N29" s="326"/>
      <c r="O29" s="353"/>
      <c r="P29" s="353"/>
      <c r="Q29" s="353"/>
    </row>
    <row r="30" spans="2:25" s="343" customFormat="1" ht="20.25" customHeight="1" x14ac:dyDescent="0.25">
      <c r="B30" s="325" t="s">
        <v>0</v>
      </c>
      <c r="C30" s="354"/>
      <c r="D30" s="326">
        <f>SUM(D10:D29)</f>
        <v>544751</v>
      </c>
      <c r="E30" s="355"/>
      <c r="F30" s="326">
        <f>SUM(F10:F27)</f>
        <v>449930</v>
      </c>
      <c r="G30" s="356">
        <f>F30*100/$N30</f>
        <v>60.127275837369169</v>
      </c>
      <c r="H30" s="326">
        <f>SUM(H10:H27)</f>
        <v>75369</v>
      </c>
      <c r="I30" s="356">
        <f>H30*100/$N30</f>
        <v>10.07208377433529</v>
      </c>
      <c r="J30" s="326">
        <f>SUM(J10:J27)</f>
        <v>219456</v>
      </c>
      <c r="K30" s="356">
        <f>J30*100/$N30</f>
        <v>29.327431925334359</v>
      </c>
      <c r="L30" s="326">
        <f>SUM(L10:L28)</f>
        <v>3541</v>
      </c>
      <c r="M30" s="356">
        <f>L30*100/$N30</f>
        <v>0.47320846296118113</v>
      </c>
      <c r="N30" s="326">
        <f>F30+H30+J30+L30</f>
        <v>748296</v>
      </c>
      <c r="O30" s="356">
        <f>G30+I30+K30+M30</f>
        <v>100.00000000000001</v>
      </c>
      <c r="P30" s="357"/>
      <c r="Q30" s="357">
        <f>(N30/D30)</f>
        <v>1.3736477766906348</v>
      </c>
    </row>
    <row r="31" spans="2:25" s="343" customFormat="1" ht="5.25" customHeight="1" x14ac:dyDescent="0.25">
      <c r="B31" s="325"/>
      <c r="C31" s="354"/>
      <c r="D31" s="326"/>
      <c r="E31" s="355"/>
      <c r="F31" s="326"/>
      <c r="G31" s="357"/>
      <c r="H31" s="326"/>
      <c r="I31" s="357"/>
      <c r="J31" s="326"/>
      <c r="K31" s="357"/>
      <c r="L31" s="326"/>
      <c r="M31" s="357"/>
      <c r="N31" s="326"/>
      <c r="O31" s="357"/>
      <c r="P31" s="326"/>
      <c r="Q31" s="357"/>
      <c r="R31" s="326"/>
      <c r="S31" s="357"/>
      <c r="T31" s="326"/>
      <c r="U31" s="357"/>
      <c r="V31" s="326"/>
      <c r="W31" s="357"/>
      <c r="X31" s="357"/>
      <c r="Y31" s="357"/>
    </row>
    <row r="32" spans="2:25" s="330" customFormat="1" ht="18.75" customHeight="1" x14ac:dyDescent="0.25">
      <c r="B32" s="334" t="s">
        <v>39</v>
      </c>
      <c r="C32" s="358"/>
      <c r="D32" s="358"/>
      <c r="E32" s="358"/>
      <c r="F32" s="358"/>
      <c r="G32" s="358"/>
      <c r="H32" s="358"/>
      <c r="I32" s="358"/>
      <c r="J32" s="358"/>
      <c r="K32" s="358"/>
      <c r="L32" s="358"/>
      <c r="N32" s="358"/>
      <c r="O32" s="358"/>
      <c r="P32" s="358"/>
      <c r="Q32" s="358"/>
      <c r="R32" s="358"/>
      <c r="S32" s="358"/>
      <c r="T32" s="358"/>
      <c r="U32" s="358"/>
      <c r="V32" s="358"/>
      <c r="W32" s="358"/>
    </row>
    <row r="33" spans="2:25" x14ac:dyDescent="0.3">
      <c r="B33" s="96" t="s">
        <v>47</v>
      </c>
      <c r="F33" s="93"/>
      <c r="G33" s="93"/>
      <c r="H33" s="93"/>
      <c r="I33" s="93"/>
      <c r="J33" s="93"/>
      <c r="K33" s="93"/>
      <c r="L33" s="93"/>
      <c r="M33" s="93"/>
      <c r="N33" s="93"/>
      <c r="O33" s="93"/>
      <c r="P33" s="93"/>
      <c r="Q33" s="93"/>
      <c r="R33" s="93"/>
      <c r="S33" s="93"/>
      <c r="T33" s="93"/>
      <c r="U33" s="93"/>
    </row>
    <row r="34" spans="2:25" x14ac:dyDescent="0.25">
      <c r="F34" s="21"/>
      <c r="G34" s="21"/>
      <c r="H34" s="21"/>
      <c r="I34" s="21"/>
      <c r="J34" s="21"/>
    </row>
    <row r="36" spans="2:25" x14ac:dyDescent="0.25">
      <c r="D36" s="8"/>
      <c r="T36" s="80"/>
      <c r="U36" s="80"/>
      <c r="X36" s="1"/>
      <c r="Y36" s="1"/>
    </row>
    <row r="37" spans="2:25" x14ac:dyDescent="0.25">
      <c r="T37" s="80"/>
      <c r="U37" s="80"/>
      <c r="X37" s="1"/>
      <c r="Y37" s="1"/>
    </row>
    <row r="38" spans="2:25" x14ac:dyDescent="0.25">
      <c r="T38" s="80"/>
      <c r="U38" s="80"/>
      <c r="X38" s="1"/>
      <c r="Y38" s="1"/>
    </row>
    <row r="39" spans="2:25" x14ac:dyDescent="0.25">
      <c r="T39" s="80"/>
      <c r="U39" s="80"/>
      <c r="X39" s="1"/>
      <c r="Y39" s="1"/>
    </row>
    <row r="40" spans="2:25" x14ac:dyDescent="0.25">
      <c r="T40" s="80"/>
      <c r="U40" s="80"/>
      <c r="X40" s="1"/>
      <c r="Y40" s="1"/>
    </row>
    <row r="41" spans="2:25" x14ac:dyDescent="0.25">
      <c r="T41" s="80"/>
      <c r="U41" s="80"/>
      <c r="X41" s="1"/>
      <c r="Y41" s="1"/>
    </row>
    <row r="42" spans="2:25" x14ac:dyDescent="0.25">
      <c r="T42" s="80"/>
      <c r="U42" s="80"/>
      <c r="X42" s="1"/>
      <c r="Y42" s="1"/>
    </row>
    <row r="43" spans="2:25" x14ac:dyDescent="0.25">
      <c r="T43" s="80"/>
      <c r="U43" s="80"/>
      <c r="X43" s="1"/>
      <c r="Y43" s="1"/>
    </row>
    <row r="44" spans="2:25" x14ac:dyDescent="0.25">
      <c r="T44" s="80"/>
      <c r="U44" s="80"/>
      <c r="X44" s="1"/>
      <c r="Y44" s="1"/>
    </row>
    <row r="45" spans="2:25" x14ac:dyDescent="0.25">
      <c r="T45" s="80"/>
      <c r="U45" s="80"/>
      <c r="X45" s="1"/>
      <c r="Y45" s="1"/>
    </row>
    <row r="46" spans="2:25" x14ac:dyDescent="0.25">
      <c r="T46" s="80"/>
      <c r="U46" s="80"/>
      <c r="X46" s="1"/>
      <c r="Y46" s="1"/>
    </row>
    <row r="47" spans="2:25" x14ac:dyDescent="0.25">
      <c r="T47" s="80"/>
      <c r="U47" s="80"/>
      <c r="X47" s="1"/>
      <c r="Y47" s="1"/>
    </row>
    <row r="48" spans="2:25" x14ac:dyDescent="0.25">
      <c r="T48" s="80"/>
      <c r="U48" s="80"/>
      <c r="X48" s="1"/>
      <c r="Y48" s="1"/>
    </row>
    <row r="49" spans="20:25" x14ac:dyDescent="0.25">
      <c r="T49" s="80"/>
      <c r="U49" s="80"/>
      <c r="X49" s="1"/>
      <c r="Y49" s="1"/>
    </row>
    <row r="50" spans="20:25" x14ac:dyDescent="0.25">
      <c r="T50" s="80"/>
      <c r="U50" s="80"/>
      <c r="X50" s="1"/>
      <c r="Y50" s="1"/>
    </row>
    <row r="51" spans="20:25" x14ac:dyDescent="0.25">
      <c r="T51" s="80"/>
      <c r="U51" s="80"/>
      <c r="X51" s="1"/>
      <c r="Y51" s="1"/>
    </row>
    <row r="52" spans="20:25" x14ac:dyDescent="0.25">
      <c r="T52" s="80"/>
      <c r="U52" s="80"/>
      <c r="X52" s="1"/>
      <c r="Y52" s="1"/>
    </row>
    <row r="53" spans="20:25" x14ac:dyDescent="0.25">
      <c r="T53" s="80"/>
      <c r="U53" s="80"/>
      <c r="X53" s="1"/>
      <c r="Y53" s="1"/>
    </row>
    <row r="54" spans="20:25" x14ac:dyDescent="0.25">
      <c r="T54" s="80"/>
      <c r="U54" s="80"/>
      <c r="X54" s="1"/>
      <c r="Y54" s="1"/>
    </row>
    <row r="55" spans="20:25" x14ac:dyDescent="0.25">
      <c r="T55" s="80"/>
      <c r="U55" s="80"/>
      <c r="X55" s="1"/>
      <c r="Y55" s="1"/>
    </row>
    <row r="56" spans="20:25" x14ac:dyDescent="0.25">
      <c r="T56" s="80"/>
      <c r="U56" s="80"/>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26">
    <tabColor theme="0"/>
    <pageSetUpPr fitToPage="1"/>
  </sheetPr>
  <dimension ref="A1:Y56"/>
  <sheetViews>
    <sheetView zoomScaleNormal="100" workbookViewId="0">
      <selection activeCell="B5" sqref="B5"/>
    </sheetView>
  </sheetViews>
  <sheetFormatPr baseColWidth="10" defaultColWidth="11.453125" defaultRowHeight="15" x14ac:dyDescent="0.25"/>
  <cols>
    <col min="1" max="1" width="0.7265625" style="1" customWidth="1"/>
    <col min="2" max="2" width="21.7265625" style="1" customWidth="1"/>
    <col min="3" max="3" width="0.54296875" style="1" customWidth="1"/>
    <col min="4" max="4" width="9.7265625" style="1" customWidth="1"/>
    <col min="5" max="5" width="0.7265625" style="1" customWidth="1"/>
    <col min="6" max="6" width="6.453125" style="1" customWidth="1"/>
    <col min="7" max="7" width="5.54296875" style="1" customWidth="1"/>
    <col min="8" max="8" width="7.54296875" style="1" customWidth="1"/>
    <col min="9" max="9" width="5.453125" style="1" customWidth="1"/>
    <col min="10" max="10" width="7.54296875" style="1" customWidth="1"/>
    <col min="11" max="11" width="5.453125" style="1" customWidth="1"/>
    <col min="12" max="12" width="6.453125" style="1" customWidth="1"/>
    <col min="13" max="13" width="5.7265625" style="1" customWidth="1"/>
    <col min="14" max="14" width="7.453125" style="1" customWidth="1"/>
    <col min="15" max="15" width="5.453125" style="1" customWidth="1"/>
    <col min="16" max="16" width="7.1796875" style="1" customWidth="1"/>
    <col min="17" max="17" width="6" style="1" customWidth="1"/>
    <col min="18" max="18" width="7.26953125" style="1" customWidth="1"/>
    <col min="19" max="19" width="5.453125" style="1" customWidth="1"/>
    <col min="20" max="20" width="5.54296875" style="1" customWidth="1"/>
    <col min="21" max="21" width="5.453125" style="1" customWidth="1"/>
    <col min="22" max="22" width="8.54296875" style="1" customWidth="1"/>
    <col min="23" max="23" width="6.7265625" style="1" customWidth="1"/>
    <col min="24" max="24" width="0.54296875" style="80" customWidth="1"/>
    <col min="25" max="25" width="10.453125" style="80" customWidth="1"/>
    <col min="26" max="26" width="1.453125" style="1" customWidth="1"/>
    <col min="27" max="16384" width="11.453125" style="1"/>
  </cols>
  <sheetData>
    <row r="1" spans="2:25" s="2" customFormat="1" ht="9" customHeight="1" x14ac:dyDescent="0.25">
      <c r="B1" s="6" t="s">
        <v>48</v>
      </c>
      <c r="C1" s="20"/>
      <c r="D1" s="20"/>
      <c r="E1" s="20"/>
      <c r="F1" s="94" t="s">
        <v>64</v>
      </c>
      <c r="G1" s="94"/>
      <c r="H1" s="94" t="s">
        <v>55</v>
      </c>
      <c r="I1" s="94"/>
      <c r="J1" s="94" t="s">
        <v>56</v>
      </c>
      <c r="K1" s="94"/>
      <c r="L1" s="94" t="s">
        <v>63</v>
      </c>
      <c r="M1" s="94"/>
      <c r="N1" s="94" t="s">
        <v>58</v>
      </c>
      <c r="O1" s="94"/>
      <c r="P1" s="94" t="s">
        <v>67</v>
      </c>
      <c r="Q1" s="94"/>
      <c r="R1" s="94" t="s">
        <v>66</v>
      </c>
      <c r="S1" s="94"/>
      <c r="T1" s="94" t="s">
        <v>65</v>
      </c>
      <c r="U1" s="94"/>
      <c r="X1" s="84"/>
      <c r="Y1" s="84"/>
    </row>
    <row r="2" spans="2:25" s="18" customFormat="1" ht="49.5" customHeight="1" x14ac:dyDescent="0.3">
      <c r="B2" s="68"/>
      <c r="C2" s="68"/>
      <c r="D2" s="68"/>
      <c r="E2" s="68"/>
      <c r="F2" s="68"/>
      <c r="G2" s="68"/>
      <c r="H2" s="68"/>
      <c r="I2" s="68"/>
      <c r="J2" s="68"/>
      <c r="K2" s="68"/>
      <c r="X2" s="52"/>
      <c r="Y2" s="52"/>
    </row>
    <row r="3" spans="2:25" s="4" customFormat="1" ht="18.75" customHeight="1" x14ac:dyDescent="0.25">
      <c r="B3" s="1381" t="s">
        <v>419</v>
      </c>
      <c r="C3" s="1381"/>
      <c r="D3" s="1381"/>
      <c r="E3" s="1381"/>
      <c r="F3" s="1381"/>
      <c r="G3" s="1381"/>
      <c r="H3" s="1381"/>
      <c r="I3" s="1381"/>
      <c r="J3" s="1381"/>
      <c r="K3" s="1381"/>
      <c r="L3" s="1381"/>
      <c r="M3" s="1381"/>
      <c r="N3" s="1381"/>
      <c r="O3" s="1381"/>
      <c r="P3" s="1381"/>
      <c r="Q3" s="1381"/>
      <c r="R3" s="1381"/>
      <c r="S3" s="1381"/>
      <c r="T3" s="1381"/>
      <c r="U3" s="1381"/>
      <c r="V3" s="1381"/>
      <c r="W3" s="1381"/>
      <c r="X3" s="1381"/>
      <c r="Y3" s="7"/>
    </row>
    <row r="4" spans="2:25" s="4" customFormat="1" ht="14.25" customHeight="1" x14ac:dyDescent="0.25">
      <c r="B4" s="1326" t="s">
        <v>486</v>
      </c>
      <c r="C4" s="1326"/>
      <c r="D4" s="1326"/>
      <c r="E4" s="1326"/>
      <c r="F4" s="1326"/>
      <c r="G4" s="1326"/>
      <c r="H4" s="1326"/>
      <c r="I4" s="1326"/>
      <c r="J4" s="1326"/>
      <c r="K4" s="1326"/>
      <c r="L4" s="1326"/>
      <c r="M4" s="1326"/>
      <c r="N4" s="1326"/>
      <c r="O4" s="1326"/>
      <c r="P4" s="1326"/>
      <c r="Q4" s="1326"/>
      <c r="R4" s="1326"/>
      <c r="S4" s="1326"/>
      <c r="T4" s="1326"/>
      <c r="U4" s="1326"/>
      <c r="V4" s="1326"/>
      <c r="W4" s="1326"/>
      <c r="X4" s="813"/>
      <c r="Y4" s="5"/>
    </row>
    <row r="5" spans="2:25" s="4" customFormat="1" ht="5.25" customHeight="1" x14ac:dyDescent="0.25">
      <c r="B5" s="75"/>
      <c r="C5" s="75"/>
      <c r="D5" s="75"/>
      <c r="E5" s="75"/>
      <c r="F5" s="75"/>
      <c r="G5" s="75"/>
      <c r="H5" s="75"/>
      <c r="I5" s="75"/>
      <c r="J5" s="75"/>
      <c r="K5" s="75"/>
      <c r="L5" s="75"/>
      <c r="M5" s="75"/>
      <c r="N5" s="75"/>
      <c r="O5" s="75"/>
      <c r="P5" s="75"/>
      <c r="Q5" s="75"/>
      <c r="R5" s="75"/>
      <c r="S5" s="75"/>
      <c r="T5" s="75"/>
      <c r="U5" s="75"/>
      <c r="V5" s="75"/>
      <c r="W5" s="75"/>
      <c r="X5" s="76"/>
      <c r="Y5" s="76"/>
    </row>
    <row r="6" spans="2:25" s="4" customFormat="1" ht="19.5" customHeight="1" x14ac:dyDescent="0.25">
      <c r="B6" s="814"/>
      <c r="C6" s="814"/>
      <c r="D6" s="843"/>
      <c r="E6" s="814"/>
      <c r="F6" s="1450" t="s">
        <v>52</v>
      </c>
      <c r="G6" s="1451"/>
      <c r="H6" s="1451"/>
      <c r="I6" s="1451"/>
      <c r="J6" s="1451"/>
      <c r="K6" s="1451"/>
      <c r="L6" s="1451"/>
      <c r="M6" s="1451"/>
      <c r="N6" s="1451"/>
      <c r="O6" s="1451"/>
      <c r="P6" s="1451"/>
      <c r="Q6" s="1451"/>
      <c r="R6" s="1451"/>
      <c r="S6" s="1451"/>
      <c r="T6" s="1451"/>
      <c r="U6" s="1451"/>
      <c r="V6" s="1451"/>
      <c r="W6" s="1452"/>
      <c r="X6" s="1004"/>
      <c r="Y6" s="77"/>
    </row>
    <row r="7" spans="2:25" s="4" customFormat="1" ht="64.5" customHeight="1" x14ac:dyDescent="0.25">
      <c r="B7" s="1399" t="s">
        <v>12</v>
      </c>
      <c r="C7" s="1005"/>
      <c r="D7" s="1010" t="s">
        <v>252</v>
      </c>
      <c r="E7" s="1005"/>
      <c r="F7" s="1453" t="s">
        <v>54</v>
      </c>
      <c r="G7" s="1454"/>
      <c r="H7" s="1453" t="s">
        <v>55</v>
      </c>
      <c r="I7" s="1454"/>
      <c r="J7" s="1453" t="s">
        <v>56</v>
      </c>
      <c r="K7" s="1454"/>
      <c r="L7" s="1453" t="s">
        <v>57</v>
      </c>
      <c r="M7" s="1454"/>
      <c r="N7" s="1453" t="s">
        <v>58</v>
      </c>
      <c r="O7" s="1454"/>
      <c r="P7" s="1453" t="s">
        <v>59</v>
      </c>
      <c r="Q7" s="1454"/>
      <c r="R7" s="1453" t="s">
        <v>60</v>
      </c>
      <c r="S7" s="1454"/>
      <c r="T7" s="1453" t="s">
        <v>61</v>
      </c>
      <c r="U7" s="1455"/>
      <c r="V7" s="1453" t="s">
        <v>0</v>
      </c>
      <c r="W7" s="1454"/>
      <c r="X7" s="1006"/>
      <c r="Y7" s="1010" t="s">
        <v>251</v>
      </c>
    </row>
    <row r="8" spans="2:25" s="70" customFormat="1" ht="20.25" customHeight="1" x14ac:dyDescent="0.25">
      <c r="B8" s="1400"/>
      <c r="C8" s="851"/>
      <c r="D8" s="1011" t="s">
        <v>9</v>
      </c>
      <c r="E8" s="851"/>
      <c r="F8" s="1012" t="s">
        <v>9</v>
      </c>
      <c r="G8" s="1013" t="s">
        <v>28</v>
      </c>
      <c r="H8" s="1012" t="s">
        <v>9</v>
      </c>
      <c r="I8" s="1013" t="s">
        <v>28</v>
      </c>
      <c r="J8" s="1012" t="s">
        <v>9</v>
      </c>
      <c r="K8" s="1013" t="s">
        <v>28</v>
      </c>
      <c r="L8" s="1012" t="s">
        <v>9</v>
      </c>
      <c r="M8" s="1013" t="s">
        <v>28</v>
      </c>
      <c r="N8" s="1012" t="s">
        <v>9</v>
      </c>
      <c r="O8" s="1013" t="s">
        <v>28</v>
      </c>
      <c r="P8" s="1012" t="s">
        <v>9</v>
      </c>
      <c r="Q8" s="1013" t="s">
        <v>28</v>
      </c>
      <c r="R8" s="1012" t="s">
        <v>9</v>
      </c>
      <c r="S8" s="1013" t="s">
        <v>28</v>
      </c>
      <c r="T8" s="1012" t="s">
        <v>9</v>
      </c>
      <c r="U8" s="1014" t="s">
        <v>28</v>
      </c>
      <c r="V8" s="1012" t="s">
        <v>9</v>
      </c>
      <c r="W8" s="1013" t="s">
        <v>28</v>
      </c>
      <c r="X8" s="1006"/>
      <c r="Y8" s="1011" t="s">
        <v>9</v>
      </c>
    </row>
    <row r="9" spans="2:25" s="16" customFormat="1" ht="8.25" customHeight="1" x14ac:dyDescent="0.25">
      <c r="B9" s="53"/>
      <c r="C9" s="12"/>
      <c r="D9" s="15"/>
      <c r="E9" s="12"/>
      <c r="F9" s="78"/>
      <c r="G9" s="78"/>
      <c r="H9" s="78"/>
      <c r="I9" s="78"/>
      <c r="J9" s="78"/>
      <c r="K9" s="78"/>
      <c r="L9" s="78"/>
      <c r="M9" s="78"/>
      <c r="N9" s="78"/>
      <c r="O9" s="78"/>
      <c r="P9" s="78"/>
      <c r="Q9" s="78"/>
      <c r="R9" s="78"/>
      <c r="S9" s="78"/>
      <c r="T9" s="78"/>
      <c r="U9" s="78"/>
      <c r="V9" s="1015"/>
      <c r="W9" s="1016"/>
      <c r="X9" s="78"/>
      <c r="Y9" s="78"/>
    </row>
    <row r="10" spans="2:25" s="13" customFormat="1" ht="18" customHeight="1" x14ac:dyDescent="0.25">
      <c r="B10" s="881" t="s">
        <v>8</v>
      </c>
      <c r="C10" s="14"/>
      <c r="D10" s="1024">
        <v>77416</v>
      </c>
      <c r="E10" s="71"/>
      <c r="F10" s="996">
        <v>595</v>
      </c>
      <c r="G10" s="997">
        <v>4.012173471975653</v>
      </c>
      <c r="H10" s="996">
        <v>47280</v>
      </c>
      <c r="I10" s="997">
        <v>61.699213796601569</v>
      </c>
      <c r="J10" s="996">
        <v>53060</v>
      </c>
      <c r="K10" s="997">
        <v>18.062389043875221</v>
      </c>
      <c r="L10" s="996">
        <v>389</v>
      </c>
      <c r="M10" s="997">
        <v>0.90540197818919599</v>
      </c>
      <c r="N10" s="996">
        <v>96</v>
      </c>
      <c r="O10" s="997">
        <v>0.39817397920365205</v>
      </c>
      <c r="P10" s="996">
        <v>101</v>
      </c>
      <c r="Q10" s="997">
        <v>2.5361399949277198E-3</v>
      </c>
      <c r="R10" s="996">
        <v>17335</v>
      </c>
      <c r="S10" s="997">
        <v>14.920111590159777</v>
      </c>
      <c r="T10" s="996">
        <v>0</v>
      </c>
      <c r="U10" s="997">
        <v>0</v>
      </c>
      <c r="V10" s="1039">
        <f>F10+H10+J10+L10+N10+P10+R10+T10</f>
        <v>118856</v>
      </c>
      <c r="W10" s="997">
        <f t="shared" ref="V10:W27" si="0">G10+I10+K10+M10+O10+Q10+S10+U10</f>
        <v>99.999999999999986</v>
      </c>
      <c r="X10" s="85"/>
      <c r="Y10" s="1017">
        <f t="shared" ref="Y10:Y27" si="1">V10/D10</f>
        <v>1.535289862560711</v>
      </c>
    </row>
    <row r="11" spans="2:25" s="71" customFormat="1" ht="18" customHeight="1" x14ac:dyDescent="0.25">
      <c r="B11" s="882" t="s">
        <v>7</v>
      </c>
      <c r="C11" s="14"/>
      <c r="D11" s="1025">
        <v>13822</v>
      </c>
      <c r="F11" s="998">
        <v>1015</v>
      </c>
      <c r="G11" s="999">
        <v>9.5502617241747672</v>
      </c>
      <c r="H11" s="998">
        <v>2981</v>
      </c>
      <c r="I11" s="999">
        <v>13.652387565431043</v>
      </c>
      <c r="J11" s="998">
        <v>3044</v>
      </c>
      <c r="K11" s="999">
        <v>21.664352099134707</v>
      </c>
      <c r="L11" s="998">
        <v>631</v>
      </c>
      <c r="M11" s="999">
        <v>5.0849268240572592</v>
      </c>
      <c r="N11" s="998">
        <v>113</v>
      </c>
      <c r="O11" s="999">
        <v>1.6023929067407328</v>
      </c>
      <c r="P11" s="998">
        <v>1297</v>
      </c>
      <c r="Q11" s="999">
        <v>2.4676850763807288</v>
      </c>
      <c r="R11" s="998">
        <v>8285</v>
      </c>
      <c r="S11" s="999">
        <v>45.977993804080761</v>
      </c>
      <c r="T11" s="998">
        <v>0</v>
      </c>
      <c r="U11" s="999">
        <v>0</v>
      </c>
      <c r="V11" s="1028">
        <f t="shared" si="0"/>
        <v>17366</v>
      </c>
      <c r="W11" s="999">
        <f t="shared" si="0"/>
        <v>100</v>
      </c>
      <c r="X11" s="85"/>
      <c r="Y11" s="1018">
        <f t="shared" si="1"/>
        <v>1.2564028360584576</v>
      </c>
    </row>
    <row r="12" spans="2:25" s="71" customFormat="1" ht="22.5" customHeight="1" x14ac:dyDescent="0.25">
      <c r="B12" s="882" t="s">
        <v>37</v>
      </c>
      <c r="C12" s="14"/>
      <c r="D12" s="1025">
        <v>12911</v>
      </c>
      <c r="F12" s="1031">
        <v>2575</v>
      </c>
      <c r="G12" s="999">
        <v>22.562277580071175</v>
      </c>
      <c r="H12" s="1031">
        <v>2214</v>
      </c>
      <c r="I12" s="999">
        <v>8.1748856126080334</v>
      </c>
      <c r="J12" s="1031">
        <v>4446</v>
      </c>
      <c r="K12" s="999">
        <v>24.789018810371125</v>
      </c>
      <c r="L12" s="1031">
        <v>801</v>
      </c>
      <c r="M12" s="999">
        <v>8.8764616166751402</v>
      </c>
      <c r="N12" s="1031">
        <v>86</v>
      </c>
      <c r="O12" s="999">
        <v>1.4234875444839858</v>
      </c>
      <c r="P12" s="1031">
        <v>1289</v>
      </c>
      <c r="Q12" s="999">
        <v>5.2567361464158617</v>
      </c>
      <c r="R12" s="1031">
        <v>4510</v>
      </c>
      <c r="S12" s="999">
        <v>28.917132689374682</v>
      </c>
      <c r="T12" s="1031">
        <v>8</v>
      </c>
      <c r="U12" s="999">
        <v>0</v>
      </c>
      <c r="V12" s="1028">
        <f t="shared" si="0"/>
        <v>15929</v>
      </c>
      <c r="W12" s="999">
        <f t="shared" si="0"/>
        <v>100.00000000000001</v>
      </c>
      <c r="X12" s="85"/>
      <c r="Y12" s="1018">
        <f t="shared" si="1"/>
        <v>1.2337541631167221</v>
      </c>
    </row>
    <row r="13" spans="2:25" s="71" customFormat="1" ht="18" customHeight="1" x14ac:dyDescent="0.25">
      <c r="B13" s="882" t="s">
        <v>38</v>
      </c>
      <c r="C13" s="14"/>
      <c r="D13" s="1025">
        <v>11686</v>
      </c>
      <c r="F13" s="998">
        <v>3332</v>
      </c>
      <c r="G13" s="999">
        <v>21.067835441777071</v>
      </c>
      <c r="H13" s="998">
        <v>7109</v>
      </c>
      <c r="I13" s="999">
        <v>23.637812531128599</v>
      </c>
      <c r="J13" s="998">
        <v>784</v>
      </c>
      <c r="K13" s="999">
        <v>3.117840422352824</v>
      </c>
      <c r="L13" s="998">
        <v>179</v>
      </c>
      <c r="M13" s="999">
        <v>1.8926187867317461</v>
      </c>
      <c r="N13" s="998">
        <v>6</v>
      </c>
      <c r="O13" s="999">
        <v>0.28887339376431914</v>
      </c>
      <c r="P13" s="998">
        <v>36</v>
      </c>
      <c r="Q13" s="999">
        <v>0.29883454527343362</v>
      </c>
      <c r="R13" s="998">
        <v>9879</v>
      </c>
      <c r="S13" s="999">
        <v>49.696184878972012</v>
      </c>
      <c r="T13" s="998">
        <v>0</v>
      </c>
      <c r="U13" s="999">
        <v>0</v>
      </c>
      <c r="V13" s="1028">
        <f t="shared" si="0"/>
        <v>21325</v>
      </c>
      <c r="W13" s="999">
        <f t="shared" si="0"/>
        <v>100</v>
      </c>
      <c r="X13" s="85"/>
      <c r="Y13" s="1018">
        <f t="shared" si="1"/>
        <v>1.8248331336642136</v>
      </c>
    </row>
    <row r="14" spans="2:25" s="71" customFormat="1" ht="18" customHeight="1" x14ac:dyDescent="0.25">
      <c r="B14" s="882" t="s">
        <v>6</v>
      </c>
      <c r="C14" s="14"/>
      <c r="D14" s="1025">
        <v>12765</v>
      </c>
      <c r="F14" s="998">
        <v>544</v>
      </c>
      <c r="G14" s="999">
        <v>1.1223131063344112</v>
      </c>
      <c r="H14" s="998">
        <v>994</v>
      </c>
      <c r="I14" s="999">
        <v>5.0218755944455014</v>
      </c>
      <c r="J14" s="998">
        <v>248</v>
      </c>
      <c r="K14" s="999">
        <v>0</v>
      </c>
      <c r="L14" s="998">
        <v>2268</v>
      </c>
      <c r="M14" s="999">
        <v>29.922008750237779</v>
      </c>
      <c r="N14" s="998">
        <v>82</v>
      </c>
      <c r="O14" s="999">
        <v>2.4538710291040515</v>
      </c>
      <c r="P14" s="998">
        <v>5516</v>
      </c>
      <c r="Q14" s="999">
        <v>21.742438653224273</v>
      </c>
      <c r="R14" s="998">
        <v>4834</v>
      </c>
      <c r="S14" s="999">
        <v>39.737492866653987</v>
      </c>
      <c r="T14" s="998">
        <v>0</v>
      </c>
      <c r="U14" s="999">
        <v>0</v>
      </c>
      <c r="V14" s="1028">
        <f t="shared" si="0"/>
        <v>14486</v>
      </c>
      <c r="W14" s="999">
        <f t="shared" si="0"/>
        <v>100</v>
      </c>
      <c r="X14" s="85"/>
      <c r="Y14" s="1018">
        <f t="shared" si="1"/>
        <v>1.1348217783000392</v>
      </c>
    </row>
    <row r="15" spans="2:25" s="71" customFormat="1" ht="18" customHeight="1" x14ac:dyDescent="0.25">
      <c r="B15" s="882" t="s">
        <v>5</v>
      </c>
      <c r="C15" s="14"/>
      <c r="D15" s="1025">
        <v>4584</v>
      </c>
      <c r="F15" s="1031">
        <v>609</v>
      </c>
      <c r="G15" s="999">
        <v>0</v>
      </c>
      <c r="H15" s="1031">
        <v>1499</v>
      </c>
      <c r="I15" s="999">
        <v>19.530493707647629</v>
      </c>
      <c r="J15" s="1031">
        <v>435</v>
      </c>
      <c r="K15" s="999">
        <v>7.5750242013552755</v>
      </c>
      <c r="L15" s="1031">
        <v>477</v>
      </c>
      <c r="M15" s="999">
        <v>11.302032913843176</v>
      </c>
      <c r="N15" s="1031">
        <v>48</v>
      </c>
      <c r="O15" s="999">
        <v>2.1539206195546949</v>
      </c>
      <c r="P15" s="1031">
        <v>0</v>
      </c>
      <c r="Q15" s="999">
        <v>0</v>
      </c>
      <c r="R15" s="1031">
        <v>3227</v>
      </c>
      <c r="S15" s="999">
        <v>59.438528557599227</v>
      </c>
      <c r="T15" s="1031">
        <v>0</v>
      </c>
      <c r="U15" s="999">
        <v>0</v>
      </c>
      <c r="V15" s="1028">
        <f t="shared" si="0"/>
        <v>6295</v>
      </c>
      <c r="W15" s="999">
        <f t="shared" si="0"/>
        <v>100</v>
      </c>
      <c r="X15" s="85"/>
      <c r="Y15" s="1018">
        <f t="shared" si="1"/>
        <v>1.3732547993019197</v>
      </c>
    </row>
    <row r="16" spans="2:25" s="72" customFormat="1" ht="18" customHeight="1" x14ac:dyDescent="0.25">
      <c r="B16" s="1021" t="s">
        <v>4</v>
      </c>
      <c r="C16" s="73"/>
      <c r="D16" s="1026">
        <v>48265</v>
      </c>
      <c r="E16" s="86"/>
      <c r="F16" s="1032">
        <v>3475</v>
      </c>
      <c r="G16" s="1033">
        <v>7.7071171283070425</v>
      </c>
      <c r="H16" s="1032">
        <v>16046</v>
      </c>
      <c r="I16" s="1033">
        <v>15.824121227176748</v>
      </c>
      <c r="J16" s="1032">
        <v>11398</v>
      </c>
      <c r="K16" s="1033">
        <v>26.553637229329691</v>
      </c>
      <c r="L16" s="1032">
        <v>3462</v>
      </c>
      <c r="M16" s="1033">
        <v>6.8666418250320875</v>
      </c>
      <c r="N16" s="1032">
        <v>6</v>
      </c>
      <c r="O16" s="1033">
        <v>1.1427151906595454</v>
      </c>
      <c r="P16" s="1032">
        <v>19967</v>
      </c>
      <c r="Q16" s="1033">
        <v>25.539270483997846</v>
      </c>
      <c r="R16" s="1032">
        <v>11961</v>
      </c>
      <c r="S16" s="1033">
        <v>15.629528422970232</v>
      </c>
      <c r="T16" s="1032">
        <v>980</v>
      </c>
      <c r="U16" s="1033">
        <v>0.73696849252680829</v>
      </c>
      <c r="V16" s="1030">
        <f t="shared" si="0"/>
        <v>67295</v>
      </c>
      <c r="W16" s="1033">
        <f t="shared" si="0"/>
        <v>100</v>
      </c>
      <c r="X16" s="87"/>
      <c r="Y16" s="1018">
        <f t="shared" si="1"/>
        <v>1.3942815704962188</v>
      </c>
    </row>
    <row r="17" spans="2:25" s="72" customFormat="1" ht="18" customHeight="1" x14ac:dyDescent="0.25">
      <c r="B17" s="1021" t="s">
        <v>40</v>
      </c>
      <c r="C17" s="73"/>
      <c r="D17" s="1026">
        <v>26473</v>
      </c>
      <c r="E17" s="86"/>
      <c r="F17" s="1032">
        <v>3834</v>
      </c>
      <c r="G17" s="1033">
        <v>13.305587605076644</v>
      </c>
      <c r="H17" s="1032">
        <v>15296</v>
      </c>
      <c r="I17" s="1033">
        <v>29.339047305093128</v>
      </c>
      <c r="J17" s="1032">
        <v>8274</v>
      </c>
      <c r="K17" s="1033">
        <v>36.084555793637712</v>
      </c>
      <c r="L17" s="1032">
        <v>985</v>
      </c>
      <c r="M17" s="1033">
        <v>3.7127080929619254</v>
      </c>
      <c r="N17" s="1032">
        <v>1511</v>
      </c>
      <c r="O17" s="1033">
        <v>5.6576561727377612</v>
      </c>
      <c r="P17" s="1032">
        <v>2952</v>
      </c>
      <c r="Q17" s="1033">
        <v>8.2330641173561894</v>
      </c>
      <c r="R17" s="1032">
        <v>2594</v>
      </c>
      <c r="S17" s="1033">
        <v>3.6302950387341353</v>
      </c>
      <c r="T17" s="1032">
        <v>4</v>
      </c>
      <c r="U17" s="1033">
        <v>3.708587440250536E-2</v>
      </c>
      <c r="V17" s="1030">
        <f t="shared" si="0"/>
        <v>35450</v>
      </c>
      <c r="W17" s="1033">
        <f t="shared" si="0"/>
        <v>100</v>
      </c>
      <c r="X17" s="87"/>
      <c r="Y17" s="1018">
        <f t="shared" si="1"/>
        <v>1.3391002153137159</v>
      </c>
    </row>
    <row r="18" spans="2:25" s="72" customFormat="1" ht="18" customHeight="1" x14ac:dyDescent="0.25">
      <c r="B18" s="1021" t="s">
        <v>41</v>
      </c>
      <c r="C18" s="73"/>
      <c r="D18" s="1026">
        <v>75777</v>
      </c>
      <c r="E18" s="86"/>
      <c r="F18" s="1032">
        <v>2</v>
      </c>
      <c r="G18" s="1033">
        <v>0.11792867955081494</v>
      </c>
      <c r="H18" s="1032">
        <v>13994</v>
      </c>
      <c r="I18" s="1033">
        <v>17.203506178054706</v>
      </c>
      <c r="J18" s="1032">
        <v>15046</v>
      </c>
      <c r="K18" s="1033">
        <v>23.951842855634176</v>
      </c>
      <c r="L18" s="1032">
        <v>3353</v>
      </c>
      <c r="M18" s="1033">
        <v>4.6309008343014044</v>
      </c>
      <c r="N18" s="1032">
        <v>3087</v>
      </c>
      <c r="O18" s="1033">
        <v>4.7998732706727214</v>
      </c>
      <c r="P18" s="1032">
        <v>6737</v>
      </c>
      <c r="Q18" s="1033">
        <v>6.3575879184707995</v>
      </c>
      <c r="R18" s="1032">
        <v>47615</v>
      </c>
      <c r="S18" s="1033">
        <v>42.934840004224313</v>
      </c>
      <c r="T18" s="1032">
        <v>6</v>
      </c>
      <c r="U18" s="1033">
        <v>3.5202590910691028E-3</v>
      </c>
      <c r="V18" s="1030">
        <f t="shared" si="0"/>
        <v>89840</v>
      </c>
      <c r="W18" s="1033">
        <f t="shared" si="0"/>
        <v>100.00000000000001</v>
      </c>
      <c r="X18" s="87"/>
      <c r="Y18" s="1018">
        <f t="shared" si="1"/>
        <v>1.1855840162582314</v>
      </c>
    </row>
    <row r="19" spans="2:25" s="72" customFormat="1" ht="18" customHeight="1" x14ac:dyDescent="0.25">
      <c r="B19" s="1021" t="s">
        <v>3</v>
      </c>
      <c r="C19" s="73"/>
      <c r="D19" s="1026">
        <v>48689</v>
      </c>
      <c r="E19" s="86"/>
      <c r="F19" s="1032">
        <v>1178</v>
      </c>
      <c r="G19" s="1033">
        <v>2.6363906960921888</v>
      </c>
      <c r="H19" s="1032">
        <v>23501</v>
      </c>
      <c r="I19" s="1033">
        <v>2.1814006888633752</v>
      </c>
      <c r="J19" s="1032">
        <v>2676</v>
      </c>
      <c r="K19" s="1033">
        <v>0.29340477101671131</v>
      </c>
      <c r="L19" s="1032">
        <v>2163</v>
      </c>
      <c r="M19" s="1033">
        <v>6.7525619764425731</v>
      </c>
      <c r="N19" s="1032">
        <v>950</v>
      </c>
      <c r="O19" s="1033">
        <v>4.8262958710719905</v>
      </c>
      <c r="P19" s="1032">
        <v>6852</v>
      </c>
      <c r="Q19" s="1033">
        <v>19.628353956712164</v>
      </c>
      <c r="R19" s="1032">
        <v>33543</v>
      </c>
      <c r="S19" s="1033">
        <v>63.673087553684567</v>
      </c>
      <c r="T19" s="1032">
        <v>107</v>
      </c>
      <c r="U19" s="1033">
        <v>8.5044861164264157E-3</v>
      </c>
      <c r="V19" s="1030">
        <f t="shared" si="0"/>
        <v>70970</v>
      </c>
      <c r="W19" s="1033">
        <f t="shared" si="0"/>
        <v>99.999999999999986</v>
      </c>
      <c r="X19" s="87"/>
      <c r="Y19" s="1018">
        <f t="shared" si="1"/>
        <v>1.4576187639918667</v>
      </c>
    </row>
    <row r="20" spans="2:25" s="71" customFormat="1" ht="18" customHeight="1" x14ac:dyDescent="0.25">
      <c r="B20" s="1021" t="s">
        <v>2</v>
      </c>
      <c r="C20" s="14"/>
      <c r="D20" s="1025">
        <v>11120</v>
      </c>
      <c r="F20" s="998">
        <v>848</v>
      </c>
      <c r="G20" s="999">
        <v>8.8888888888888893</v>
      </c>
      <c r="H20" s="998">
        <v>3153</v>
      </c>
      <c r="I20" s="999">
        <v>7.0230607966457024</v>
      </c>
      <c r="J20" s="998">
        <v>472</v>
      </c>
      <c r="K20" s="999">
        <v>5.2725366876310273</v>
      </c>
      <c r="L20" s="998">
        <v>699</v>
      </c>
      <c r="M20" s="999">
        <v>6.6876310272536692</v>
      </c>
      <c r="N20" s="998">
        <v>43</v>
      </c>
      <c r="O20" s="999">
        <v>1.519916142557652</v>
      </c>
      <c r="P20" s="998">
        <v>6600</v>
      </c>
      <c r="Q20" s="999">
        <v>53.574423480083858</v>
      </c>
      <c r="R20" s="998">
        <v>1914</v>
      </c>
      <c r="S20" s="999">
        <v>17.033542976939202</v>
      </c>
      <c r="T20" s="998">
        <v>0</v>
      </c>
      <c r="U20" s="999">
        <v>0</v>
      </c>
      <c r="V20" s="1028">
        <f t="shared" si="0"/>
        <v>13729</v>
      </c>
      <c r="W20" s="999">
        <f t="shared" si="0"/>
        <v>100</v>
      </c>
      <c r="X20" s="85"/>
      <c r="Y20" s="1018">
        <f t="shared" si="1"/>
        <v>1.2346223021582734</v>
      </c>
    </row>
    <row r="21" spans="2:25" s="71" customFormat="1" ht="18" customHeight="1" x14ac:dyDescent="0.25">
      <c r="B21" s="882" t="s">
        <v>35</v>
      </c>
      <c r="C21" s="14"/>
      <c r="D21" s="1025">
        <v>21931</v>
      </c>
      <c r="F21" s="998">
        <v>2250</v>
      </c>
      <c r="G21" s="999">
        <v>9.48509485094851</v>
      </c>
      <c r="H21" s="998">
        <v>4122</v>
      </c>
      <c r="I21" s="999">
        <v>13.467175488081411</v>
      </c>
      <c r="J21" s="998">
        <v>7472</v>
      </c>
      <c r="K21" s="999">
        <v>37.735744704385816</v>
      </c>
      <c r="L21" s="998">
        <v>3649</v>
      </c>
      <c r="M21" s="999">
        <v>10.646535036778939</v>
      </c>
      <c r="N21" s="998">
        <v>161</v>
      </c>
      <c r="O21" s="999">
        <v>5.0992754825507438</v>
      </c>
      <c r="P21" s="998">
        <v>4271</v>
      </c>
      <c r="Q21" s="999">
        <v>7.2838891654222664</v>
      </c>
      <c r="R21" s="998">
        <v>6153</v>
      </c>
      <c r="S21" s="999">
        <v>16.276754604280736</v>
      </c>
      <c r="T21" s="998">
        <v>3</v>
      </c>
      <c r="U21" s="999">
        <v>5.5306675515734748E-3</v>
      </c>
      <c r="V21" s="1028">
        <f t="shared" si="0"/>
        <v>28081</v>
      </c>
      <c r="W21" s="999">
        <f t="shared" si="0"/>
        <v>99.999999999999986</v>
      </c>
      <c r="X21" s="85"/>
      <c r="Y21" s="1018">
        <f t="shared" si="1"/>
        <v>1.2804249692216496</v>
      </c>
    </row>
    <row r="22" spans="2:25" s="71" customFormat="1" ht="21" customHeight="1" x14ac:dyDescent="0.25">
      <c r="B22" s="882" t="s">
        <v>42</v>
      </c>
      <c r="C22" s="14"/>
      <c r="D22" s="1025">
        <v>50568</v>
      </c>
      <c r="F22" s="998">
        <v>844</v>
      </c>
      <c r="G22" s="999">
        <v>0.68948988809615985</v>
      </c>
      <c r="H22" s="998">
        <v>28643</v>
      </c>
      <c r="I22" s="999">
        <v>38.969083568386701</v>
      </c>
      <c r="J22" s="998">
        <v>17869</v>
      </c>
      <c r="K22" s="999">
        <v>31.722065519974926</v>
      </c>
      <c r="L22" s="998">
        <v>3443</v>
      </c>
      <c r="M22" s="999">
        <v>6.2533414449790756</v>
      </c>
      <c r="N22" s="998">
        <v>1383</v>
      </c>
      <c r="O22" s="999">
        <v>2.9736555868960051</v>
      </c>
      <c r="P22" s="998">
        <v>4902</v>
      </c>
      <c r="Q22" s="999">
        <v>4.5664878417491659</v>
      </c>
      <c r="R22" s="998">
        <v>12515</v>
      </c>
      <c r="S22" s="999">
        <v>14.824032594067438</v>
      </c>
      <c r="T22" s="998">
        <v>0</v>
      </c>
      <c r="U22" s="999">
        <v>1.8435558505244917E-3</v>
      </c>
      <c r="V22" s="1028">
        <f t="shared" si="0"/>
        <v>69599</v>
      </c>
      <c r="W22" s="999">
        <f t="shared" si="0"/>
        <v>99.999999999999986</v>
      </c>
      <c r="X22" s="85"/>
      <c r="Y22" s="1018">
        <f t="shared" si="1"/>
        <v>1.376344723936086</v>
      </c>
    </row>
    <row r="23" spans="2:25" s="71" customFormat="1" ht="18" customHeight="1" x14ac:dyDescent="0.25">
      <c r="B23" s="882" t="s">
        <v>43</v>
      </c>
      <c r="C23" s="14"/>
      <c r="D23" s="1025">
        <v>11643</v>
      </c>
      <c r="F23" s="998">
        <v>523</v>
      </c>
      <c r="G23" s="999">
        <v>5.7716568544995797</v>
      </c>
      <c r="H23" s="998">
        <v>4400</v>
      </c>
      <c r="I23" s="999">
        <v>26.377207737594617</v>
      </c>
      <c r="J23" s="998">
        <v>1793</v>
      </c>
      <c r="K23" s="999">
        <v>6.8544995794785537</v>
      </c>
      <c r="L23" s="998">
        <v>658</v>
      </c>
      <c r="M23" s="999">
        <v>5.6244743481917574</v>
      </c>
      <c r="N23" s="998">
        <v>25</v>
      </c>
      <c r="O23" s="999">
        <v>0.48359966358284273</v>
      </c>
      <c r="P23" s="998">
        <v>186</v>
      </c>
      <c r="Q23" s="999">
        <v>7.0962994112699747</v>
      </c>
      <c r="R23" s="998">
        <v>7240</v>
      </c>
      <c r="S23" s="999">
        <v>47.792262405382672</v>
      </c>
      <c r="T23" s="998">
        <v>1</v>
      </c>
      <c r="U23" s="999">
        <v>0</v>
      </c>
      <c r="V23" s="1028">
        <f>F23+H23+J23+L23+N23+P23+R23+T23</f>
        <v>14826</v>
      </c>
      <c r="W23" s="999">
        <f t="shared" si="0"/>
        <v>100</v>
      </c>
      <c r="X23" s="85"/>
      <c r="Y23" s="1018">
        <f t="shared" si="1"/>
        <v>1.2733831486730225</v>
      </c>
    </row>
    <row r="24" spans="2:25" s="71" customFormat="1" ht="22.5" customHeight="1" x14ac:dyDescent="0.25">
      <c r="B24" s="882" t="s">
        <v>44</v>
      </c>
      <c r="C24" s="14"/>
      <c r="D24" s="1025">
        <v>6650</v>
      </c>
      <c r="F24" s="1031">
        <v>1284</v>
      </c>
      <c r="G24" s="1034">
        <v>7.9028995279838163</v>
      </c>
      <c r="H24" s="1031">
        <v>1881</v>
      </c>
      <c r="I24" s="999">
        <v>17.80175320296696</v>
      </c>
      <c r="J24" s="1031">
        <v>612</v>
      </c>
      <c r="K24" s="999">
        <v>7.026298044504383</v>
      </c>
      <c r="L24" s="1031">
        <v>252</v>
      </c>
      <c r="M24" s="999">
        <v>1.2946729602157789</v>
      </c>
      <c r="N24" s="1031">
        <v>90</v>
      </c>
      <c r="O24" s="999">
        <v>2.4679703304113283</v>
      </c>
      <c r="P24" s="1031">
        <v>723</v>
      </c>
      <c r="Q24" s="999">
        <v>3.236682400539447</v>
      </c>
      <c r="R24" s="1031">
        <v>5250</v>
      </c>
      <c r="S24" s="999">
        <v>60.229265003371545</v>
      </c>
      <c r="T24" s="1031">
        <v>10</v>
      </c>
      <c r="U24" s="999">
        <v>4.0458530006743092E-2</v>
      </c>
      <c r="V24" s="1029">
        <f t="shared" si="0"/>
        <v>10102</v>
      </c>
      <c r="W24" s="999">
        <f t="shared" si="0"/>
        <v>99.999999999999986</v>
      </c>
      <c r="X24" s="85"/>
      <c r="Y24" s="1018">
        <f t="shared" si="1"/>
        <v>1.5190977443609022</v>
      </c>
    </row>
    <row r="25" spans="2:25" s="71" customFormat="1" ht="18" customHeight="1" x14ac:dyDescent="0.25">
      <c r="B25" s="882" t="s">
        <v>45</v>
      </c>
      <c r="C25" s="14"/>
      <c r="D25" s="1025">
        <v>27861</v>
      </c>
      <c r="F25" s="1031">
        <v>344</v>
      </c>
      <c r="G25" s="1034">
        <v>0.14814347853495555</v>
      </c>
      <c r="H25" s="1031">
        <v>12371</v>
      </c>
      <c r="I25" s="999">
        <v>26.640610225052008</v>
      </c>
      <c r="J25" s="1031">
        <v>2548</v>
      </c>
      <c r="K25" s="999">
        <v>10.29754775263191</v>
      </c>
      <c r="L25" s="1031">
        <v>2476</v>
      </c>
      <c r="M25" s="999">
        <v>7.0888230473428733</v>
      </c>
      <c r="N25" s="1031">
        <v>2348</v>
      </c>
      <c r="O25" s="999">
        <v>6.2819138876631158</v>
      </c>
      <c r="P25" s="1031">
        <v>39</v>
      </c>
      <c r="Q25" s="999">
        <v>0.15444745634495366</v>
      </c>
      <c r="R25" s="1031">
        <v>15448</v>
      </c>
      <c r="S25" s="999">
        <v>42.274475193847316</v>
      </c>
      <c r="T25" s="1031">
        <v>2397</v>
      </c>
      <c r="U25" s="999">
        <v>7.1140389585828654</v>
      </c>
      <c r="V25" s="1029">
        <f t="shared" si="0"/>
        <v>37971</v>
      </c>
      <c r="W25" s="999">
        <f t="shared" si="0"/>
        <v>100</v>
      </c>
      <c r="X25" s="85"/>
      <c r="Y25" s="1018">
        <f t="shared" si="1"/>
        <v>1.362872832992355</v>
      </c>
    </row>
    <row r="26" spans="2:25" s="71" customFormat="1" ht="18" customHeight="1" x14ac:dyDescent="0.25">
      <c r="B26" s="882" t="s">
        <v>46</v>
      </c>
      <c r="C26" s="14"/>
      <c r="D26" s="1025">
        <v>2870</v>
      </c>
      <c r="F26" s="1031">
        <v>176</v>
      </c>
      <c r="G26" s="1034">
        <v>4.0505508749189891</v>
      </c>
      <c r="H26" s="1031">
        <v>1877</v>
      </c>
      <c r="I26" s="999">
        <v>34.348671419313028</v>
      </c>
      <c r="J26" s="1031">
        <v>1612</v>
      </c>
      <c r="K26" s="999">
        <v>46.953985742060922</v>
      </c>
      <c r="L26" s="1031">
        <v>265</v>
      </c>
      <c r="M26" s="999">
        <v>6.675307841866494</v>
      </c>
      <c r="N26" s="1031">
        <v>113</v>
      </c>
      <c r="O26" s="999">
        <v>3.6292935839274141</v>
      </c>
      <c r="P26" s="1031">
        <v>24</v>
      </c>
      <c r="Q26" s="999">
        <v>4.2125729099157487</v>
      </c>
      <c r="R26" s="1031">
        <v>7</v>
      </c>
      <c r="S26" s="999">
        <v>0.12961762799740764</v>
      </c>
      <c r="T26" s="1031">
        <v>0</v>
      </c>
      <c r="U26" s="999">
        <v>0</v>
      </c>
      <c r="V26" s="1029">
        <f t="shared" si="0"/>
        <v>4074</v>
      </c>
      <c r="W26" s="999">
        <f t="shared" si="0"/>
        <v>100.00000000000001</v>
      </c>
      <c r="X26" s="85"/>
      <c r="Y26" s="1018">
        <f t="shared" si="1"/>
        <v>1.4195121951219511</v>
      </c>
    </row>
    <row r="27" spans="2:25" s="71" customFormat="1" ht="18" customHeight="1" x14ac:dyDescent="0.25">
      <c r="B27" s="882" t="s">
        <v>1</v>
      </c>
      <c r="C27" s="14"/>
      <c r="D27" s="1025">
        <v>1039</v>
      </c>
      <c r="F27" s="1031">
        <v>223</v>
      </c>
      <c r="G27" s="1034">
        <v>16.482582837723026</v>
      </c>
      <c r="H27" s="1031">
        <v>291</v>
      </c>
      <c r="I27" s="999">
        <v>25.06372132540357</v>
      </c>
      <c r="J27" s="1031">
        <v>451</v>
      </c>
      <c r="K27" s="999">
        <v>33.389974511469838</v>
      </c>
      <c r="L27" s="1031">
        <v>18</v>
      </c>
      <c r="M27" s="999">
        <v>2.2090059473237043</v>
      </c>
      <c r="N27" s="1031">
        <v>0</v>
      </c>
      <c r="O27" s="999">
        <v>0.16992353440951571</v>
      </c>
      <c r="P27" s="1031">
        <v>1</v>
      </c>
      <c r="Q27" s="999">
        <v>8.4961767204757857E-2</v>
      </c>
      <c r="R27" s="1031">
        <v>440</v>
      </c>
      <c r="S27" s="999">
        <v>22.59983007646559</v>
      </c>
      <c r="T27" s="1031">
        <v>0</v>
      </c>
      <c r="U27" s="999">
        <v>0</v>
      </c>
      <c r="V27" s="1028">
        <f t="shared" si="0"/>
        <v>1424</v>
      </c>
      <c r="W27" s="999">
        <f t="shared" si="0"/>
        <v>100</v>
      </c>
      <c r="X27" s="85"/>
      <c r="Y27" s="1018">
        <f t="shared" si="1"/>
        <v>1.3705486044273341</v>
      </c>
    </row>
    <row r="28" spans="2:25" s="71" customFormat="1" ht="8.25" customHeight="1" x14ac:dyDescent="0.25">
      <c r="B28" s="1022"/>
      <c r="C28" s="14"/>
      <c r="D28" s="1027"/>
      <c r="F28" s="1035"/>
      <c r="G28" s="1036"/>
      <c r="H28" s="1035"/>
      <c r="I28" s="1037"/>
      <c r="J28" s="1035"/>
      <c r="K28" s="1037"/>
      <c r="L28" s="1035"/>
      <c r="M28" s="1037"/>
      <c r="N28" s="1035"/>
      <c r="O28" s="1036"/>
      <c r="P28" s="1035"/>
      <c r="Q28" s="1036"/>
      <c r="R28" s="1035"/>
      <c r="S28" s="1036"/>
      <c r="T28" s="1035"/>
      <c r="U28" s="1036"/>
      <c r="V28" s="1000"/>
      <c r="W28" s="1037"/>
      <c r="X28" s="85"/>
      <c r="Y28" s="1019"/>
    </row>
    <row r="29" spans="2:25" s="71" customFormat="1" ht="3" customHeight="1" x14ac:dyDescent="0.25">
      <c r="B29" s="53"/>
      <c r="C29" s="12"/>
      <c r="D29" s="88"/>
      <c r="E29" s="13"/>
      <c r="F29" s="89"/>
      <c r="G29" s="89"/>
      <c r="H29" s="89"/>
      <c r="I29" s="89"/>
      <c r="J29" s="89"/>
      <c r="K29" s="89"/>
      <c r="L29" s="89"/>
      <c r="M29" s="89"/>
      <c r="N29" s="89"/>
      <c r="O29" s="89"/>
      <c r="P29" s="89"/>
      <c r="Q29" s="89"/>
      <c r="R29" s="89"/>
      <c r="S29" s="89"/>
      <c r="T29" s="89"/>
      <c r="U29" s="89"/>
      <c r="V29" s="90"/>
      <c r="W29" s="89"/>
      <c r="X29" s="89"/>
      <c r="Y29" s="89"/>
    </row>
    <row r="30" spans="2:25" s="13" customFormat="1" ht="20.25" customHeight="1" x14ac:dyDescent="0.25">
      <c r="B30" s="1023" t="s">
        <v>0</v>
      </c>
      <c r="C30" s="1007"/>
      <c r="D30" s="1008">
        <f>SUM(D10:D29)</f>
        <v>466070</v>
      </c>
      <c r="E30" s="845"/>
      <c r="F30" s="992">
        <f>SUM(F10:F27)</f>
        <v>23651</v>
      </c>
      <c r="G30" s="993">
        <f>F30*100/$V30</f>
        <v>3.7092742049314795</v>
      </c>
      <c r="H30" s="992">
        <f>SUM(H10:H27)</f>
        <v>187652</v>
      </c>
      <c r="I30" s="993">
        <f>H30*100/$V30</f>
        <v>29.430160378157456</v>
      </c>
      <c r="J30" s="992">
        <f>SUM(J10:J27)</f>
        <v>132240</v>
      </c>
      <c r="K30" s="993">
        <f>J30*100/$V30</f>
        <v>20.739690535712604</v>
      </c>
      <c r="L30" s="992">
        <f>SUM(L10:L27)</f>
        <v>26168</v>
      </c>
      <c r="M30" s="993">
        <f>L30*100/$V30</f>
        <v>4.1040246668067715</v>
      </c>
      <c r="N30" s="992">
        <f>SUM(N10:N27)</f>
        <v>10148</v>
      </c>
      <c r="O30" s="993">
        <f>N30*100/$V30</f>
        <v>1.591548544739954</v>
      </c>
      <c r="P30" s="992">
        <f>SUM(P10:P27)</f>
        <v>61493</v>
      </c>
      <c r="Q30" s="993">
        <f>P30*100/$V30</f>
        <v>9.6441756663080405</v>
      </c>
      <c r="R30" s="992">
        <f>SUM(R10:R27)</f>
        <v>192750</v>
      </c>
      <c r="S30" s="993">
        <f>R30*100/$V30</f>
        <v>30.229698659699068</v>
      </c>
      <c r="T30" s="992">
        <f>SUM(T10:T28)</f>
        <v>3516</v>
      </c>
      <c r="U30" s="993">
        <f>T30*100/$V30</f>
        <v>0.55142734364462731</v>
      </c>
      <c r="V30" s="992">
        <f>SUM(V10:V27)</f>
        <v>637618</v>
      </c>
      <c r="W30" s="993">
        <f>G30+I30+K30+M30+O30+Q30+S30+U30</f>
        <v>100.00000000000001</v>
      </c>
      <c r="X30" s="1009"/>
      <c r="Y30" s="1020">
        <f>(V30/D30)</f>
        <v>1.3680734653592808</v>
      </c>
    </row>
    <row r="31" spans="2:25" s="13" customFormat="1" ht="5.25" customHeight="1" x14ac:dyDescent="0.25">
      <c r="B31" s="74"/>
      <c r="C31" s="69"/>
      <c r="D31" s="92"/>
      <c r="E31" s="11"/>
      <c r="F31" s="92"/>
      <c r="G31" s="91"/>
      <c r="H31" s="92"/>
      <c r="I31" s="91"/>
      <c r="J31" s="92"/>
      <c r="K31" s="91"/>
      <c r="L31" s="92"/>
      <c r="M31" s="91"/>
      <c r="N31" s="92"/>
      <c r="O31" s="91"/>
      <c r="P31" s="92"/>
      <c r="Q31" s="91"/>
      <c r="R31" s="92"/>
      <c r="S31" s="91"/>
      <c r="T31" s="92"/>
      <c r="U31" s="91"/>
      <c r="V31" s="92"/>
      <c r="W31" s="91"/>
      <c r="X31" s="91"/>
      <c r="Y31" s="91"/>
    </row>
    <row r="32" spans="2:25" s="330" customFormat="1" ht="18.75" customHeight="1" x14ac:dyDescent="0.25">
      <c r="B32" s="95" t="s">
        <v>39</v>
      </c>
      <c r="C32" s="578"/>
      <c r="D32" s="578"/>
      <c r="E32" s="578"/>
      <c r="F32" s="578"/>
      <c r="G32" s="578"/>
      <c r="H32" s="578"/>
      <c r="I32" s="578"/>
      <c r="J32" s="578"/>
      <c r="K32" s="578"/>
      <c r="L32" s="578"/>
      <c r="N32" s="578"/>
      <c r="O32" s="578"/>
      <c r="P32" s="578"/>
      <c r="Q32" s="578"/>
      <c r="R32" s="578"/>
      <c r="S32" s="578"/>
      <c r="T32" s="578"/>
      <c r="U32" s="578"/>
      <c r="V32" s="578"/>
      <c r="W32" s="578"/>
    </row>
    <row r="33" spans="1:25" s="579" customFormat="1" x14ac:dyDescent="0.3">
      <c r="B33" s="96" t="s">
        <v>47</v>
      </c>
      <c r="F33" s="580"/>
      <c r="G33" s="580"/>
      <c r="H33" s="580"/>
      <c r="I33" s="580"/>
      <c r="J33" s="580"/>
      <c r="K33" s="580"/>
      <c r="L33" s="580"/>
      <c r="M33" s="580"/>
      <c r="N33" s="580"/>
      <c r="O33" s="580"/>
      <c r="P33" s="580"/>
      <c r="Q33" s="580"/>
      <c r="R33" s="580"/>
      <c r="S33" s="580"/>
      <c r="T33" s="580"/>
      <c r="U33" s="580"/>
      <c r="X33" s="330"/>
      <c r="Y33" s="330"/>
    </row>
    <row r="34" spans="1:25" s="579" customFormat="1" x14ac:dyDescent="0.25">
      <c r="F34" s="581"/>
      <c r="G34" s="581"/>
      <c r="H34" s="581"/>
      <c r="I34" s="581"/>
      <c r="J34" s="581"/>
      <c r="X34" s="330"/>
      <c r="Y34" s="330"/>
    </row>
    <row r="35" spans="1:25" s="579" customFormat="1" x14ac:dyDescent="0.25">
      <c r="A35" s="330"/>
      <c r="B35" s="325" t="s">
        <v>39</v>
      </c>
      <c r="C35" s="330"/>
      <c r="D35" s="344" t="e">
        <f>GETPIVOTDATA("Cuenta número de expedientes",#REF!,"CCAA",$B35,"Grado Resuelto",$B$1)</f>
        <v>#REF!</v>
      </c>
      <c r="E35" s="330"/>
      <c r="F35" s="330"/>
      <c r="G35" s="330"/>
      <c r="H35" s="330"/>
      <c r="I35" s="330"/>
      <c r="J35" s="330"/>
      <c r="K35" s="330"/>
      <c r="L35" s="330"/>
      <c r="M35" s="330"/>
      <c r="N35" s="344" t="e">
        <f>GETPIVOTDATA("ID PRESTACION
COUNT",#REF!,"
CCAA",$B35,"
Tipo Prestación",N$1,"Grado Resuelto",$B$1)</f>
        <v>#REF!</v>
      </c>
      <c r="O35" s="330"/>
      <c r="X35" s="330"/>
      <c r="Y35" s="330"/>
    </row>
    <row r="36" spans="1:25" s="579" customFormat="1" x14ac:dyDescent="0.25">
      <c r="A36" s="330"/>
      <c r="B36" s="325" t="s">
        <v>47</v>
      </c>
      <c r="C36" s="330"/>
      <c r="D36" s="344" t="e">
        <f>GETPIVOTDATA("Cuenta número de expedientes",#REF!,"CCAA",$B36,"Grado Resuelto",$B$1)</f>
        <v>#REF!</v>
      </c>
      <c r="E36" s="330"/>
      <c r="F36" s="330"/>
      <c r="G36" s="330"/>
      <c r="H36" s="330"/>
      <c r="I36" s="330"/>
      <c r="J36" s="330"/>
      <c r="K36" s="330"/>
      <c r="L36" s="330"/>
      <c r="M36" s="330"/>
      <c r="N36" s="344" t="e">
        <f>GETPIVOTDATA("ID PRESTACION
COUNT",#REF!,"
CCAA",$B36,"
Tipo Prestación",N$1,"Grado Resuelto",$B$1)</f>
        <v>#REF!</v>
      </c>
      <c r="O36" s="330"/>
      <c r="T36" s="330"/>
      <c r="U36" s="330"/>
    </row>
    <row r="37" spans="1:25" s="577" customFormat="1" x14ac:dyDescent="0.25">
      <c r="T37" s="79"/>
      <c r="U37" s="79"/>
    </row>
    <row r="38" spans="1:25" s="577" customFormat="1" x14ac:dyDescent="0.25">
      <c r="T38" s="79"/>
      <c r="U38" s="79"/>
    </row>
    <row r="39" spans="1:25" s="577" customFormat="1" x14ac:dyDescent="0.25">
      <c r="T39" s="79"/>
      <c r="U39" s="79"/>
    </row>
    <row r="40" spans="1:25" s="577" customFormat="1" x14ac:dyDescent="0.25">
      <c r="T40" s="79"/>
      <c r="U40" s="79"/>
    </row>
    <row r="41" spans="1:25" s="577" customFormat="1" x14ac:dyDescent="0.25">
      <c r="T41" s="79"/>
      <c r="U41" s="79"/>
    </row>
    <row r="42" spans="1:25" s="577" customFormat="1" x14ac:dyDescent="0.25">
      <c r="T42" s="79"/>
      <c r="U42" s="79"/>
    </row>
    <row r="43" spans="1:25" s="577" customFormat="1" x14ac:dyDescent="0.25">
      <c r="T43" s="79"/>
      <c r="U43" s="79"/>
    </row>
    <row r="44" spans="1:25" x14ac:dyDescent="0.25">
      <c r="T44" s="80"/>
      <c r="U44" s="80"/>
      <c r="X44" s="1"/>
      <c r="Y44" s="1"/>
    </row>
    <row r="45" spans="1:25" x14ac:dyDescent="0.25">
      <c r="T45" s="80"/>
      <c r="U45" s="80"/>
      <c r="X45" s="1"/>
      <c r="Y45" s="1"/>
    </row>
    <row r="46" spans="1:25" x14ac:dyDescent="0.25">
      <c r="T46" s="80"/>
      <c r="U46" s="80"/>
      <c r="X46" s="1"/>
      <c r="Y46" s="1"/>
    </row>
    <row r="47" spans="1:25" x14ac:dyDescent="0.25">
      <c r="T47" s="80"/>
      <c r="U47" s="80"/>
      <c r="X47" s="1"/>
      <c r="Y47" s="1"/>
    </row>
    <row r="48" spans="1:25" x14ac:dyDescent="0.25">
      <c r="T48" s="80"/>
      <c r="U48" s="80"/>
      <c r="X48" s="1"/>
      <c r="Y48" s="1"/>
    </row>
    <row r="49" spans="20:25" x14ac:dyDescent="0.25">
      <c r="T49" s="80"/>
      <c r="U49" s="80"/>
      <c r="X49" s="1"/>
      <c r="Y49" s="1"/>
    </row>
    <row r="50" spans="20:25" x14ac:dyDescent="0.25">
      <c r="T50" s="80"/>
      <c r="U50" s="80"/>
      <c r="X50" s="1"/>
      <c r="Y50" s="1"/>
    </row>
    <row r="51" spans="20:25" x14ac:dyDescent="0.25">
      <c r="T51" s="80"/>
      <c r="U51" s="80"/>
      <c r="X51" s="1"/>
      <c r="Y51" s="1"/>
    </row>
    <row r="52" spans="20:25" x14ac:dyDescent="0.25">
      <c r="T52" s="80"/>
      <c r="U52" s="80"/>
      <c r="X52" s="1"/>
      <c r="Y52" s="1"/>
    </row>
    <row r="53" spans="20:25" x14ac:dyDescent="0.25">
      <c r="T53" s="80"/>
      <c r="U53" s="80"/>
      <c r="X53" s="1"/>
      <c r="Y53" s="1"/>
    </row>
    <row r="54" spans="20:25" x14ac:dyDescent="0.25">
      <c r="T54" s="80"/>
      <c r="U54" s="80"/>
      <c r="X54" s="1"/>
      <c r="Y54" s="1"/>
    </row>
    <row r="55" spans="20:25" x14ac:dyDescent="0.25">
      <c r="T55" s="80"/>
      <c r="U55" s="80"/>
      <c r="X55" s="1"/>
      <c r="Y55" s="1"/>
    </row>
    <row r="56" spans="20:25" x14ac:dyDescent="0.25">
      <c r="T56" s="80"/>
      <c r="U56" s="80"/>
      <c r="X56" s="1"/>
      <c r="Y56" s="1"/>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3" orientation="landscape"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45">
    <tabColor theme="0"/>
    <pageSetUpPr fitToPage="1"/>
  </sheetPr>
  <dimension ref="B1:Y56"/>
  <sheetViews>
    <sheetView zoomScaleNormal="100" workbookViewId="0">
      <selection activeCell="B5" sqref="B5"/>
    </sheetView>
  </sheetViews>
  <sheetFormatPr baseColWidth="10" defaultColWidth="11.453125" defaultRowHeight="15" x14ac:dyDescent="0.25"/>
  <cols>
    <col min="1" max="1" width="0.7265625" style="1" customWidth="1"/>
    <col min="2" max="2" width="21.7265625" style="1" customWidth="1"/>
    <col min="3" max="3" width="0.54296875" style="1" customWidth="1"/>
    <col min="4" max="4" width="9.7265625" style="1" customWidth="1"/>
    <col min="5" max="5" width="0.7265625" style="1" customWidth="1"/>
    <col min="6" max="6" width="8" style="1" customWidth="1"/>
    <col min="7" max="7" width="5.54296875" style="1" customWidth="1"/>
    <col min="8" max="8" width="7.54296875" style="1" customWidth="1"/>
    <col min="9" max="9" width="5.453125" style="1" customWidth="1"/>
    <col min="10" max="10" width="7.54296875" style="1" customWidth="1"/>
    <col min="11" max="11" width="5.453125" style="1" customWidth="1"/>
    <col min="12" max="12" width="6.453125" style="1" customWidth="1"/>
    <col min="13" max="13" width="5.7265625" style="1" customWidth="1"/>
    <col min="14" max="14" width="8.81640625" style="1" customWidth="1"/>
    <col min="15" max="15" width="7.26953125" style="1" customWidth="1"/>
    <col min="16" max="16" width="7.1796875" style="1" customWidth="1"/>
    <col min="17" max="17" width="6" style="1" customWidth="1"/>
    <col min="18" max="18" width="7.26953125" style="1" customWidth="1"/>
    <col min="19" max="19" width="5.453125" style="1" customWidth="1"/>
    <col min="20" max="20" width="5.54296875" style="1" customWidth="1"/>
    <col min="21" max="21" width="5.453125" style="1" customWidth="1"/>
    <col min="22" max="22" width="8.54296875" style="1" customWidth="1"/>
    <col min="23" max="23" width="6.7265625" style="1" customWidth="1"/>
    <col min="24" max="24" width="0.54296875" style="80" customWidth="1"/>
    <col min="25" max="25" width="10.453125" style="80" customWidth="1"/>
    <col min="26" max="26" width="1.453125" style="1" customWidth="1"/>
    <col min="27" max="16384" width="11.453125" style="1"/>
  </cols>
  <sheetData>
    <row r="1" spans="2:25" s="2" customFormat="1" ht="9" customHeight="1" x14ac:dyDescent="0.25">
      <c r="B1" s="6"/>
      <c r="C1" s="20"/>
      <c r="D1" s="20"/>
      <c r="E1" s="20"/>
      <c r="F1" s="94" t="s">
        <v>64</v>
      </c>
      <c r="G1" s="94"/>
      <c r="H1" s="94" t="s">
        <v>55</v>
      </c>
      <c r="I1" s="94"/>
      <c r="J1" s="94" t="s">
        <v>56</v>
      </c>
      <c r="K1" s="94"/>
      <c r="L1" s="94" t="s">
        <v>63</v>
      </c>
      <c r="M1" s="94"/>
      <c r="N1" s="94" t="s">
        <v>58</v>
      </c>
      <c r="O1" s="94"/>
      <c r="P1" s="94" t="s">
        <v>67</v>
      </c>
      <c r="Q1" s="94"/>
      <c r="R1" s="94" t="s">
        <v>66</v>
      </c>
      <c r="S1" s="94"/>
      <c r="T1" s="94" t="s">
        <v>65</v>
      </c>
      <c r="U1" s="94"/>
      <c r="X1" s="84"/>
      <c r="Y1" s="84"/>
    </row>
    <row r="2" spans="2:25" s="18" customFormat="1" ht="49.5" customHeight="1" x14ac:dyDescent="0.3">
      <c r="B2" s="68"/>
      <c r="C2" s="68"/>
      <c r="D2" s="68"/>
      <c r="E2" s="68"/>
      <c r="F2" s="68"/>
      <c r="G2" s="68"/>
      <c r="H2" s="68"/>
      <c r="I2" s="68"/>
      <c r="J2" s="68"/>
      <c r="K2" s="68"/>
      <c r="X2" s="52"/>
      <c r="Y2" s="52"/>
    </row>
    <row r="3" spans="2:25" s="4" customFormat="1" ht="36.75" customHeight="1" x14ac:dyDescent="0.25">
      <c r="B3" s="1401" t="s">
        <v>418</v>
      </c>
      <c r="C3" s="1401"/>
      <c r="D3" s="1401"/>
      <c r="E3" s="1401"/>
      <c r="F3" s="1401"/>
      <c r="G3" s="1401"/>
      <c r="H3" s="1401"/>
      <c r="I3" s="1401"/>
      <c r="J3" s="1401"/>
      <c r="K3" s="1401"/>
      <c r="L3" s="1401"/>
      <c r="M3" s="1401"/>
      <c r="N3" s="1401"/>
      <c r="O3" s="1401"/>
      <c r="P3" s="1401"/>
      <c r="Q3" s="1401"/>
      <c r="R3" s="1401"/>
      <c r="S3" s="1401"/>
      <c r="T3" s="1401"/>
      <c r="U3" s="1401"/>
      <c r="V3" s="1401"/>
      <c r="W3" s="1401"/>
      <c r="X3" s="1401"/>
      <c r="Y3" s="7"/>
    </row>
    <row r="4" spans="2:25" s="4" customFormat="1" ht="14.25" customHeight="1" x14ac:dyDescent="0.25">
      <c r="B4" s="1326" t="s">
        <v>486</v>
      </c>
      <c r="C4" s="1326"/>
      <c r="D4" s="1326"/>
      <c r="E4" s="1326"/>
      <c r="F4" s="1326"/>
      <c r="G4" s="1326"/>
      <c r="H4" s="1326"/>
      <c r="I4" s="1326"/>
      <c r="J4" s="1326"/>
      <c r="K4" s="1326"/>
      <c r="L4" s="1326"/>
      <c r="M4" s="1326"/>
      <c r="N4" s="1326"/>
      <c r="O4" s="1326"/>
      <c r="P4" s="1326"/>
      <c r="Q4" s="1326"/>
      <c r="R4" s="1326"/>
      <c r="S4" s="1326"/>
      <c r="T4" s="1326"/>
      <c r="U4" s="1326"/>
      <c r="V4" s="1326"/>
      <c r="W4" s="1326"/>
      <c r="X4" s="813"/>
      <c r="Y4" s="5"/>
    </row>
    <row r="5" spans="2:25" s="359" customFormat="1" ht="5.25" customHeight="1" x14ac:dyDescent="0.25">
      <c r="B5" s="360"/>
      <c r="C5" s="360"/>
      <c r="D5" s="360"/>
      <c r="E5" s="360"/>
      <c r="F5" s="360"/>
      <c r="G5" s="360"/>
      <c r="H5" s="360"/>
      <c r="I5" s="360"/>
      <c r="J5" s="360"/>
      <c r="K5" s="360"/>
      <c r="L5" s="360"/>
      <c r="M5" s="360"/>
      <c r="N5" s="360"/>
      <c r="O5" s="360"/>
      <c r="P5" s="360"/>
      <c r="Q5" s="360"/>
      <c r="R5" s="360"/>
      <c r="S5" s="360"/>
      <c r="T5" s="360"/>
      <c r="U5" s="360"/>
      <c r="V5" s="360"/>
      <c r="W5" s="360"/>
      <c r="X5" s="361"/>
      <c r="Y5" s="361"/>
    </row>
    <row r="6" spans="2:25" s="312" customFormat="1" ht="19.5" customHeight="1" x14ac:dyDescent="0.25">
      <c r="F6" s="1402" t="s">
        <v>52</v>
      </c>
      <c r="G6" s="1402"/>
      <c r="H6" s="1402"/>
      <c r="I6" s="1402"/>
      <c r="J6" s="1402"/>
      <c r="K6" s="1402"/>
      <c r="L6" s="1402"/>
      <c r="M6" s="1402"/>
      <c r="N6" s="1402"/>
      <c r="O6" s="1402"/>
      <c r="P6" s="1402"/>
      <c r="Q6" s="1402"/>
      <c r="R6" s="1402"/>
      <c r="S6" s="1402"/>
      <c r="T6" s="1402"/>
      <c r="U6" s="1402"/>
      <c r="V6" s="1402"/>
      <c r="W6" s="1402"/>
      <c r="X6" s="335"/>
      <c r="Y6" s="335"/>
    </row>
    <row r="7" spans="2:25" s="312" customFormat="1" ht="64.5" customHeight="1" x14ac:dyDescent="0.25">
      <c r="B7" s="1403" t="s">
        <v>12</v>
      </c>
      <c r="C7" s="336"/>
      <c r="D7" s="337" t="s">
        <v>53</v>
      </c>
      <c r="E7" s="336"/>
      <c r="F7" s="1404" t="s">
        <v>168</v>
      </c>
      <c r="G7" s="1404"/>
      <c r="H7" s="1404" t="s">
        <v>59</v>
      </c>
      <c r="I7" s="1404"/>
      <c r="J7" s="1404" t="s">
        <v>60</v>
      </c>
      <c r="K7" s="1404"/>
      <c r="L7" s="1404" t="s">
        <v>152</v>
      </c>
      <c r="M7" s="1404"/>
      <c r="N7" s="1404" t="s">
        <v>0</v>
      </c>
      <c r="O7" s="1404"/>
      <c r="P7" s="337"/>
      <c r="Q7" s="337" t="s">
        <v>62</v>
      </c>
    </row>
    <row r="8" spans="2:25" s="336" customFormat="1" ht="20.25" customHeight="1" x14ac:dyDescent="0.25">
      <c r="B8" s="1403"/>
      <c r="C8" s="338"/>
      <c r="D8" s="337" t="s">
        <v>9</v>
      </c>
      <c r="E8" s="338"/>
      <c r="F8" s="337" t="s">
        <v>9</v>
      </c>
      <c r="G8" s="337" t="s">
        <v>28</v>
      </c>
      <c r="H8" s="337" t="s">
        <v>9</v>
      </c>
      <c r="I8" s="337" t="s">
        <v>28</v>
      </c>
      <c r="J8" s="337" t="s">
        <v>9</v>
      </c>
      <c r="K8" s="337" t="s">
        <v>28</v>
      </c>
      <c r="L8" s="337" t="s">
        <v>9</v>
      </c>
      <c r="M8" s="337" t="s">
        <v>28</v>
      </c>
      <c r="N8" s="337" t="s">
        <v>9</v>
      </c>
      <c r="O8" s="337" t="s">
        <v>28</v>
      </c>
      <c r="P8" s="337"/>
      <c r="Q8" s="337" t="s">
        <v>9</v>
      </c>
    </row>
    <row r="9" spans="2:25" s="338" customFormat="1" ht="8.25" customHeight="1" x14ac:dyDescent="0.25">
      <c r="B9" s="339"/>
      <c r="C9" s="340"/>
      <c r="D9" s="341"/>
      <c r="E9" s="340"/>
      <c r="F9" s="342"/>
      <c r="G9" s="342"/>
      <c r="H9" s="342"/>
      <c r="I9" s="342"/>
      <c r="J9" s="342"/>
      <c r="K9" s="342"/>
      <c r="L9" s="342"/>
      <c r="M9" s="342"/>
      <c r="N9" s="342"/>
      <c r="O9" s="342"/>
      <c r="P9" s="342"/>
      <c r="Q9" s="342"/>
    </row>
    <row r="10" spans="2:25" s="343" customFormat="1" ht="18" customHeight="1" x14ac:dyDescent="0.25">
      <c r="B10" s="325" t="s">
        <v>8</v>
      </c>
      <c r="C10" s="340"/>
      <c r="D10" s="344">
        <f>'41cbenpreGI'!D10</f>
        <v>77416</v>
      </c>
      <c r="F10" s="345">
        <f>'41cbenpreGI'!F10+'41cbenpreGI'!H10+'41cbenpreGI'!J10+'41cbenpreGI'!L10+'41cbenpreGI'!N10</f>
        <v>101420</v>
      </c>
      <c r="G10" s="346">
        <f t="shared" ref="G10:G27" si="0">F10*100/$N10</f>
        <v>85.330147405263517</v>
      </c>
      <c r="H10" s="345">
        <f>'41cbenpreGI'!P10</f>
        <v>101</v>
      </c>
      <c r="I10" s="346">
        <f t="shared" ref="I10:I27" si="1">H10*100/$N10</f>
        <v>8.4976778622871368E-2</v>
      </c>
      <c r="J10" s="345">
        <f>'41cbenpreGI'!R10</f>
        <v>17335</v>
      </c>
      <c r="K10" s="346">
        <f t="shared" ref="K10:K27" si="2">J10*100/$N10</f>
        <v>14.584875816113616</v>
      </c>
      <c r="L10" s="345">
        <f>'41cbenpreGI'!T10</f>
        <v>0</v>
      </c>
      <c r="M10" s="346">
        <f t="shared" ref="M10:M27" si="3">L10*100/$N10</f>
        <v>0</v>
      </c>
      <c r="N10" s="345">
        <f>F10+H10+J10+L10</f>
        <v>118856</v>
      </c>
      <c r="O10" s="346">
        <f>G10+I10+K10+M10</f>
        <v>100</v>
      </c>
      <c r="P10" s="347"/>
      <c r="Q10" s="347">
        <f t="shared" ref="Q10:Q27" si="4">N10/D10</f>
        <v>1.535289862560711</v>
      </c>
    </row>
    <row r="11" spans="2:25" s="343" customFormat="1" ht="18" customHeight="1" x14ac:dyDescent="0.25">
      <c r="B11" s="325" t="s">
        <v>7</v>
      </c>
      <c r="C11" s="340"/>
      <c r="D11" s="344">
        <f>'41cbenpreGI'!D11</f>
        <v>13822</v>
      </c>
      <c r="F11" s="345">
        <f>'41cbenpreGI'!F11+'41cbenpreGI'!H11+'41cbenpreGI'!J11+'41cbenpreGI'!L11+'41cbenpreGI'!N11</f>
        <v>7784</v>
      </c>
      <c r="G11" s="346">
        <f t="shared" si="0"/>
        <v>44.823217781872621</v>
      </c>
      <c r="H11" s="345">
        <f>'41cbenpreGI'!P11</f>
        <v>1297</v>
      </c>
      <c r="I11" s="346">
        <f t="shared" si="1"/>
        <v>7.4686168374985602</v>
      </c>
      <c r="J11" s="345">
        <f>'41cbenpreGI'!R11</f>
        <v>8285</v>
      </c>
      <c r="K11" s="346">
        <f t="shared" si="2"/>
        <v>47.708165380628813</v>
      </c>
      <c r="L11" s="345">
        <f>'41cbenpreGI'!T11</f>
        <v>0</v>
      </c>
      <c r="M11" s="346">
        <f t="shared" si="3"/>
        <v>0</v>
      </c>
      <c r="N11" s="345">
        <f t="shared" ref="N11:O27" si="5">F11+H11+J11+L11</f>
        <v>17366</v>
      </c>
      <c r="O11" s="346">
        <f t="shared" si="5"/>
        <v>100</v>
      </c>
      <c r="P11" s="347"/>
      <c r="Q11" s="347">
        <f t="shared" si="4"/>
        <v>1.2564028360584576</v>
      </c>
    </row>
    <row r="12" spans="2:25" s="343" customFormat="1" ht="22.5" customHeight="1" x14ac:dyDescent="0.25">
      <c r="B12" s="325" t="s">
        <v>37</v>
      </c>
      <c r="C12" s="340"/>
      <c r="D12" s="344">
        <f>'41cbenpreGI'!D12</f>
        <v>12911</v>
      </c>
      <c r="F12" s="345">
        <f>'41cbenpreGI'!F12+'41cbenpreGI'!H12+'41cbenpreGI'!J12+'41cbenpreGI'!L12+'41cbenpreGI'!N12</f>
        <v>10122</v>
      </c>
      <c r="G12" s="346">
        <f t="shared" si="0"/>
        <v>63.544478623893525</v>
      </c>
      <c r="H12" s="345">
        <f>'41cbenpreGI'!P12</f>
        <v>1289</v>
      </c>
      <c r="I12" s="346">
        <f t="shared" si="1"/>
        <v>8.0921589553644289</v>
      </c>
      <c r="J12" s="345">
        <f>'41cbenpreGI'!R12</f>
        <v>4510</v>
      </c>
      <c r="K12" s="346">
        <f t="shared" si="2"/>
        <v>28.313139556783227</v>
      </c>
      <c r="L12" s="345">
        <f>'41cbenpreGI'!T12</f>
        <v>8</v>
      </c>
      <c r="M12" s="346">
        <f t="shared" si="3"/>
        <v>5.0222863958817254E-2</v>
      </c>
      <c r="N12" s="345">
        <f t="shared" si="5"/>
        <v>15929</v>
      </c>
      <c r="O12" s="346">
        <f t="shared" si="5"/>
        <v>100</v>
      </c>
      <c r="P12" s="347"/>
      <c r="Q12" s="347">
        <f t="shared" si="4"/>
        <v>1.2337541631167221</v>
      </c>
    </row>
    <row r="13" spans="2:25" s="343" customFormat="1" ht="18" customHeight="1" x14ac:dyDescent="0.25">
      <c r="B13" s="325" t="s">
        <v>38</v>
      </c>
      <c r="C13" s="340"/>
      <c r="D13" s="344">
        <f>'41cbenpreGI'!D13</f>
        <v>11686</v>
      </c>
      <c r="F13" s="345">
        <f>'41cbenpreGI'!F13+'41cbenpreGI'!H13+'41cbenpreGI'!J13+'41cbenpreGI'!L13+'41cbenpreGI'!N13</f>
        <v>11410</v>
      </c>
      <c r="G13" s="346">
        <f t="shared" si="0"/>
        <v>53.505275498241502</v>
      </c>
      <c r="H13" s="345">
        <f>'41cbenpreGI'!P13</f>
        <v>36</v>
      </c>
      <c r="I13" s="346">
        <f t="shared" si="1"/>
        <v>0.16881594372801875</v>
      </c>
      <c r="J13" s="345">
        <f>'41cbenpreGI'!R13</f>
        <v>9879</v>
      </c>
      <c r="K13" s="346">
        <f t="shared" si="2"/>
        <v>46.325908558030484</v>
      </c>
      <c r="L13" s="345">
        <f>'41cbenpreGI'!T13</f>
        <v>0</v>
      </c>
      <c r="M13" s="346">
        <f t="shared" si="3"/>
        <v>0</v>
      </c>
      <c r="N13" s="345">
        <f t="shared" si="5"/>
        <v>21325</v>
      </c>
      <c r="O13" s="346">
        <f t="shared" si="5"/>
        <v>100</v>
      </c>
      <c r="P13" s="347"/>
      <c r="Q13" s="347">
        <f t="shared" si="4"/>
        <v>1.8248331336642136</v>
      </c>
    </row>
    <row r="14" spans="2:25" s="343" customFormat="1" ht="18" customHeight="1" x14ac:dyDescent="0.25">
      <c r="B14" s="325" t="s">
        <v>6</v>
      </c>
      <c r="C14" s="340"/>
      <c r="D14" s="344">
        <f>'41cbenpreGI'!D14</f>
        <v>12765</v>
      </c>
      <c r="F14" s="345">
        <f>'41cbenpreGI'!F14+'41cbenpreGI'!H14+'41cbenpreGI'!J14+'41cbenpreGI'!L14+'41cbenpreGI'!N14</f>
        <v>4136</v>
      </c>
      <c r="G14" s="346">
        <f t="shared" si="0"/>
        <v>28.551705094574071</v>
      </c>
      <c r="H14" s="345">
        <f>'41cbenpreGI'!P14</f>
        <v>5516</v>
      </c>
      <c r="I14" s="346">
        <f t="shared" si="1"/>
        <v>38.07814441529753</v>
      </c>
      <c r="J14" s="345">
        <f>'41cbenpreGI'!R14</f>
        <v>4834</v>
      </c>
      <c r="K14" s="346">
        <f t="shared" si="2"/>
        <v>33.370150490128403</v>
      </c>
      <c r="L14" s="345">
        <f>'41cbenpreGI'!T14</f>
        <v>0</v>
      </c>
      <c r="M14" s="346">
        <f t="shared" si="3"/>
        <v>0</v>
      </c>
      <c r="N14" s="345">
        <f t="shared" si="5"/>
        <v>14486</v>
      </c>
      <c r="O14" s="346">
        <f t="shared" si="5"/>
        <v>100</v>
      </c>
      <c r="P14" s="347"/>
      <c r="Q14" s="347">
        <f t="shared" si="4"/>
        <v>1.1348217783000392</v>
      </c>
    </row>
    <row r="15" spans="2:25" s="343" customFormat="1" ht="18" customHeight="1" x14ac:dyDescent="0.25">
      <c r="B15" s="325" t="s">
        <v>5</v>
      </c>
      <c r="C15" s="340"/>
      <c r="D15" s="344">
        <f>'41cbenpreGI'!D15</f>
        <v>4584</v>
      </c>
      <c r="F15" s="345">
        <f>'41cbenpreGI'!F15+'41cbenpreGI'!H15+'41cbenpreGI'!J15+'41cbenpreGI'!L15+'41cbenpreGI'!N15</f>
        <v>3068</v>
      </c>
      <c r="G15" s="346">
        <f t="shared" si="0"/>
        <v>48.737092930897539</v>
      </c>
      <c r="H15" s="345">
        <f>'41cbenpreGI'!P15</f>
        <v>0</v>
      </c>
      <c r="I15" s="346">
        <f t="shared" si="1"/>
        <v>0</v>
      </c>
      <c r="J15" s="345">
        <f>'41cbenpreGI'!R15</f>
        <v>3227</v>
      </c>
      <c r="K15" s="346">
        <f t="shared" si="2"/>
        <v>51.262907069102461</v>
      </c>
      <c r="L15" s="345">
        <f>'41cbenpreGI'!T15</f>
        <v>0</v>
      </c>
      <c r="M15" s="346">
        <f t="shared" si="3"/>
        <v>0</v>
      </c>
      <c r="N15" s="345">
        <f t="shared" si="5"/>
        <v>6295</v>
      </c>
      <c r="O15" s="346">
        <f t="shared" si="5"/>
        <v>100</v>
      </c>
      <c r="P15" s="347"/>
      <c r="Q15" s="347">
        <f t="shared" si="4"/>
        <v>1.3732547993019197</v>
      </c>
    </row>
    <row r="16" spans="2:25" s="343" customFormat="1" ht="18" customHeight="1" x14ac:dyDescent="0.25">
      <c r="B16" s="325" t="s">
        <v>4</v>
      </c>
      <c r="C16" s="340"/>
      <c r="D16" s="344">
        <f>'41cbenpreGI'!D16</f>
        <v>48265</v>
      </c>
      <c r="F16" s="345">
        <f>'41cbenpreGI'!F16+'41cbenpreGI'!H16+'41cbenpreGI'!J16+'41cbenpreGI'!L16+'41cbenpreGI'!N16</f>
        <v>34387</v>
      </c>
      <c r="G16" s="346">
        <f t="shared" si="0"/>
        <v>51.098892934096142</v>
      </c>
      <c r="H16" s="345">
        <f>'41cbenpreGI'!P16</f>
        <v>19967</v>
      </c>
      <c r="I16" s="346">
        <f t="shared" si="1"/>
        <v>29.670852217846793</v>
      </c>
      <c r="J16" s="345">
        <f>'41cbenpreGI'!R16</f>
        <v>11961</v>
      </c>
      <c r="K16" s="346">
        <f t="shared" si="2"/>
        <v>17.773980236273125</v>
      </c>
      <c r="L16" s="345">
        <f>'41cbenpreGI'!T16</f>
        <v>980</v>
      </c>
      <c r="M16" s="346">
        <f t="shared" si="3"/>
        <v>1.4562746117839365</v>
      </c>
      <c r="N16" s="345">
        <f t="shared" si="5"/>
        <v>67295</v>
      </c>
      <c r="O16" s="346">
        <f t="shared" si="5"/>
        <v>100.00000000000001</v>
      </c>
      <c r="P16" s="347"/>
      <c r="Q16" s="347">
        <f t="shared" si="4"/>
        <v>1.3942815704962188</v>
      </c>
    </row>
    <row r="17" spans="2:25" s="343" customFormat="1" ht="18" customHeight="1" x14ac:dyDescent="0.25">
      <c r="B17" s="325" t="s">
        <v>40</v>
      </c>
      <c r="C17" s="340"/>
      <c r="D17" s="344">
        <f>'41cbenpreGI'!D17</f>
        <v>26473</v>
      </c>
      <c r="F17" s="345">
        <f>'41cbenpreGI'!F17+'41cbenpreGI'!H17+'41cbenpreGI'!J17+'41cbenpreGI'!L17+'41cbenpreGI'!N17</f>
        <v>29900</v>
      </c>
      <c r="G17" s="346">
        <f t="shared" si="0"/>
        <v>84.344146685472495</v>
      </c>
      <c r="H17" s="345">
        <f>'41cbenpreGI'!P17</f>
        <v>2952</v>
      </c>
      <c r="I17" s="346">
        <f t="shared" si="1"/>
        <v>8.3272214386459797</v>
      </c>
      <c r="J17" s="345">
        <f>'41cbenpreGI'!R17</f>
        <v>2594</v>
      </c>
      <c r="K17" s="346">
        <f t="shared" si="2"/>
        <v>7.3173483779971793</v>
      </c>
      <c r="L17" s="345">
        <f>'41cbenpreGI'!T17</f>
        <v>4</v>
      </c>
      <c r="M17" s="346">
        <f t="shared" si="3"/>
        <v>1.1283497884344146E-2</v>
      </c>
      <c r="N17" s="345">
        <f t="shared" si="5"/>
        <v>35450</v>
      </c>
      <c r="O17" s="346">
        <f t="shared" si="5"/>
        <v>100</v>
      </c>
      <c r="P17" s="347"/>
      <c r="Q17" s="347">
        <f t="shared" si="4"/>
        <v>1.3391002153137159</v>
      </c>
    </row>
    <row r="18" spans="2:25" s="343" customFormat="1" ht="18" customHeight="1" x14ac:dyDescent="0.25">
      <c r="B18" s="325" t="s">
        <v>41</v>
      </c>
      <c r="C18" s="340"/>
      <c r="D18" s="344">
        <f>'41cbenpreGI'!D18</f>
        <v>75777</v>
      </c>
      <c r="F18" s="345">
        <f>'41cbenpreGI'!F18+'41cbenpreGI'!H18+'41cbenpreGI'!J18+'41cbenpreGI'!L18+'41cbenpreGI'!N18</f>
        <v>35482</v>
      </c>
      <c r="G18" s="346">
        <f t="shared" si="0"/>
        <v>39.494657168299199</v>
      </c>
      <c r="H18" s="345">
        <f>'41cbenpreGI'!P18</f>
        <v>6737</v>
      </c>
      <c r="I18" s="346">
        <f t="shared" si="1"/>
        <v>7.4988869100623328</v>
      </c>
      <c r="J18" s="345">
        <f>'41cbenpreGI'!R18</f>
        <v>47615</v>
      </c>
      <c r="K18" s="346">
        <f t="shared" si="2"/>
        <v>52.999777382012468</v>
      </c>
      <c r="L18" s="345">
        <f>'41cbenpreGI'!T18</f>
        <v>6</v>
      </c>
      <c r="M18" s="346">
        <f t="shared" si="3"/>
        <v>6.6785396260017806E-3</v>
      </c>
      <c r="N18" s="345">
        <f t="shared" si="5"/>
        <v>89840</v>
      </c>
      <c r="O18" s="346">
        <f t="shared" si="5"/>
        <v>100.00000000000001</v>
      </c>
      <c r="P18" s="347"/>
      <c r="Q18" s="347">
        <f t="shared" si="4"/>
        <v>1.1855840162582314</v>
      </c>
    </row>
    <row r="19" spans="2:25" s="343" customFormat="1" ht="18" customHeight="1" x14ac:dyDescent="0.25">
      <c r="B19" s="325" t="s">
        <v>3</v>
      </c>
      <c r="C19" s="340"/>
      <c r="D19" s="344">
        <f>'41cbenpreGI'!D19</f>
        <v>48689</v>
      </c>
      <c r="F19" s="345">
        <f>'41cbenpreGI'!F19+'41cbenpreGI'!H19+'41cbenpreGI'!J19+'41cbenpreGI'!L19+'41cbenpreGI'!N19</f>
        <v>30468</v>
      </c>
      <c r="G19" s="346">
        <f t="shared" si="0"/>
        <v>42.930815837677891</v>
      </c>
      <c r="H19" s="345">
        <f>'41cbenpreGI'!P19</f>
        <v>6852</v>
      </c>
      <c r="I19" s="346">
        <f>H19*100/$N19</f>
        <v>9.6547837114273634</v>
      </c>
      <c r="J19" s="345">
        <f>'41cbenpreGI'!R19</f>
        <v>33543</v>
      </c>
      <c r="K19" s="346">
        <f>J19*100/$N19</f>
        <v>47.263632520783432</v>
      </c>
      <c r="L19" s="345">
        <f>'41cbenpreGI'!T19</f>
        <v>107</v>
      </c>
      <c r="M19" s="346">
        <f t="shared" si="3"/>
        <v>0.15076793011131465</v>
      </c>
      <c r="N19" s="345">
        <f t="shared" si="5"/>
        <v>70970</v>
      </c>
      <c r="O19" s="346">
        <f t="shared" si="5"/>
        <v>100</v>
      </c>
      <c r="P19" s="347"/>
      <c r="Q19" s="347">
        <f t="shared" si="4"/>
        <v>1.4576187639918667</v>
      </c>
    </row>
    <row r="20" spans="2:25" s="343" customFormat="1" ht="18" customHeight="1" x14ac:dyDescent="0.25">
      <c r="B20" s="325" t="s">
        <v>2</v>
      </c>
      <c r="C20" s="340"/>
      <c r="D20" s="344">
        <f>'41cbenpreGI'!D20</f>
        <v>11120</v>
      </c>
      <c r="F20" s="345">
        <f>'41cbenpreGI'!F20+'41cbenpreGI'!H20+'41cbenpreGI'!J20+'41cbenpreGI'!L20+'41cbenpreGI'!N20</f>
        <v>5215</v>
      </c>
      <c r="G20" s="346">
        <f t="shared" si="0"/>
        <v>37.985286619564427</v>
      </c>
      <c r="H20" s="345">
        <f>'41cbenpreGI'!P20</f>
        <v>6600</v>
      </c>
      <c r="I20" s="346">
        <f>H20*100/$N20</f>
        <v>48.073421225143854</v>
      </c>
      <c r="J20" s="345">
        <f>'41cbenpreGI'!R20</f>
        <v>1914</v>
      </c>
      <c r="K20" s="346">
        <f>J20*100/$N20</f>
        <v>13.941292155291718</v>
      </c>
      <c r="L20" s="345">
        <f>'41cbenpreGI'!T20</f>
        <v>0</v>
      </c>
      <c r="M20" s="346">
        <f t="shared" si="3"/>
        <v>0</v>
      </c>
      <c r="N20" s="345">
        <f t="shared" si="5"/>
        <v>13729</v>
      </c>
      <c r="O20" s="346">
        <f t="shared" si="5"/>
        <v>100</v>
      </c>
      <c r="P20" s="347"/>
      <c r="Q20" s="347">
        <f t="shared" si="4"/>
        <v>1.2346223021582734</v>
      </c>
    </row>
    <row r="21" spans="2:25" s="343" customFormat="1" ht="18" customHeight="1" x14ac:dyDescent="0.25">
      <c r="B21" s="325" t="s">
        <v>35</v>
      </c>
      <c r="C21" s="340"/>
      <c r="D21" s="344">
        <f>'41cbenpreGI'!D21</f>
        <v>21931</v>
      </c>
      <c r="F21" s="345">
        <f>'41cbenpreGI'!F21+'41cbenpreGI'!H21+'41cbenpreGI'!J21+'41cbenpreGI'!L21+'41cbenpreGI'!N21</f>
        <v>17654</v>
      </c>
      <c r="G21" s="346">
        <f t="shared" si="0"/>
        <v>62.868131476799256</v>
      </c>
      <c r="H21" s="345">
        <f>'41cbenpreGI'!P21</f>
        <v>4271</v>
      </c>
      <c r="I21" s="346">
        <f>H21*100/$N21</f>
        <v>15.209572308678466</v>
      </c>
      <c r="J21" s="345">
        <f>'41cbenpreGI'!R21</f>
        <v>6153</v>
      </c>
      <c r="K21" s="346">
        <f>J21*100/$N21</f>
        <v>21.911612834300772</v>
      </c>
      <c r="L21" s="345">
        <f>'41cbenpreGI'!T21</f>
        <v>3</v>
      </c>
      <c r="M21" s="346">
        <f t="shared" si="3"/>
        <v>1.0683380221502083E-2</v>
      </c>
      <c r="N21" s="345">
        <f t="shared" si="5"/>
        <v>28081</v>
      </c>
      <c r="O21" s="346">
        <f t="shared" si="5"/>
        <v>100</v>
      </c>
      <c r="P21" s="347"/>
      <c r="Q21" s="347">
        <f t="shared" si="4"/>
        <v>1.2804249692216496</v>
      </c>
    </row>
    <row r="22" spans="2:25" s="343" customFormat="1" ht="21" customHeight="1" x14ac:dyDescent="0.25">
      <c r="B22" s="325" t="s">
        <v>42</v>
      </c>
      <c r="C22" s="340"/>
      <c r="D22" s="344">
        <f>'41cbenpreGI'!D22</f>
        <v>50568</v>
      </c>
      <c r="F22" s="345">
        <f>'41cbenpreGI'!F22+'41cbenpreGI'!H22+'41cbenpreGI'!J22+'41cbenpreGI'!L22+'41cbenpreGI'!N22</f>
        <v>52182</v>
      </c>
      <c r="G22" s="346">
        <f t="shared" si="0"/>
        <v>74.975215161137371</v>
      </c>
      <c r="H22" s="345">
        <f>'41cbenpreGI'!P22</f>
        <v>4902</v>
      </c>
      <c r="I22" s="346">
        <f>H22*100/$N22</f>
        <v>7.0432046437448816</v>
      </c>
      <c r="J22" s="345">
        <f>'41cbenpreGI'!R22</f>
        <v>12515</v>
      </c>
      <c r="K22" s="346">
        <f>J22*100/$N22</f>
        <v>17.981580195117747</v>
      </c>
      <c r="L22" s="345">
        <f>'41cbenpreGI'!T22</f>
        <v>0</v>
      </c>
      <c r="M22" s="346">
        <f t="shared" si="3"/>
        <v>0</v>
      </c>
      <c r="N22" s="345">
        <f t="shared" si="5"/>
        <v>69599</v>
      </c>
      <c r="O22" s="346">
        <f t="shared" si="5"/>
        <v>100</v>
      </c>
      <c r="P22" s="347"/>
      <c r="Q22" s="347">
        <f t="shared" si="4"/>
        <v>1.376344723936086</v>
      </c>
    </row>
    <row r="23" spans="2:25" s="343" customFormat="1" ht="18" customHeight="1" x14ac:dyDescent="0.25">
      <c r="B23" s="325" t="s">
        <v>43</v>
      </c>
      <c r="C23" s="340"/>
      <c r="D23" s="344">
        <f>'41cbenpreGI'!D23</f>
        <v>11643</v>
      </c>
      <c r="F23" s="345">
        <f>'41cbenpreGI'!F23+'41cbenpreGI'!H23+'41cbenpreGI'!J23+'41cbenpreGI'!L23+'41cbenpreGI'!N23</f>
        <v>7399</v>
      </c>
      <c r="G23" s="346">
        <f t="shared" si="0"/>
        <v>49.905571293673276</v>
      </c>
      <c r="H23" s="345">
        <f>'41cbenpreGI'!P23</f>
        <v>186</v>
      </c>
      <c r="I23" s="346">
        <f>H23*100/$N23</f>
        <v>1.2545528126264671</v>
      </c>
      <c r="J23" s="345">
        <f>'41cbenpreGI'!R23</f>
        <v>7240</v>
      </c>
      <c r="K23" s="346">
        <f>J23*100/$N23</f>
        <v>48.833130986105488</v>
      </c>
      <c r="L23" s="345">
        <f>'41cbenpreGI'!T23</f>
        <v>1</v>
      </c>
      <c r="M23" s="346">
        <f t="shared" si="3"/>
        <v>6.7449075947659514E-3</v>
      </c>
      <c r="N23" s="345">
        <f t="shared" si="5"/>
        <v>14826</v>
      </c>
      <c r="O23" s="346">
        <f t="shared" si="5"/>
        <v>100</v>
      </c>
      <c r="P23" s="347"/>
      <c r="Q23" s="347">
        <f t="shared" si="4"/>
        <v>1.2733831486730225</v>
      </c>
    </row>
    <row r="24" spans="2:25" s="343" customFormat="1" ht="22.5" customHeight="1" x14ac:dyDescent="0.25">
      <c r="B24" s="325" t="s">
        <v>44</v>
      </c>
      <c r="C24" s="340"/>
      <c r="D24" s="344">
        <f>'41cbenpreGI'!D24</f>
        <v>6650</v>
      </c>
      <c r="F24" s="345">
        <f>'41cbenpreGI'!F24+'41cbenpreGI'!H24+'41cbenpreGI'!J24+'41cbenpreGI'!L24+'41cbenpreGI'!N24</f>
        <v>4119</v>
      </c>
      <c r="G24" s="348">
        <f t="shared" si="0"/>
        <v>40.774104137794495</v>
      </c>
      <c r="H24" s="345">
        <f>'41cbenpreGI'!P24</f>
        <v>723</v>
      </c>
      <c r="I24" s="346">
        <f t="shared" si="1"/>
        <v>7.1569986141358148</v>
      </c>
      <c r="J24" s="345">
        <f>'41cbenpreGI'!R24</f>
        <v>5250</v>
      </c>
      <c r="K24" s="346">
        <f t="shared" si="2"/>
        <v>51.969906949118986</v>
      </c>
      <c r="L24" s="345">
        <f>'41cbenpreGI'!T24</f>
        <v>10</v>
      </c>
      <c r="M24" s="346">
        <f t="shared" si="3"/>
        <v>9.8990298950702826E-2</v>
      </c>
      <c r="N24" s="344">
        <f t="shared" si="5"/>
        <v>10102</v>
      </c>
      <c r="O24" s="346">
        <f t="shared" si="5"/>
        <v>100</v>
      </c>
      <c r="P24" s="347"/>
      <c r="Q24" s="347">
        <f t="shared" si="4"/>
        <v>1.5190977443609022</v>
      </c>
    </row>
    <row r="25" spans="2:25" s="343" customFormat="1" ht="18" customHeight="1" x14ac:dyDescent="0.25">
      <c r="B25" s="325" t="s">
        <v>45</v>
      </c>
      <c r="C25" s="340"/>
      <c r="D25" s="344">
        <f>'41cbenpreGI'!D25</f>
        <v>27861</v>
      </c>
      <c r="F25" s="345">
        <f>'41cbenpreGI'!F25+'41cbenpreGI'!H25+'41cbenpreGI'!J25+'41cbenpreGI'!L25+'41cbenpreGI'!N25</f>
        <v>20087</v>
      </c>
      <c r="G25" s="348">
        <f t="shared" si="0"/>
        <v>52.90089805377788</v>
      </c>
      <c r="H25" s="345">
        <f>'41cbenpreGI'!P25</f>
        <v>39</v>
      </c>
      <c r="I25" s="346">
        <f t="shared" si="1"/>
        <v>0.10270996286639804</v>
      </c>
      <c r="J25" s="345">
        <f>'41cbenpreGI'!R25</f>
        <v>15448</v>
      </c>
      <c r="K25" s="346">
        <f t="shared" si="2"/>
        <v>40.683679650259407</v>
      </c>
      <c r="L25" s="345">
        <f>'41cbenpreGI'!T25</f>
        <v>2397</v>
      </c>
      <c r="M25" s="346">
        <f t="shared" si="3"/>
        <v>6.31271233309631</v>
      </c>
      <c r="N25" s="344">
        <f t="shared" si="5"/>
        <v>37971</v>
      </c>
      <c r="O25" s="346">
        <f t="shared" si="5"/>
        <v>100</v>
      </c>
      <c r="P25" s="347"/>
      <c r="Q25" s="347">
        <f t="shared" si="4"/>
        <v>1.362872832992355</v>
      </c>
    </row>
    <row r="26" spans="2:25" s="343" customFormat="1" ht="18" customHeight="1" x14ac:dyDescent="0.25">
      <c r="B26" s="325" t="s">
        <v>46</v>
      </c>
      <c r="C26" s="340"/>
      <c r="D26" s="344">
        <f>'41cbenpreGI'!D26</f>
        <v>2870</v>
      </c>
      <c r="F26" s="345">
        <f>'41cbenpreGI'!F26+'41cbenpreGI'!H26+'41cbenpreGI'!J26+'41cbenpreGI'!L26+'41cbenpreGI'!N26</f>
        <v>4043</v>
      </c>
      <c r="G26" s="348">
        <f t="shared" si="0"/>
        <v>99.239077074128616</v>
      </c>
      <c r="H26" s="345">
        <f>'41cbenpreGI'!P26</f>
        <v>24</v>
      </c>
      <c r="I26" s="346">
        <f t="shared" si="1"/>
        <v>0.5891016200294551</v>
      </c>
      <c r="J26" s="345">
        <f>'41cbenpreGI'!R26</f>
        <v>7</v>
      </c>
      <c r="K26" s="346">
        <f t="shared" si="2"/>
        <v>0.1718213058419244</v>
      </c>
      <c r="L26" s="345">
        <f>'41cbenpreGI'!T26</f>
        <v>0</v>
      </c>
      <c r="M26" s="346">
        <f t="shared" si="3"/>
        <v>0</v>
      </c>
      <c r="N26" s="344">
        <f t="shared" si="5"/>
        <v>4074</v>
      </c>
      <c r="O26" s="346">
        <f t="shared" si="5"/>
        <v>100</v>
      </c>
      <c r="P26" s="347"/>
      <c r="Q26" s="347">
        <f t="shared" si="4"/>
        <v>1.4195121951219511</v>
      </c>
    </row>
    <row r="27" spans="2:25" s="343" customFormat="1" ht="18" customHeight="1" x14ac:dyDescent="0.25">
      <c r="B27" s="325" t="s">
        <v>1</v>
      </c>
      <c r="C27" s="340"/>
      <c r="D27" s="344">
        <f>'41cbenpreGI'!D27</f>
        <v>1039</v>
      </c>
      <c r="F27" s="345">
        <f>'41cbenpreGI'!F27+'41cbenpreGI'!H27+'41cbenpreGI'!J27+'41cbenpreGI'!L27+'41cbenpreGI'!N27</f>
        <v>983</v>
      </c>
      <c r="G27" s="348">
        <f t="shared" si="0"/>
        <v>69.030898876404493</v>
      </c>
      <c r="H27" s="345">
        <f>'41cbenpreGI'!P27</f>
        <v>1</v>
      </c>
      <c r="I27" s="346">
        <f t="shared" si="1"/>
        <v>7.02247191011236E-2</v>
      </c>
      <c r="J27" s="345">
        <f>'41cbenpreGI'!R27</f>
        <v>440</v>
      </c>
      <c r="K27" s="346">
        <f t="shared" si="2"/>
        <v>30.898876404494381</v>
      </c>
      <c r="L27" s="345">
        <f>'41cbenpreGI'!T27</f>
        <v>0</v>
      </c>
      <c r="M27" s="346">
        <f t="shared" si="3"/>
        <v>0</v>
      </c>
      <c r="N27" s="345">
        <f t="shared" si="5"/>
        <v>1424</v>
      </c>
      <c r="O27" s="346">
        <f t="shared" si="5"/>
        <v>100</v>
      </c>
      <c r="P27" s="347"/>
      <c r="Q27" s="347">
        <f t="shared" si="4"/>
        <v>1.3705486044273341</v>
      </c>
    </row>
    <row r="28" spans="2:25" s="343" customFormat="1" ht="8.25" customHeight="1" x14ac:dyDescent="0.25">
      <c r="B28" s="349"/>
      <c r="C28" s="340"/>
      <c r="D28" s="350"/>
      <c r="F28" s="344"/>
      <c r="G28" s="351"/>
      <c r="H28" s="344"/>
      <c r="I28" s="351"/>
      <c r="J28" s="344"/>
      <c r="K28" s="351"/>
      <c r="L28" s="344"/>
      <c r="M28" s="351"/>
      <c r="N28" s="345"/>
      <c r="O28" s="347"/>
      <c r="P28" s="347"/>
      <c r="Q28" s="351"/>
    </row>
    <row r="29" spans="2:25" s="343" customFormat="1" ht="3" customHeight="1" x14ac:dyDescent="0.25">
      <c r="B29" s="339"/>
      <c r="C29" s="340"/>
      <c r="D29" s="352"/>
      <c r="F29" s="353"/>
      <c r="G29" s="353"/>
      <c r="H29" s="353"/>
      <c r="I29" s="353"/>
      <c r="J29" s="353"/>
      <c r="K29" s="353"/>
      <c r="L29" s="353"/>
      <c r="M29" s="353"/>
      <c r="N29" s="326"/>
      <c r="O29" s="353"/>
      <c r="P29" s="353"/>
      <c r="Q29" s="353"/>
    </row>
    <row r="30" spans="2:25" s="343" customFormat="1" ht="20.25" customHeight="1" x14ac:dyDescent="0.25">
      <c r="B30" s="325" t="s">
        <v>0</v>
      </c>
      <c r="C30" s="354"/>
      <c r="D30" s="326">
        <f>SUM(D10:D29)</f>
        <v>466070</v>
      </c>
      <c r="E30" s="355"/>
      <c r="F30" s="326">
        <f>SUM(F10:F27)</f>
        <v>379859</v>
      </c>
      <c r="G30" s="356">
        <f>F30*100/$N30</f>
        <v>59.574698330348262</v>
      </c>
      <c r="H30" s="326">
        <f>SUM(H10:H27)</f>
        <v>61493</v>
      </c>
      <c r="I30" s="356">
        <f>H30*100/$N30</f>
        <v>9.6441756663080405</v>
      </c>
      <c r="J30" s="326">
        <f>SUM(J10:J27)</f>
        <v>192750</v>
      </c>
      <c r="K30" s="356">
        <f>J30*100/$N30</f>
        <v>30.229698659699068</v>
      </c>
      <c r="L30" s="326">
        <f>SUM(L10:L28)</f>
        <v>3516</v>
      </c>
      <c r="M30" s="356">
        <f>L30*100/$N30</f>
        <v>0.55142734364462731</v>
      </c>
      <c r="N30" s="326">
        <f>F30+H30+J30+L30</f>
        <v>637618</v>
      </c>
      <c r="O30" s="356">
        <f>G30+I30+K30+M30</f>
        <v>100</v>
      </c>
      <c r="P30" s="357"/>
      <c r="Q30" s="357">
        <f>(N30/D30)</f>
        <v>1.3680734653592808</v>
      </c>
    </row>
    <row r="31" spans="2:25" s="343" customFormat="1" ht="5.25" customHeight="1" x14ac:dyDescent="0.25">
      <c r="B31" s="325"/>
      <c r="C31" s="354"/>
      <c r="D31" s="326"/>
      <c r="E31" s="355"/>
      <c r="F31" s="326"/>
      <c r="G31" s="357"/>
      <c r="H31" s="326"/>
      <c r="I31" s="357"/>
      <c r="J31" s="326"/>
      <c r="K31" s="357"/>
      <c r="L31" s="326"/>
      <c r="M31" s="357"/>
      <c r="N31" s="326"/>
      <c r="O31" s="357"/>
      <c r="P31" s="326"/>
      <c r="Q31" s="357"/>
      <c r="R31" s="326"/>
      <c r="S31" s="357"/>
      <c r="T31" s="326"/>
      <c r="U31" s="357"/>
      <c r="V31" s="326"/>
      <c r="W31" s="357"/>
      <c r="X31" s="357"/>
      <c r="Y31" s="357"/>
    </row>
    <row r="32" spans="2:25" s="330" customFormat="1" ht="18.75" customHeight="1" x14ac:dyDescent="0.25">
      <c r="B32" s="334" t="s">
        <v>39</v>
      </c>
      <c r="C32" s="358"/>
      <c r="D32" s="358"/>
      <c r="E32" s="358"/>
      <c r="F32" s="358"/>
      <c r="G32" s="358"/>
      <c r="H32" s="358"/>
      <c r="I32" s="358"/>
      <c r="J32" s="358"/>
      <c r="K32" s="358"/>
      <c r="L32" s="358"/>
      <c r="N32" s="358"/>
      <c r="O32" s="358"/>
      <c r="P32" s="358"/>
      <c r="Q32" s="358"/>
      <c r="R32" s="358"/>
      <c r="S32" s="358"/>
      <c r="T32" s="358"/>
      <c r="U32" s="358"/>
      <c r="V32" s="358"/>
      <c r="W32" s="358"/>
    </row>
    <row r="33" spans="2:25" x14ac:dyDescent="0.3">
      <c r="B33" s="96" t="s">
        <v>47</v>
      </c>
      <c r="F33" s="93"/>
      <c r="G33" s="93"/>
      <c r="H33" s="93"/>
      <c r="I33" s="93"/>
      <c r="J33" s="93"/>
      <c r="K33" s="93"/>
      <c r="L33" s="93"/>
      <c r="M33" s="93"/>
      <c r="N33" s="93"/>
      <c r="O33" s="93"/>
      <c r="P33" s="93"/>
      <c r="Q33" s="93"/>
      <c r="R33" s="93"/>
      <c r="S33" s="93"/>
      <c r="T33" s="93"/>
      <c r="U33" s="93"/>
    </row>
    <row r="34" spans="2:25" x14ac:dyDescent="0.25">
      <c r="F34" s="21"/>
      <c r="G34" s="21"/>
      <c r="H34" s="21"/>
      <c r="I34" s="21"/>
      <c r="J34" s="21"/>
    </row>
    <row r="36" spans="2:25" x14ac:dyDescent="0.25">
      <c r="D36" s="8"/>
      <c r="T36" s="80"/>
      <c r="U36" s="80"/>
      <c r="X36" s="1"/>
      <c r="Y36" s="1"/>
    </row>
    <row r="37" spans="2:25" x14ac:dyDescent="0.25">
      <c r="T37" s="80"/>
      <c r="U37" s="80"/>
      <c r="X37" s="1"/>
      <c r="Y37" s="1"/>
    </row>
    <row r="38" spans="2:25" x14ac:dyDescent="0.25">
      <c r="T38" s="80"/>
      <c r="U38" s="80"/>
      <c r="X38" s="1"/>
      <c r="Y38" s="1"/>
    </row>
    <row r="39" spans="2:25" x14ac:dyDescent="0.25">
      <c r="T39" s="80"/>
      <c r="U39" s="80"/>
      <c r="X39" s="1"/>
      <c r="Y39" s="1"/>
    </row>
    <row r="40" spans="2:25" x14ac:dyDescent="0.25">
      <c r="T40" s="80"/>
      <c r="U40" s="80"/>
      <c r="X40" s="1"/>
      <c r="Y40" s="1"/>
    </row>
    <row r="41" spans="2:25" x14ac:dyDescent="0.25">
      <c r="T41" s="80"/>
      <c r="U41" s="80"/>
      <c r="X41" s="1"/>
      <c r="Y41" s="1"/>
    </row>
    <row r="42" spans="2:25" x14ac:dyDescent="0.25">
      <c r="T42" s="80"/>
      <c r="U42" s="80"/>
      <c r="X42" s="1"/>
      <c r="Y42" s="1"/>
    </row>
    <row r="43" spans="2:25" x14ac:dyDescent="0.25">
      <c r="T43" s="80"/>
      <c r="U43" s="80"/>
      <c r="X43" s="1"/>
      <c r="Y43" s="1"/>
    </row>
    <row r="44" spans="2:25" x14ac:dyDescent="0.25">
      <c r="T44" s="80"/>
      <c r="U44" s="80"/>
      <c r="X44" s="1"/>
      <c r="Y44" s="1"/>
    </row>
    <row r="45" spans="2:25" x14ac:dyDescent="0.25">
      <c r="T45" s="80"/>
      <c r="U45" s="80"/>
      <c r="X45" s="1"/>
      <c r="Y45" s="1"/>
    </row>
    <row r="46" spans="2:25" x14ac:dyDescent="0.25">
      <c r="T46" s="80"/>
      <c r="U46" s="80"/>
      <c r="X46" s="1"/>
      <c r="Y46" s="1"/>
    </row>
    <row r="47" spans="2:25" x14ac:dyDescent="0.25">
      <c r="T47" s="80"/>
      <c r="U47" s="80"/>
      <c r="X47" s="1"/>
      <c r="Y47" s="1"/>
    </row>
    <row r="48" spans="2:25" x14ac:dyDescent="0.25">
      <c r="T48" s="80"/>
      <c r="U48" s="80"/>
      <c r="X48" s="1"/>
      <c r="Y48" s="1"/>
    </row>
    <row r="49" spans="20:25" x14ac:dyDescent="0.25">
      <c r="T49" s="80"/>
      <c r="U49" s="80"/>
      <c r="X49" s="1"/>
      <c r="Y49" s="1"/>
    </row>
    <row r="50" spans="20:25" x14ac:dyDescent="0.25">
      <c r="T50" s="80"/>
      <c r="U50" s="80"/>
      <c r="X50" s="1"/>
      <c r="Y50" s="1"/>
    </row>
    <row r="51" spans="20:25" x14ac:dyDescent="0.25">
      <c r="T51" s="80"/>
      <c r="U51" s="80"/>
      <c r="X51" s="1"/>
      <c r="Y51" s="1"/>
    </row>
    <row r="52" spans="20:25" x14ac:dyDescent="0.25">
      <c r="T52" s="80"/>
      <c r="U52" s="80"/>
      <c r="X52" s="1"/>
      <c r="Y52" s="1"/>
    </row>
    <row r="53" spans="20:25" x14ac:dyDescent="0.25">
      <c r="T53" s="80"/>
      <c r="U53" s="80"/>
      <c r="X53" s="1"/>
      <c r="Y53" s="1"/>
    </row>
    <row r="54" spans="20:25" x14ac:dyDescent="0.25">
      <c r="T54" s="80"/>
      <c r="U54" s="80"/>
      <c r="X54" s="1"/>
      <c r="Y54" s="1"/>
    </row>
    <row r="55" spans="20:25" x14ac:dyDescent="0.25">
      <c r="T55" s="80"/>
      <c r="U55" s="80"/>
      <c r="X55" s="1"/>
      <c r="Y55" s="1"/>
    </row>
    <row r="56" spans="20:25" x14ac:dyDescent="0.25">
      <c r="T56" s="80"/>
      <c r="U56" s="80"/>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7" orientation="landscape" r:id="rId1"/>
  <headerFooter alignWithMargins="0"/>
  <rowBreaks count="1" manualBreakCount="1">
    <brk id="32" max="16383"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22">
    <tabColor theme="0"/>
    <pageSetUpPr fitToPage="1"/>
  </sheetPr>
  <dimension ref="A1:IY53"/>
  <sheetViews>
    <sheetView zoomScaleNormal="100" workbookViewId="0">
      <selection activeCell="B6" sqref="B6"/>
    </sheetView>
  </sheetViews>
  <sheetFormatPr baseColWidth="10" defaultColWidth="11.453125" defaultRowHeight="15" x14ac:dyDescent="0.25"/>
  <cols>
    <col min="1" max="1" width="0.7265625" style="162" customWidth="1"/>
    <col min="2" max="2" width="28.7265625" style="162" customWidth="1"/>
    <col min="3" max="3" width="11.26953125" style="162" bestFit="1" customWidth="1"/>
    <col min="4" max="4" width="10.7265625" style="162" customWidth="1"/>
    <col min="5" max="5" width="0.7265625" style="162" customWidth="1"/>
    <col min="6" max="6" width="12.81640625" style="162" customWidth="1"/>
    <col min="7" max="7" width="7.26953125" style="162" customWidth="1"/>
    <col min="8" max="8" width="0.7265625" style="162" customWidth="1"/>
    <col min="9" max="9" width="10.54296875" style="162" customWidth="1"/>
    <col min="10" max="10" width="8.54296875" style="162" customWidth="1"/>
    <col min="11" max="11" width="9.81640625" style="162" customWidth="1"/>
    <col min="12" max="17" width="11.453125" style="162"/>
    <col min="18" max="18" width="7.54296875" style="162" customWidth="1"/>
    <col min="19" max="19" width="2.26953125" style="162" customWidth="1"/>
    <col min="20" max="16384" width="11.453125" style="162"/>
  </cols>
  <sheetData>
    <row r="1" spans="1:259" s="2" customFormat="1" ht="9" customHeight="1" x14ac:dyDescent="0.25">
      <c r="A1" s="104"/>
      <c r="B1" s="105"/>
      <c r="C1" s="105"/>
      <c r="D1" s="105"/>
      <c r="E1" s="106"/>
      <c r="F1" s="104"/>
      <c r="G1" s="104"/>
      <c r="H1" s="106"/>
      <c r="I1" s="104"/>
      <c r="J1" s="104"/>
      <c r="K1" s="165"/>
      <c r="L1" s="165"/>
      <c r="M1" s="165"/>
      <c r="N1" s="165"/>
      <c r="O1" s="104"/>
      <c r="P1" s="104"/>
      <c r="Q1" s="104"/>
      <c r="R1" s="165"/>
      <c r="S1" s="165"/>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4"/>
      <c r="BL1" s="104"/>
      <c r="BM1" s="104"/>
      <c r="BN1" s="104"/>
      <c r="BO1" s="104"/>
      <c r="BP1" s="104"/>
      <c r="BQ1" s="104"/>
      <c r="BR1" s="104"/>
      <c r="BS1" s="104"/>
      <c r="BT1" s="104"/>
      <c r="BU1" s="104"/>
      <c r="BV1" s="104"/>
      <c r="BW1" s="104"/>
      <c r="BX1" s="104"/>
      <c r="BY1" s="104"/>
      <c r="BZ1" s="104"/>
      <c r="CA1" s="104"/>
      <c r="CB1" s="104"/>
      <c r="CC1" s="104"/>
      <c r="CD1" s="104"/>
      <c r="CE1" s="104"/>
      <c r="CF1" s="104"/>
      <c r="CG1" s="104"/>
      <c r="CH1" s="104"/>
      <c r="CI1" s="104"/>
      <c r="CJ1" s="104"/>
      <c r="CK1" s="104"/>
      <c r="CL1" s="104"/>
      <c r="CM1" s="104"/>
      <c r="CN1" s="104"/>
      <c r="CO1" s="104"/>
      <c r="CP1" s="104"/>
      <c r="CQ1" s="104"/>
      <c r="CR1" s="104"/>
      <c r="CS1" s="104"/>
      <c r="CT1" s="104"/>
      <c r="CU1" s="104"/>
      <c r="CV1" s="104"/>
      <c r="CW1" s="104"/>
      <c r="CX1" s="104"/>
      <c r="CY1" s="104"/>
      <c r="CZ1" s="104"/>
      <c r="DA1" s="104"/>
      <c r="DB1" s="104"/>
      <c r="DC1" s="104"/>
      <c r="DD1" s="104"/>
      <c r="DE1" s="104"/>
      <c r="DF1" s="104"/>
      <c r="DG1" s="104"/>
      <c r="DH1" s="104"/>
      <c r="DI1" s="104"/>
      <c r="DJ1" s="104"/>
      <c r="DK1" s="104"/>
      <c r="DL1" s="104"/>
      <c r="DM1" s="104"/>
      <c r="DN1" s="104"/>
      <c r="DO1" s="104"/>
      <c r="DP1" s="104"/>
      <c r="DQ1" s="104"/>
      <c r="DR1" s="104"/>
      <c r="DS1" s="104"/>
      <c r="DT1" s="104"/>
      <c r="DU1" s="104"/>
      <c r="DV1" s="104"/>
      <c r="DW1" s="104"/>
      <c r="DX1" s="104"/>
      <c r="DY1" s="104"/>
      <c r="DZ1" s="104"/>
      <c r="EA1" s="104"/>
      <c r="EB1" s="104"/>
      <c r="EC1" s="104"/>
      <c r="ED1" s="104"/>
      <c r="EE1" s="104"/>
      <c r="EF1" s="104"/>
      <c r="EG1" s="104"/>
      <c r="EH1" s="104"/>
      <c r="EI1" s="104"/>
      <c r="EJ1" s="104"/>
      <c r="EK1" s="104"/>
      <c r="EL1" s="104"/>
      <c r="EM1" s="104"/>
      <c r="EN1" s="104"/>
      <c r="EO1" s="104"/>
      <c r="EP1" s="104"/>
      <c r="EQ1" s="104"/>
      <c r="ER1" s="104"/>
      <c r="ES1" s="104"/>
      <c r="ET1" s="104"/>
      <c r="EU1" s="104"/>
      <c r="EV1" s="104"/>
      <c r="EW1" s="104"/>
      <c r="EX1" s="104"/>
      <c r="EY1" s="104"/>
      <c r="EZ1" s="104"/>
      <c r="FA1" s="104"/>
      <c r="FB1" s="104"/>
      <c r="FC1" s="104"/>
      <c r="FD1" s="104"/>
      <c r="FE1" s="104"/>
      <c r="FF1" s="104"/>
      <c r="FG1" s="104"/>
      <c r="FH1" s="104"/>
      <c r="FI1" s="104"/>
      <c r="FJ1" s="104"/>
      <c r="FK1" s="104"/>
      <c r="FL1" s="104"/>
      <c r="FM1" s="104"/>
      <c r="FN1" s="104"/>
      <c r="FO1" s="104"/>
      <c r="FP1" s="104"/>
      <c r="FQ1" s="104"/>
      <c r="FR1" s="104"/>
      <c r="FS1" s="104"/>
      <c r="FT1" s="104"/>
      <c r="FU1" s="104"/>
      <c r="FV1" s="104"/>
      <c r="FW1" s="104"/>
      <c r="FX1" s="104"/>
      <c r="FY1" s="104"/>
      <c r="FZ1" s="104"/>
      <c r="GA1" s="104"/>
      <c r="GB1" s="104"/>
      <c r="GC1" s="104"/>
      <c r="GD1" s="104"/>
      <c r="GE1" s="104"/>
      <c r="GF1" s="104"/>
      <c r="GG1" s="104"/>
      <c r="GH1" s="104"/>
      <c r="GI1" s="104"/>
      <c r="GJ1" s="104"/>
      <c r="GK1" s="104"/>
      <c r="GL1" s="104"/>
      <c r="GM1" s="104"/>
      <c r="GN1" s="104"/>
      <c r="GO1" s="104"/>
      <c r="GP1" s="104"/>
      <c r="GQ1" s="104"/>
      <c r="GR1" s="104"/>
      <c r="GS1" s="104"/>
      <c r="GT1" s="104"/>
      <c r="GU1" s="104"/>
      <c r="GV1" s="104"/>
      <c r="GW1" s="104"/>
      <c r="GX1" s="104"/>
      <c r="GY1" s="104"/>
      <c r="GZ1" s="104"/>
      <c r="HA1" s="104"/>
      <c r="HB1" s="104"/>
      <c r="HC1" s="104"/>
      <c r="HD1" s="104"/>
      <c r="HE1" s="104"/>
      <c r="HF1" s="104"/>
      <c r="HG1" s="104"/>
      <c r="HH1" s="104"/>
      <c r="HI1" s="104"/>
      <c r="HJ1" s="104"/>
      <c r="HK1" s="104"/>
      <c r="HL1" s="104"/>
      <c r="HM1" s="104"/>
      <c r="HN1" s="104"/>
      <c r="HO1" s="104"/>
      <c r="HP1" s="104"/>
      <c r="HQ1" s="104"/>
      <c r="HR1" s="104"/>
      <c r="HS1" s="104"/>
      <c r="HT1" s="104"/>
      <c r="HU1" s="104"/>
      <c r="HV1" s="104"/>
      <c r="HW1" s="104"/>
      <c r="HX1" s="104"/>
      <c r="HY1" s="104"/>
      <c r="HZ1" s="104"/>
      <c r="IA1" s="104"/>
      <c r="IB1" s="104"/>
      <c r="IC1" s="104"/>
      <c r="ID1" s="104"/>
      <c r="IE1" s="104"/>
      <c r="IF1" s="104"/>
      <c r="IG1" s="104"/>
      <c r="IH1" s="104"/>
      <c r="II1" s="104"/>
      <c r="IJ1" s="104"/>
      <c r="IK1" s="104"/>
      <c r="IL1" s="104"/>
      <c r="IM1" s="104"/>
      <c r="IN1" s="104"/>
      <c r="IO1" s="104"/>
      <c r="IP1" s="104"/>
      <c r="IQ1" s="104"/>
      <c r="IR1" s="104"/>
      <c r="IS1" s="104"/>
      <c r="IT1" s="104"/>
      <c r="IU1" s="104"/>
      <c r="IV1" s="104"/>
      <c r="IW1" s="104"/>
      <c r="IX1" s="104"/>
      <c r="IY1" s="104"/>
    </row>
    <row r="2" spans="1:259" s="18" customFormat="1" ht="49.5" customHeight="1" x14ac:dyDescent="0.3">
      <c r="A2" s="108"/>
      <c r="B2" s="166"/>
      <c r="C2" s="166"/>
      <c r="D2" s="166"/>
      <c r="E2" s="166"/>
      <c r="F2" s="166"/>
      <c r="G2" s="166"/>
      <c r="H2" s="166"/>
      <c r="I2" s="108"/>
      <c r="J2" s="108"/>
      <c r="K2" s="165"/>
      <c r="L2" s="165"/>
      <c r="M2" s="165"/>
      <c r="N2" s="165"/>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c r="BW2" s="108"/>
      <c r="BX2" s="108"/>
      <c r="BY2" s="108"/>
      <c r="BZ2" s="108"/>
      <c r="CA2" s="108"/>
      <c r="CB2" s="108"/>
      <c r="CC2" s="108"/>
      <c r="CD2" s="108"/>
      <c r="CE2" s="108"/>
      <c r="CF2" s="108"/>
      <c r="CG2" s="108"/>
      <c r="CH2" s="108"/>
      <c r="CI2" s="108"/>
      <c r="CJ2" s="108"/>
      <c r="CK2" s="108"/>
      <c r="CL2" s="108"/>
      <c r="CM2" s="108"/>
      <c r="CN2" s="108"/>
      <c r="CO2" s="108"/>
      <c r="CP2" s="108"/>
      <c r="CQ2" s="108"/>
      <c r="CR2" s="108"/>
      <c r="CS2" s="108"/>
      <c r="CT2" s="108"/>
      <c r="CU2" s="108"/>
      <c r="CV2" s="108"/>
      <c r="CW2" s="108"/>
      <c r="CX2" s="108"/>
      <c r="CY2" s="108"/>
      <c r="CZ2" s="108"/>
      <c r="DA2" s="108"/>
      <c r="DB2" s="108"/>
      <c r="DC2" s="108"/>
      <c r="DD2" s="108"/>
      <c r="DE2" s="108"/>
      <c r="DF2" s="108"/>
      <c r="DG2" s="108"/>
      <c r="DH2" s="108"/>
      <c r="DI2" s="108"/>
      <c r="DJ2" s="108"/>
      <c r="DK2" s="108"/>
      <c r="DL2" s="108"/>
      <c r="DM2" s="108"/>
      <c r="DN2" s="108"/>
      <c r="DO2" s="108"/>
      <c r="DP2" s="108"/>
      <c r="DQ2" s="108"/>
      <c r="DR2" s="108"/>
      <c r="DS2" s="108"/>
      <c r="DT2" s="108"/>
      <c r="DU2" s="108"/>
      <c r="DV2" s="108"/>
      <c r="DW2" s="108"/>
      <c r="DX2" s="108"/>
      <c r="DY2" s="108"/>
      <c r="DZ2" s="108"/>
      <c r="EA2" s="108"/>
      <c r="EB2" s="108"/>
      <c r="EC2" s="108"/>
      <c r="ED2" s="108"/>
      <c r="EE2" s="108"/>
      <c r="EF2" s="108"/>
      <c r="EG2" s="108"/>
      <c r="EH2" s="108"/>
      <c r="EI2" s="108"/>
      <c r="EJ2" s="108"/>
      <c r="EK2" s="108"/>
      <c r="EL2" s="108"/>
      <c r="EM2" s="108"/>
      <c r="EN2" s="108"/>
      <c r="EO2" s="108"/>
      <c r="EP2" s="108"/>
      <c r="EQ2" s="108"/>
      <c r="ER2" s="108"/>
      <c r="ES2" s="108"/>
      <c r="ET2" s="108"/>
      <c r="EU2" s="108"/>
      <c r="EV2" s="108"/>
      <c r="EW2" s="108"/>
      <c r="EX2" s="108"/>
      <c r="EY2" s="108"/>
      <c r="EZ2" s="108"/>
      <c r="FA2" s="108"/>
      <c r="FB2" s="108"/>
      <c r="FC2" s="108"/>
      <c r="FD2" s="108"/>
      <c r="FE2" s="108"/>
      <c r="FF2" s="108"/>
      <c r="FG2" s="108"/>
      <c r="FH2" s="108"/>
      <c r="FI2" s="108"/>
      <c r="FJ2" s="108"/>
      <c r="FK2" s="108"/>
      <c r="FL2" s="108"/>
      <c r="FM2" s="108"/>
      <c r="FN2" s="108"/>
      <c r="FO2" s="108"/>
      <c r="FP2" s="108"/>
      <c r="FQ2" s="108"/>
      <c r="FR2" s="108"/>
      <c r="FS2" s="108"/>
      <c r="FT2" s="108"/>
      <c r="FU2" s="108"/>
      <c r="FV2" s="108"/>
      <c r="FW2" s="108"/>
      <c r="FX2" s="108"/>
      <c r="FY2" s="108"/>
      <c r="FZ2" s="108"/>
      <c r="GA2" s="108"/>
      <c r="GB2" s="108"/>
      <c r="GC2" s="108"/>
      <c r="GD2" s="108"/>
      <c r="GE2" s="108"/>
      <c r="GF2" s="108"/>
      <c r="GG2" s="108"/>
      <c r="GH2" s="108"/>
      <c r="GI2" s="108"/>
      <c r="GJ2" s="108"/>
      <c r="GK2" s="108"/>
      <c r="GL2" s="108"/>
      <c r="GM2" s="108"/>
      <c r="GN2" s="108"/>
      <c r="GO2" s="108"/>
      <c r="GP2" s="108"/>
      <c r="GQ2" s="108"/>
      <c r="GR2" s="108"/>
      <c r="GS2" s="108"/>
      <c r="GT2" s="108"/>
      <c r="GU2" s="108"/>
      <c r="GV2" s="108"/>
      <c r="GW2" s="108"/>
      <c r="GX2" s="108"/>
      <c r="GY2" s="108"/>
      <c r="GZ2" s="108"/>
      <c r="HA2" s="108"/>
      <c r="HB2" s="108"/>
      <c r="HC2" s="108"/>
      <c r="HD2" s="108"/>
      <c r="HE2" s="108"/>
      <c r="HF2" s="108"/>
      <c r="HG2" s="108"/>
      <c r="HH2" s="108"/>
      <c r="HI2" s="108"/>
      <c r="HJ2" s="108"/>
      <c r="HK2" s="108"/>
      <c r="HL2" s="108"/>
      <c r="HM2" s="108"/>
      <c r="HN2" s="108"/>
      <c r="HO2" s="108"/>
      <c r="HP2" s="108"/>
      <c r="HQ2" s="108"/>
      <c r="HR2" s="108"/>
      <c r="HS2" s="108"/>
      <c r="HT2" s="108"/>
      <c r="HU2" s="108"/>
      <c r="HV2" s="108"/>
      <c r="HW2" s="108"/>
      <c r="HX2" s="108"/>
      <c r="HY2" s="108"/>
      <c r="HZ2" s="108"/>
      <c r="IA2" s="108"/>
      <c r="IB2" s="108"/>
      <c r="IC2" s="108"/>
      <c r="ID2" s="108"/>
      <c r="IE2" s="108"/>
      <c r="IF2" s="108"/>
      <c r="IG2" s="108"/>
      <c r="IH2" s="108"/>
      <c r="II2" s="108"/>
      <c r="IJ2" s="108"/>
      <c r="IK2" s="108"/>
      <c r="IL2" s="108"/>
      <c r="IM2" s="108"/>
      <c r="IN2" s="108"/>
      <c r="IO2" s="108"/>
      <c r="IP2" s="108"/>
      <c r="IQ2" s="108"/>
      <c r="IR2" s="108"/>
      <c r="IS2" s="108"/>
      <c r="IT2" s="108"/>
      <c r="IU2" s="108"/>
      <c r="IV2" s="108"/>
      <c r="IW2" s="108"/>
      <c r="IX2" s="108"/>
      <c r="IY2" s="108"/>
    </row>
    <row r="3" spans="1:259" s="4" customFormat="1" ht="7" customHeight="1" x14ac:dyDescent="0.25">
      <c r="A3" s="111"/>
      <c r="B3" s="1301"/>
      <c r="C3" s="1301"/>
      <c r="D3" s="1301"/>
      <c r="E3" s="1301"/>
      <c r="F3" s="1301"/>
      <c r="G3" s="1301"/>
      <c r="H3" s="1301"/>
      <c r="I3" s="111"/>
      <c r="J3" s="111"/>
      <c r="K3" s="165"/>
      <c r="L3" s="165"/>
      <c r="M3" s="165"/>
      <c r="N3" s="165"/>
      <c r="O3" s="111"/>
      <c r="P3" s="111"/>
      <c r="Q3" s="111"/>
      <c r="R3" s="108"/>
      <c r="S3" s="108"/>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1"/>
      <c r="BI3" s="111"/>
      <c r="BJ3" s="111"/>
      <c r="BK3" s="111"/>
      <c r="BL3" s="111"/>
      <c r="BM3" s="111"/>
      <c r="BN3" s="111"/>
      <c r="BO3" s="111"/>
      <c r="BP3" s="111"/>
      <c r="BQ3" s="111"/>
      <c r="BR3" s="111"/>
      <c r="BS3" s="111"/>
      <c r="BT3" s="111"/>
      <c r="BU3" s="111"/>
      <c r="BV3" s="111"/>
      <c r="BW3" s="111"/>
      <c r="BX3" s="111"/>
      <c r="BY3" s="111"/>
      <c r="BZ3" s="111"/>
      <c r="CA3" s="111"/>
      <c r="CB3" s="111"/>
      <c r="CC3" s="111"/>
      <c r="CD3" s="111"/>
      <c r="CE3" s="111"/>
      <c r="CF3" s="111"/>
      <c r="CG3" s="111"/>
      <c r="CH3" s="111"/>
      <c r="CI3" s="111"/>
      <c r="CJ3" s="111"/>
      <c r="CK3" s="111"/>
      <c r="CL3" s="111"/>
      <c r="CM3" s="111"/>
      <c r="CN3" s="111"/>
      <c r="CO3" s="111"/>
      <c r="CP3" s="111"/>
      <c r="CQ3" s="111"/>
      <c r="CR3" s="111"/>
      <c r="CS3" s="111"/>
      <c r="CT3" s="111"/>
      <c r="CU3" s="111"/>
      <c r="CV3" s="111"/>
      <c r="CW3" s="111"/>
      <c r="CX3" s="111"/>
      <c r="CY3" s="111"/>
      <c r="CZ3" s="111"/>
      <c r="DA3" s="111"/>
      <c r="DB3" s="111"/>
      <c r="DC3" s="111"/>
      <c r="DD3" s="111"/>
      <c r="DE3" s="111"/>
      <c r="DF3" s="111"/>
      <c r="DG3" s="111"/>
      <c r="DH3" s="111"/>
      <c r="DI3" s="111"/>
      <c r="DJ3" s="111"/>
      <c r="DK3" s="111"/>
      <c r="DL3" s="111"/>
      <c r="DM3" s="111"/>
      <c r="DN3" s="111"/>
      <c r="DO3" s="111"/>
      <c r="DP3" s="111"/>
      <c r="DQ3" s="111"/>
      <c r="DR3" s="111"/>
      <c r="DS3" s="111"/>
      <c r="DT3" s="111"/>
      <c r="DU3" s="111"/>
      <c r="DV3" s="111"/>
      <c r="DW3" s="111"/>
      <c r="DX3" s="111"/>
      <c r="DY3" s="111"/>
      <c r="DZ3" s="111"/>
      <c r="EA3" s="111"/>
      <c r="EB3" s="111"/>
      <c r="EC3" s="111"/>
      <c r="ED3" s="111"/>
      <c r="EE3" s="111"/>
      <c r="EF3" s="111"/>
      <c r="EG3" s="111"/>
      <c r="EH3" s="111"/>
      <c r="EI3" s="111"/>
      <c r="EJ3" s="111"/>
      <c r="EK3" s="111"/>
      <c r="EL3" s="111"/>
      <c r="EM3" s="111"/>
      <c r="EN3" s="111"/>
      <c r="EO3" s="111"/>
      <c r="EP3" s="111"/>
      <c r="EQ3" s="111"/>
      <c r="ER3" s="111"/>
      <c r="ES3" s="111"/>
      <c r="ET3" s="111"/>
      <c r="EU3" s="111"/>
      <c r="EV3" s="111"/>
      <c r="EW3" s="111"/>
      <c r="EX3" s="111"/>
      <c r="EY3" s="111"/>
      <c r="EZ3" s="111"/>
      <c r="FA3" s="111"/>
      <c r="FB3" s="111"/>
      <c r="FC3" s="111"/>
      <c r="FD3" s="111"/>
      <c r="FE3" s="111"/>
      <c r="FF3" s="111"/>
      <c r="FG3" s="111"/>
      <c r="FH3" s="111"/>
      <c r="FI3" s="111"/>
      <c r="FJ3" s="111"/>
      <c r="FK3" s="111"/>
      <c r="FL3" s="111"/>
      <c r="FM3" s="111"/>
      <c r="FN3" s="111"/>
      <c r="FO3" s="111"/>
      <c r="FP3" s="111"/>
      <c r="FQ3" s="111"/>
      <c r="FR3" s="111"/>
      <c r="FS3" s="111"/>
      <c r="FT3" s="111"/>
      <c r="FU3" s="111"/>
      <c r="FV3" s="111"/>
      <c r="FW3" s="111"/>
      <c r="FX3" s="111"/>
      <c r="FY3" s="111"/>
      <c r="FZ3" s="111"/>
      <c r="GA3" s="111"/>
      <c r="GB3" s="111"/>
      <c r="GC3" s="111"/>
      <c r="GD3" s="111"/>
      <c r="GE3" s="111"/>
      <c r="GF3" s="111"/>
      <c r="GG3" s="111"/>
      <c r="GH3" s="111"/>
      <c r="GI3" s="111"/>
      <c r="GJ3" s="111"/>
      <c r="GK3" s="111"/>
      <c r="GL3" s="111"/>
      <c r="GM3" s="111"/>
      <c r="GN3" s="111"/>
      <c r="GO3" s="111"/>
      <c r="GP3" s="111"/>
      <c r="GQ3" s="111"/>
      <c r="GR3" s="111"/>
      <c r="GS3" s="111"/>
      <c r="GT3" s="111"/>
      <c r="GU3" s="111"/>
      <c r="GV3" s="111"/>
      <c r="GW3" s="111"/>
      <c r="GX3" s="111"/>
      <c r="GY3" s="111"/>
      <c r="GZ3" s="111"/>
      <c r="HA3" s="111"/>
      <c r="HB3" s="111"/>
      <c r="HC3" s="111"/>
      <c r="HD3" s="111"/>
      <c r="HE3" s="111"/>
      <c r="HF3" s="111"/>
      <c r="HG3" s="111"/>
      <c r="HH3" s="111"/>
      <c r="HI3" s="111"/>
      <c r="HJ3" s="111"/>
      <c r="HK3" s="111"/>
      <c r="HL3" s="111"/>
      <c r="HM3" s="111"/>
      <c r="HN3" s="111"/>
      <c r="HO3" s="111"/>
      <c r="HP3" s="111"/>
      <c r="HQ3" s="111"/>
      <c r="HR3" s="111"/>
      <c r="HS3" s="111"/>
      <c r="HT3" s="111"/>
      <c r="HU3" s="111"/>
      <c r="HV3" s="111"/>
      <c r="HW3" s="111"/>
      <c r="HX3" s="111"/>
      <c r="HY3" s="111"/>
      <c r="HZ3" s="111"/>
      <c r="IA3" s="111"/>
      <c r="IB3" s="111"/>
      <c r="IC3" s="111"/>
      <c r="ID3" s="111"/>
      <c r="IE3" s="111"/>
      <c r="IF3" s="111"/>
      <c r="IG3" s="111"/>
      <c r="IH3" s="111"/>
      <c r="II3" s="111"/>
      <c r="IJ3" s="111"/>
      <c r="IK3" s="111"/>
      <c r="IL3" s="111"/>
      <c r="IM3" s="111"/>
      <c r="IN3" s="111"/>
      <c r="IO3" s="111"/>
      <c r="IP3" s="111"/>
      <c r="IQ3" s="111"/>
      <c r="IR3" s="111"/>
      <c r="IS3" s="111"/>
      <c r="IT3" s="111"/>
      <c r="IU3" s="111"/>
      <c r="IV3" s="111"/>
      <c r="IW3" s="111"/>
      <c r="IX3" s="111"/>
      <c r="IY3" s="111"/>
    </row>
    <row r="4" spans="1:259" s="4" customFormat="1" ht="41.25" customHeight="1" x14ac:dyDescent="0.25">
      <c r="A4" s="1408" t="s">
        <v>423</v>
      </c>
      <c r="B4" s="1408"/>
      <c r="C4" s="1408"/>
      <c r="D4" s="1408"/>
      <c r="E4" s="1408"/>
      <c r="F4" s="1408"/>
      <c r="G4" s="1408"/>
      <c r="H4" s="1408"/>
      <c r="I4" s="1408"/>
      <c r="J4" s="1408"/>
      <c r="K4" s="1408"/>
      <c r="L4" s="1408"/>
      <c r="M4" s="1408"/>
      <c r="N4" s="1408"/>
      <c r="O4" s="1408"/>
      <c r="P4" s="1408"/>
      <c r="Q4" s="1408"/>
      <c r="R4" s="167"/>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c r="BP4" s="111"/>
      <c r="BQ4" s="111"/>
      <c r="BR4" s="111"/>
      <c r="BS4" s="111"/>
      <c r="BT4" s="111"/>
      <c r="BU4" s="111"/>
      <c r="BV4" s="111"/>
      <c r="BW4" s="111"/>
      <c r="BX4" s="111"/>
      <c r="BY4" s="111"/>
      <c r="BZ4" s="111"/>
      <c r="CA4" s="111"/>
      <c r="CB4" s="111"/>
      <c r="CC4" s="111"/>
      <c r="CD4" s="111"/>
      <c r="CE4" s="111"/>
      <c r="CF4" s="111"/>
      <c r="CG4" s="111"/>
      <c r="CH4" s="111"/>
      <c r="CI4" s="111"/>
      <c r="CJ4" s="111"/>
      <c r="CK4" s="111"/>
      <c r="CL4" s="111"/>
      <c r="CM4" s="111"/>
      <c r="CN4" s="111"/>
      <c r="CO4" s="111"/>
      <c r="CP4" s="111"/>
      <c r="CQ4" s="111"/>
      <c r="CR4" s="111"/>
      <c r="CS4" s="111"/>
      <c r="CT4" s="111"/>
      <c r="CU4" s="111"/>
      <c r="CV4" s="111"/>
      <c r="CW4" s="111"/>
      <c r="CX4" s="111"/>
      <c r="CY4" s="111"/>
      <c r="CZ4" s="111"/>
      <c r="DA4" s="111"/>
      <c r="DB4" s="111"/>
      <c r="DC4" s="111"/>
      <c r="DD4" s="111"/>
      <c r="DE4" s="111"/>
      <c r="DF4" s="111"/>
      <c r="DG4" s="111"/>
      <c r="DH4" s="111"/>
      <c r="DI4" s="111"/>
      <c r="DJ4" s="111"/>
      <c r="DK4" s="111"/>
      <c r="DL4" s="111"/>
      <c r="DM4" s="111"/>
      <c r="DN4" s="111"/>
      <c r="DO4" s="111"/>
      <c r="DP4" s="111"/>
      <c r="DQ4" s="111"/>
      <c r="DR4" s="111"/>
      <c r="DS4" s="111"/>
      <c r="DT4" s="111"/>
      <c r="DU4" s="111"/>
      <c r="DV4" s="111"/>
      <c r="DW4" s="111"/>
      <c r="DX4" s="111"/>
      <c r="DY4" s="111"/>
      <c r="DZ4" s="111"/>
      <c r="EA4" s="111"/>
      <c r="EB4" s="111"/>
      <c r="EC4" s="111"/>
      <c r="ED4" s="111"/>
      <c r="EE4" s="111"/>
      <c r="EF4" s="111"/>
      <c r="EG4" s="111"/>
      <c r="EH4" s="111"/>
      <c r="EI4" s="111"/>
      <c r="EJ4" s="111"/>
      <c r="EK4" s="111"/>
      <c r="EL4" s="111"/>
      <c r="EM4" s="111"/>
      <c r="EN4" s="111"/>
      <c r="EO4" s="111"/>
      <c r="EP4" s="111"/>
      <c r="EQ4" s="111"/>
      <c r="ER4" s="111"/>
      <c r="ES4" s="111"/>
      <c r="ET4" s="111"/>
      <c r="EU4" s="111"/>
      <c r="EV4" s="111"/>
      <c r="EW4" s="111"/>
      <c r="EX4" s="111"/>
      <c r="EY4" s="111"/>
      <c r="EZ4" s="111"/>
      <c r="FA4" s="111"/>
      <c r="FB4" s="111"/>
      <c r="FC4" s="111"/>
      <c r="FD4" s="111"/>
      <c r="FE4" s="111"/>
      <c r="FF4" s="111"/>
      <c r="FG4" s="111"/>
      <c r="FH4" s="111"/>
      <c r="FI4" s="111"/>
      <c r="FJ4" s="111"/>
      <c r="FK4" s="111"/>
      <c r="FL4" s="111"/>
      <c r="FM4" s="111"/>
      <c r="FN4" s="111"/>
      <c r="FO4" s="111"/>
      <c r="FP4" s="111"/>
      <c r="FQ4" s="111"/>
      <c r="FR4" s="111"/>
      <c r="FS4" s="111"/>
      <c r="FT4" s="111"/>
      <c r="FU4" s="111"/>
      <c r="FV4" s="111"/>
      <c r="FW4" s="111"/>
      <c r="FX4" s="111"/>
      <c r="FY4" s="111"/>
      <c r="FZ4" s="111"/>
      <c r="GA4" s="111"/>
      <c r="GB4" s="111"/>
      <c r="GC4" s="111"/>
      <c r="GD4" s="111"/>
      <c r="GE4" s="111"/>
      <c r="GF4" s="111"/>
      <c r="GG4" s="111"/>
      <c r="GH4" s="111"/>
      <c r="GI4" s="111"/>
      <c r="GJ4" s="111"/>
      <c r="GK4" s="111"/>
      <c r="GL4" s="111"/>
      <c r="GM4" s="111"/>
      <c r="GN4" s="111"/>
      <c r="GO4" s="111"/>
      <c r="GP4" s="111"/>
      <c r="GQ4" s="111"/>
      <c r="GR4" s="111"/>
      <c r="GS4" s="111"/>
      <c r="GT4" s="111"/>
      <c r="GU4" s="111"/>
      <c r="GV4" s="111"/>
      <c r="GW4" s="111"/>
      <c r="GX4" s="111"/>
      <c r="GY4" s="111"/>
      <c r="GZ4" s="111"/>
      <c r="HA4" s="111"/>
      <c r="HB4" s="111"/>
      <c r="HC4" s="111"/>
      <c r="HD4" s="111"/>
      <c r="HE4" s="111"/>
      <c r="HF4" s="111"/>
      <c r="HG4" s="111"/>
      <c r="HH4" s="111"/>
      <c r="HI4" s="111"/>
      <c r="HJ4" s="111"/>
      <c r="HK4" s="111"/>
      <c r="HL4" s="111"/>
      <c r="HM4" s="111"/>
      <c r="HN4" s="111"/>
      <c r="HO4" s="111"/>
      <c r="HP4" s="111"/>
      <c r="HQ4" s="111"/>
      <c r="HR4" s="111"/>
      <c r="HS4" s="111"/>
      <c r="HT4" s="111"/>
      <c r="HU4" s="111"/>
      <c r="HV4" s="111"/>
      <c r="HW4" s="111"/>
      <c r="HX4" s="111"/>
      <c r="HY4" s="111"/>
      <c r="HZ4" s="111"/>
      <c r="IA4" s="111"/>
      <c r="IB4" s="111"/>
      <c r="IC4" s="111"/>
      <c r="ID4" s="111"/>
      <c r="IE4" s="111"/>
      <c r="IF4" s="111"/>
      <c r="IG4" s="111"/>
      <c r="IH4" s="111"/>
      <c r="II4" s="111"/>
      <c r="IJ4" s="111"/>
      <c r="IK4" s="111"/>
      <c r="IL4" s="111"/>
      <c r="IM4" s="111"/>
      <c r="IN4" s="111"/>
      <c r="IO4" s="111"/>
      <c r="IP4" s="111"/>
      <c r="IQ4" s="111"/>
      <c r="IR4" s="111"/>
      <c r="IS4" s="111"/>
      <c r="IT4" s="111"/>
      <c r="IU4" s="111"/>
      <c r="IV4" s="111"/>
      <c r="IW4" s="111"/>
      <c r="IX4" s="111"/>
      <c r="IY4" s="111"/>
    </row>
    <row r="5" spans="1:259" s="4" customFormat="1" ht="12" customHeight="1" x14ac:dyDescent="0.25">
      <c r="A5" s="770"/>
      <c r="B5" s="1326" t="s">
        <v>486</v>
      </c>
      <c r="C5" s="1326"/>
      <c r="D5" s="1326"/>
      <c r="E5" s="1326"/>
      <c r="F5" s="1326"/>
      <c r="G5" s="1326"/>
      <c r="H5" s="1326"/>
      <c r="I5" s="1326"/>
      <c r="J5" s="1326"/>
      <c r="K5" s="1326"/>
      <c r="L5" s="1326"/>
      <c r="M5" s="1326"/>
      <c r="N5" s="1326"/>
      <c r="O5" s="1326"/>
      <c r="P5" s="1326"/>
      <c r="Q5" s="1326"/>
      <c r="R5" s="51"/>
      <c r="S5" s="5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1"/>
      <c r="BM5" s="111"/>
      <c r="BN5" s="111"/>
      <c r="BO5" s="111"/>
      <c r="BP5" s="111"/>
      <c r="BQ5" s="111"/>
      <c r="BR5" s="111"/>
      <c r="BS5" s="111"/>
      <c r="BT5" s="111"/>
      <c r="BU5" s="111"/>
      <c r="BV5" s="111"/>
      <c r="BW5" s="111"/>
      <c r="BX5" s="111"/>
      <c r="BY5" s="111"/>
      <c r="BZ5" s="111"/>
      <c r="CA5" s="111"/>
      <c r="CB5" s="111"/>
      <c r="CC5" s="111"/>
      <c r="CD5" s="111"/>
      <c r="CE5" s="111"/>
      <c r="CF5" s="111"/>
      <c r="CG5" s="111"/>
      <c r="CH5" s="111"/>
      <c r="CI5" s="111"/>
      <c r="CJ5" s="111"/>
      <c r="CK5" s="111"/>
      <c r="CL5" s="111"/>
      <c r="CM5" s="111"/>
      <c r="CN5" s="111"/>
      <c r="CO5" s="111"/>
      <c r="CP5" s="111"/>
      <c r="CQ5" s="111"/>
      <c r="CR5" s="111"/>
      <c r="CS5" s="111"/>
      <c r="CT5" s="111"/>
      <c r="CU5" s="111"/>
      <c r="CV5" s="111"/>
      <c r="CW5" s="111"/>
      <c r="CX5" s="111"/>
      <c r="CY5" s="111"/>
      <c r="CZ5" s="111"/>
      <c r="DA5" s="111"/>
      <c r="DB5" s="111"/>
      <c r="DC5" s="111"/>
      <c r="DD5" s="111"/>
      <c r="DE5" s="111"/>
      <c r="DF5" s="111"/>
      <c r="DG5" s="111"/>
      <c r="DH5" s="111"/>
      <c r="DI5" s="111"/>
      <c r="DJ5" s="111"/>
      <c r="DK5" s="111"/>
      <c r="DL5" s="111"/>
      <c r="DM5" s="111"/>
      <c r="DN5" s="111"/>
      <c r="DO5" s="111"/>
      <c r="DP5" s="111"/>
      <c r="DQ5" s="111"/>
      <c r="DR5" s="111"/>
      <c r="DS5" s="111"/>
      <c r="DT5" s="111"/>
      <c r="DU5" s="111"/>
      <c r="DV5" s="111"/>
      <c r="DW5" s="111"/>
      <c r="DX5" s="111"/>
      <c r="DY5" s="111"/>
      <c r="DZ5" s="111"/>
      <c r="EA5" s="111"/>
      <c r="EB5" s="111"/>
      <c r="EC5" s="111"/>
      <c r="ED5" s="111"/>
      <c r="EE5" s="111"/>
      <c r="EF5" s="111"/>
      <c r="EG5" s="111"/>
      <c r="EH5" s="111"/>
      <c r="EI5" s="111"/>
      <c r="EJ5" s="111"/>
      <c r="EK5" s="111"/>
      <c r="EL5" s="111"/>
      <c r="EM5" s="111"/>
      <c r="EN5" s="111"/>
      <c r="EO5" s="111"/>
      <c r="EP5" s="111"/>
      <c r="EQ5" s="111"/>
      <c r="ER5" s="111"/>
      <c r="ES5" s="111"/>
      <c r="ET5" s="111"/>
      <c r="EU5" s="111"/>
      <c r="EV5" s="111"/>
      <c r="EW5" s="111"/>
      <c r="EX5" s="111"/>
      <c r="EY5" s="111"/>
      <c r="EZ5" s="111"/>
      <c r="FA5" s="111"/>
      <c r="FB5" s="111"/>
      <c r="FC5" s="111"/>
      <c r="FD5" s="111"/>
      <c r="FE5" s="111"/>
      <c r="FF5" s="111"/>
      <c r="FG5" s="111"/>
      <c r="FH5" s="111"/>
      <c r="FI5" s="111"/>
      <c r="FJ5" s="111"/>
      <c r="FK5" s="111"/>
      <c r="FL5" s="111"/>
      <c r="FM5" s="111"/>
      <c r="FN5" s="111"/>
      <c r="FO5" s="111"/>
      <c r="FP5" s="111"/>
      <c r="FQ5" s="111"/>
      <c r="FR5" s="111"/>
      <c r="FS5" s="111"/>
      <c r="FT5" s="111"/>
      <c r="FU5" s="111"/>
      <c r="FV5" s="111"/>
      <c r="FW5" s="111"/>
      <c r="FX5" s="111"/>
      <c r="FY5" s="111"/>
      <c r="FZ5" s="111"/>
      <c r="GA5" s="111"/>
      <c r="GB5" s="111"/>
      <c r="GC5" s="111"/>
      <c r="GD5" s="111"/>
      <c r="GE5" s="111"/>
      <c r="GF5" s="111"/>
      <c r="GG5" s="111"/>
      <c r="GH5" s="111"/>
      <c r="GI5" s="111"/>
      <c r="GJ5" s="111"/>
      <c r="GK5" s="111"/>
      <c r="GL5" s="111"/>
      <c r="GM5" s="111"/>
      <c r="GN5" s="111"/>
      <c r="GO5" s="111"/>
      <c r="GP5" s="111"/>
      <c r="GQ5" s="111"/>
      <c r="GR5" s="111"/>
      <c r="GS5" s="111"/>
      <c r="GT5" s="111"/>
      <c r="GU5" s="111"/>
      <c r="GV5" s="111"/>
      <c r="GW5" s="111"/>
      <c r="GX5" s="111"/>
      <c r="GY5" s="111"/>
      <c r="GZ5" s="111"/>
      <c r="HA5" s="111"/>
      <c r="HB5" s="111"/>
      <c r="HC5" s="111"/>
      <c r="HD5" s="111"/>
      <c r="HE5" s="111"/>
      <c r="HF5" s="111"/>
      <c r="HG5" s="111"/>
      <c r="HH5" s="111"/>
      <c r="HI5" s="111"/>
      <c r="HJ5" s="111"/>
      <c r="HK5" s="111"/>
      <c r="HL5" s="111"/>
      <c r="HM5" s="111"/>
      <c r="HN5" s="111"/>
      <c r="HO5" s="111"/>
      <c r="HP5" s="111"/>
      <c r="HQ5" s="111"/>
      <c r="HR5" s="111"/>
      <c r="HS5" s="111"/>
      <c r="HT5" s="111"/>
      <c r="HU5" s="111"/>
      <c r="HV5" s="111"/>
      <c r="HW5" s="111"/>
      <c r="HX5" s="111"/>
      <c r="HY5" s="111"/>
      <c r="HZ5" s="111"/>
      <c r="IA5" s="111"/>
      <c r="IB5" s="111"/>
      <c r="IC5" s="111"/>
      <c r="ID5" s="111"/>
      <c r="IE5" s="111"/>
      <c r="IF5" s="111"/>
      <c r="IG5" s="111"/>
      <c r="IH5" s="111"/>
      <c r="II5" s="111"/>
      <c r="IJ5" s="111"/>
      <c r="IK5" s="111"/>
      <c r="IL5" s="111"/>
      <c r="IM5" s="111"/>
      <c r="IN5" s="111"/>
      <c r="IO5" s="111"/>
      <c r="IP5" s="111"/>
      <c r="IQ5" s="111"/>
      <c r="IR5" s="111"/>
      <c r="IS5" s="111"/>
      <c r="IT5" s="111"/>
      <c r="IU5" s="111"/>
      <c r="IV5" s="111"/>
      <c r="IW5" s="111"/>
      <c r="IX5" s="111"/>
      <c r="IY5" s="111"/>
    </row>
    <row r="6" spans="1:259" s="4" customFormat="1" ht="7" customHeight="1" x14ac:dyDescent="0.25">
      <c r="A6" s="111"/>
      <c r="B6" s="111"/>
      <c r="C6" s="111"/>
      <c r="D6" s="111"/>
      <c r="E6" s="111"/>
      <c r="F6" s="111"/>
      <c r="G6" s="111"/>
      <c r="H6" s="111"/>
      <c r="I6" s="111"/>
      <c r="J6" s="111"/>
      <c r="K6" s="111"/>
      <c r="L6" s="168"/>
      <c r="M6" s="168"/>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1"/>
      <c r="AY6" s="111"/>
      <c r="AZ6" s="111"/>
      <c r="BA6" s="111"/>
      <c r="BB6" s="111"/>
      <c r="BC6" s="111"/>
      <c r="BD6" s="111"/>
      <c r="BE6" s="111"/>
      <c r="BF6" s="111"/>
      <c r="BG6" s="111"/>
      <c r="BH6" s="111"/>
      <c r="BI6" s="111"/>
      <c r="BJ6" s="111"/>
      <c r="BK6" s="111"/>
      <c r="BL6" s="111"/>
      <c r="BM6" s="111"/>
      <c r="BN6" s="111"/>
      <c r="BO6" s="111"/>
      <c r="BP6" s="111"/>
      <c r="BQ6" s="111"/>
      <c r="BR6" s="111"/>
      <c r="BS6" s="111"/>
      <c r="BT6" s="111"/>
      <c r="BU6" s="111"/>
      <c r="BV6" s="111"/>
      <c r="BW6" s="111"/>
      <c r="BX6" s="111"/>
      <c r="BY6" s="111"/>
      <c r="BZ6" s="111"/>
      <c r="CA6" s="111"/>
      <c r="CB6" s="111"/>
      <c r="CC6" s="111"/>
      <c r="CD6" s="111"/>
      <c r="CE6" s="111"/>
      <c r="CF6" s="111"/>
      <c r="CG6" s="111"/>
      <c r="CH6" s="111"/>
      <c r="CI6" s="111"/>
      <c r="CJ6" s="111"/>
      <c r="CK6" s="111"/>
      <c r="CL6" s="111"/>
      <c r="CM6" s="111"/>
      <c r="CN6" s="111"/>
      <c r="CO6" s="111"/>
      <c r="CP6" s="111"/>
      <c r="CQ6" s="111"/>
      <c r="CR6" s="111"/>
      <c r="CS6" s="111"/>
      <c r="CT6" s="111"/>
      <c r="CU6" s="111"/>
      <c r="CV6" s="111"/>
      <c r="CW6" s="111"/>
      <c r="CX6" s="111"/>
      <c r="CY6" s="111"/>
      <c r="CZ6" s="111"/>
      <c r="DA6" s="111"/>
      <c r="DB6" s="111"/>
      <c r="DC6" s="111"/>
      <c r="DD6" s="111"/>
      <c r="DE6" s="111"/>
      <c r="DF6" s="111"/>
      <c r="DG6" s="111"/>
      <c r="DH6" s="111"/>
      <c r="DI6" s="111"/>
      <c r="DJ6" s="111"/>
      <c r="DK6" s="111"/>
      <c r="DL6" s="111"/>
      <c r="DM6" s="111"/>
      <c r="DN6" s="111"/>
      <c r="DO6" s="111"/>
      <c r="DP6" s="111"/>
      <c r="DQ6" s="111"/>
      <c r="DR6" s="111"/>
      <c r="DS6" s="111"/>
      <c r="DT6" s="111"/>
      <c r="DU6" s="111"/>
      <c r="DV6" s="111"/>
      <c r="DW6" s="111"/>
      <c r="DX6" s="111"/>
      <c r="DY6" s="111"/>
      <c r="DZ6" s="111"/>
      <c r="EA6" s="111"/>
      <c r="EB6" s="111"/>
      <c r="EC6" s="111"/>
      <c r="ED6" s="111"/>
      <c r="EE6" s="111"/>
      <c r="EF6" s="111"/>
      <c r="EG6" s="111"/>
      <c r="EH6" s="111"/>
      <c r="EI6" s="111"/>
      <c r="EJ6" s="111"/>
      <c r="EK6" s="111"/>
      <c r="EL6" s="111"/>
      <c r="EM6" s="111"/>
      <c r="EN6" s="111"/>
      <c r="EO6" s="111"/>
      <c r="EP6" s="111"/>
      <c r="EQ6" s="111"/>
      <c r="ER6" s="111"/>
      <c r="ES6" s="111"/>
      <c r="ET6" s="111"/>
      <c r="EU6" s="111"/>
      <c r="EV6" s="111"/>
      <c r="EW6" s="111"/>
      <c r="EX6" s="111"/>
      <c r="EY6" s="111"/>
      <c r="EZ6" s="111"/>
      <c r="FA6" s="111"/>
      <c r="FB6" s="111"/>
      <c r="FC6" s="111"/>
      <c r="FD6" s="111"/>
      <c r="FE6" s="111"/>
      <c r="FF6" s="111"/>
      <c r="FG6" s="111"/>
      <c r="FH6" s="111"/>
      <c r="FI6" s="111"/>
      <c r="FJ6" s="111"/>
      <c r="FK6" s="111"/>
      <c r="FL6" s="111"/>
      <c r="FM6" s="111"/>
      <c r="FN6" s="111"/>
      <c r="FO6" s="111"/>
      <c r="FP6" s="111"/>
      <c r="FQ6" s="111"/>
      <c r="FR6" s="111"/>
      <c r="FS6" s="111"/>
      <c r="FT6" s="111"/>
      <c r="FU6" s="111"/>
      <c r="FV6" s="111"/>
      <c r="FW6" s="111"/>
      <c r="FX6" s="111"/>
      <c r="FY6" s="111"/>
      <c r="FZ6" s="111"/>
      <c r="GA6" s="111"/>
      <c r="GB6" s="111"/>
      <c r="GC6" s="111"/>
      <c r="GD6" s="111"/>
      <c r="GE6" s="111"/>
      <c r="GF6" s="111"/>
      <c r="GG6" s="111"/>
      <c r="GH6" s="111"/>
      <c r="GI6" s="111"/>
      <c r="GJ6" s="111"/>
      <c r="GK6" s="111"/>
      <c r="GL6" s="111"/>
      <c r="GM6" s="111"/>
      <c r="GN6" s="111"/>
      <c r="GO6" s="111"/>
      <c r="GP6" s="111"/>
      <c r="GQ6" s="111"/>
      <c r="GR6" s="111"/>
      <c r="GS6" s="111"/>
      <c r="GT6" s="111"/>
      <c r="GU6" s="111"/>
      <c r="GV6" s="111"/>
      <c r="GW6" s="111"/>
      <c r="GX6" s="111"/>
      <c r="GY6" s="111"/>
      <c r="GZ6" s="111"/>
      <c r="HA6" s="111"/>
      <c r="HB6" s="111"/>
      <c r="HC6" s="111"/>
      <c r="HD6" s="111"/>
      <c r="HE6" s="111"/>
      <c r="HF6" s="111"/>
      <c r="HG6" s="111"/>
      <c r="HH6" s="111"/>
      <c r="HI6" s="111"/>
      <c r="HJ6" s="111"/>
      <c r="HK6" s="111"/>
      <c r="HL6" s="111"/>
      <c r="HM6" s="111"/>
      <c r="HN6" s="111"/>
      <c r="HO6" s="111"/>
      <c r="HP6" s="111"/>
      <c r="HQ6" s="111"/>
      <c r="HR6" s="111"/>
      <c r="HS6" s="111"/>
      <c r="HT6" s="111"/>
      <c r="HU6" s="111"/>
      <c r="HV6" s="111"/>
      <c r="HW6" s="111"/>
      <c r="HX6" s="111"/>
      <c r="HY6" s="111"/>
      <c r="HZ6" s="111"/>
      <c r="IA6" s="111"/>
      <c r="IB6" s="111"/>
      <c r="IC6" s="111"/>
      <c r="ID6" s="111"/>
      <c r="IE6" s="111"/>
      <c r="IF6" s="111"/>
      <c r="IG6" s="111"/>
      <c r="IH6" s="111"/>
      <c r="II6" s="111"/>
      <c r="IJ6" s="111"/>
      <c r="IK6" s="111"/>
      <c r="IL6" s="111"/>
      <c r="IM6" s="111"/>
      <c r="IN6" s="111"/>
      <c r="IO6" s="111"/>
      <c r="IP6" s="111"/>
      <c r="IQ6" s="111"/>
      <c r="IR6" s="111"/>
      <c r="IS6" s="111"/>
      <c r="IT6" s="111"/>
      <c r="IU6" s="111"/>
      <c r="IV6" s="111"/>
      <c r="IW6" s="111"/>
      <c r="IX6" s="111"/>
      <c r="IY6" s="111"/>
    </row>
    <row r="7" spans="1:259" s="4" customFormat="1" ht="4.5" customHeight="1" x14ac:dyDescent="0.25">
      <c r="A7" s="111"/>
      <c r="B7" s="111"/>
      <c r="C7" s="111"/>
      <c r="D7" s="111"/>
      <c r="E7" s="111"/>
      <c r="F7" s="111"/>
      <c r="G7" s="111"/>
      <c r="H7" s="111"/>
      <c r="I7" s="111"/>
      <c r="J7" s="111"/>
      <c r="K7" s="111"/>
      <c r="L7" s="169"/>
      <c r="M7" s="169"/>
      <c r="N7" s="115"/>
      <c r="O7" s="115"/>
      <c r="P7" s="115"/>
      <c r="Q7" s="115"/>
      <c r="R7" s="113"/>
      <c r="S7" s="113"/>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c r="AZ7" s="111"/>
      <c r="BA7" s="111"/>
      <c r="BB7" s="111"/>
      <c r="BC7" s="111"/>
      <c r="BD7" s="111"/>
      <c r="BE7" s="111"/>
      <c r="BF7" s="111"/>
      <c r="BG7" s="111"/>
      <c r="BH7" s="111"/>
      <c r="BI7" s="111"/>
      <c r="BJ7" s="111"/>
      <c r="BK7" s="111"/>
      <c r="BL7" s="111"/>
      <c r="BM7" s="111"/>
      <c r="BN7" s="111"/>
      <c r="BO7" s="111"/>
      <c r="BP7" s="111"/>
      <c r="BQ7" s="111"/>
      <c r="BR7" s="111"/>
      <c r="BS7" s="111"/>
      <c r="BT7" s="111"/>
      <c r="BU7" s="111"/>
      <c r="BV7" s="111"/>
      <c r="BW7" s="111"/>
      <c r="BX7" s="111"/>
      <c r="BY7" s="111"/>
      <c r="BZ7" s="111"/>
      <c r="CA7" s="111"/>
      <c r="CB7" s="111"/>
      <c r="CC7" s="111"/>
      <c r="CD7" s="111"/>
      <c r="CE7" s="111"/>
      <c r="CF7" s="111"/>
      <c r="CG7" s="111"/>
      <c r="CH7" s="111"/>
      <c r="CI7" s="111"/>
      <c r="CJ7" s="111"/>
      <c r="CK7" s="111"/>
      <c r="CL7" s="111"/>
      <c r="CM7" s="111"/>
      <c r="CN7" s="111"/>
      <c r="CO7" s="111"/>
      <c r="CP7" s="111"/>
      <c r="CQ7" s="111"/>
      <c r="CR7" s="111"/>
      <c r="CS7" s="111"/>
      <c r="CT7" s="111"/>
      <c r="CU7" s="111"/>
      <c r="CV7" s="111"/>
      <c r="CW7" s="111"/>
      <c r="CX7" s="111"/>
      <c r="CY7" s="111"/>
      <c r="CZ7" s="111"/>
      <c r="DA7" s="111"/>
      <c r="DB7" s="111"/>
      <c r="DC7" s="111"/>
      <c r="DD7" s="111"/>
      <c r="DE7" s="111"/>
      <c r="DF7" s="111"/>
      <c r="DG7" s="111"/>
      <c r="DH7" s="111"/>
      <c r="DI7" s="111"/>
      <c r="DJ7" s="111"/>
      <c r="DK7" s="111"/>
      <c r="DL7" s="111"/>
      <c r="DM7" s="111"/>
      <c r="DN7" s="111"/>
      <c r="DO7" s="111"/>
      <c r="DP7" s="111"/>
      <c r="DQ7" s="111"/>
      <c r="DR7" s="111"/>
      <c r="DS7" s="111"/>
      <c r="DT7" s="111"/>
      <c r="DU7" s="111"/>
      <c r="DV7" s="111"/>
      <c r="DW7" s="111"/>
      <c r="DX7" s="111"/>
      <c r="DY7" s="111"/>
      <c r="DZ7" s="111"/>
      <c r="EA7" s="111"/>
      <c r="EB7" s="111"/>
      <c r="EC7" s="111"/>
      <c r="ED7" s="111"/>
      <c r="EE7" s="111"/>
      <c r="EF7" s="111"/>
      <c r="EG7" s="111"/>
      <c r="EH7" s="111"/>
      <c r="EI7" s="111"/>
      <c r="EJ7" s="111"/>
      <c r="EK7" s="111"/>
      <c r="EL7" s="111"/>
      <c r="EM7" s="111"/>
      <c r="EN7" s="111"/>
      <c r="EO7" s="111"/>
      <c r="EP7" s="111"/>
      <c r="EQ7" s="111"/>
      <c r="ER7" s="111"/>
      <c r="ES7" s="111"/>
      <c r="ET7" s="111"/>
      <c r="EU7" s="111"/>
      <c r="EV7" s="111"/>
      <c r="EW7" s="111"/>
      <c r="EX7" s="111"/>
      <c r="EY7" s="111"/>
      <c r="EZ7" s="111"/>
      <c r="FA7" s="111"/>
      <c r="FB7" s="111"/>
      <c r="FC7" s="111"/>
      <c r="FD7" s="111"/>
      <c r="FE7" s="111"/>
      <c r="FF7" s="111"/>
      <c r="FG7" s="111"/>
      <c r="FH7" s="111"/>
      <c r="FI7" s="111"/>
      <c r="FJ7" s="111"/>
      <c r="FK7" s="111"/>
      <c r="FL7" s="111"/>
      <c r="FM7" s="111"/>
      <c r="FN7" s="111"/>
      <c r="FO7" s="111"/>
      <c r="FP7" s="111"/>
      <c r="FQ7" s="111"/>
      <c r="FR7" s="111"/>
      <c r="FS7" s="111"/>
      <c r="FT7" s="111"/>
      <c r="FU7" s="111"/>
      <c r="FV7" s="111"/>
      <c r="FW7" s="111"/>
      <c r="FX7" s="111"/>
      <c r="FY7" s="111"/>
      <c r="FZ7" s="111"/>
      <c r="GA7" s="111"/>
      <c r="GB7" s="111"/>
      <c r="GC7" s="111"/>
      <c r="GD7" s="111"/>
      <c r="GE7" s="111"/>
      <c r="GF7" s="111"/>
      <c r="GG7" s="111"/>
      <c r="GH7" s="111"/>
      <c r="GI7" s="111"/>
      <c r="GJ7" s="111"/>
      <c r="GK7" s="111"/>
      <c r="GL7" s="111"/>
      <c r="GM7" s="111"/>
      <c r="GN7" s="111"/>
      <c r="GO7" s="111"/>
      <c r="GP7" s="111"/>
      <c r="GQ7" s="111"/>
      <c r="GR7" s="111"/>
      <c r="GS7" s="111"/>
      <c r="GT7" s="111"/>
      <c r="GU7" s="111"/>
      <c r="GV7" s="111"/>
      <c r="GW7" s="111"/>
      <c r="GX7" s="111"/>
      <c r="GY7" s="111"/>
      <c r="GZ7" s="111"/>
      <c r="HA7" s="111"/>
      <c r="HB7" s="111"/>
      <c r="HC7" s="111"/>
      <c r="HD7" s="111"/>
      <c r="HE7" s="111"/>
      <c r="HF7" s="111"/>
      <c r="HG7" s="111"/>
      <c r="HH7" s="111"/>
      <c r="HI7" s="111"/>
      <c r="HJ7" s="111"/>
      <c r="HK7" s="111"/>
      <c r="HL7" s="111"/>
      <c r="HM7" s="111"/>
      <c r="HN7" s="111"/>
      <c r="HO7" s="111"/>
      <c r="HP7" s="111"/>
      <c r="HQ7" s="111"/>
      <c r="HR7" s="111"/>
      <c r="HS7" s="111"/>
      <c r="HT7" s="111"/>
      <c r="HU7" s="111"/>
      <c r="HV7" s="111"/>
      <c r="HW7" s="111"/>
      <c r="HX7" s="111"/>
      <c r="HY7" s="111"/>
      <c r="HZ7" s="111"/>
      <c r="IA7" s="111"/>
      <c r="IB7" s="111"/>
      <c r="IC7" s="111"/>
      <c r="ID7" s="111"/>
      <c r="IE7" s="111"/>
      <c r="IF7" s="111"/>
      <c r="IG7" s="111"/>
      <c r="IH7" s="111"/>
      <c r="II7" s="111"/>
      <c r="IJ7" s="111"/>
      <c r="IK7" s="111"/>
      <c r="IL7" s="111"/>
      <c r="IM7" s="111"/>
      <c r="IN7" s="111"/>
      <c r="IO7" s="111"/>
      <c r="IP7" s="111"/>
      <c r="IQ7" s="111"/>
      <c r="IR7" s="111"/>
      <c r="IS7" s="111"/>
      <c r="IT7" s="111"/>
      <c r="IU7" s="111"/>
      <c r="IV7" s="111"/>
      <c r="IW7" s="111"/>
      <c r="IX7" s="111"/>
      <c r="IY7" s="111"/>
    </row>
    <row r="8" spans="1:259" s="4" customFormat="1" ht="52.5" customHeight="1" x14ac:dyDescent="0.25">
      <c r="A8" s="111"/>
      <c r="B8" s="918" t="s">
        <v>12</v>
      </c>
      <c r="C8" s="1409" t="s">
        <v>478</v>
      </c>
      <c r="D8" s="1410"/>
      <c r="E8" s="742"/>
      <c r="F8" s="1409" t="s">
        <v>483</v>
      </c>
      <c r="G8" s="1410"/>
      <c r="H8" s="742"/>
      <c r="I8" s="1409" t="s">
        <v>253</v>
      </c>
      <c r="J8" s="1411"/>
      <c r="K8" s="1410"/>
      <c r="L8" s="170"/>
      <c r="M8" s="170"/>
      <c r="N8" s="120"/>
      <c r="O8" s="120"/>
      <c r="P8" s="120"/>
      <c r="Q8" s="120"/>
      <c r="R8" s="117"/>
      <c r="S8" s="117"/>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c r="BD8" s="111"/>
      <c r="BE8" s="111"/>
      <c r="BF8" s="111"/>
      <c r="BG8" s="111"/>
      <c r="BH8" s="111"/>
      <c r="BI8" s="111"/>
      <c r="BJ8" s="111"/>
      <c r="BK8" s="111"/>
      <c r="BL8" s="111"/>
      <c r="BM8" s="111"/>
      <c r="BN8" s="111"/>
      <c r="BO8" s="111"/>
      <c r="BP8" s="111"/>
      <c r="BQ8" s="111"/>
      <c r="BR8" s="111"/>
      <c r="BS8" s="111"/>
      <c r="BT8" s="111"/>
      <c r="BU8" s="111"/>
      <c r="BV8" s="111"/>
      <c r="BW8" s="111"/>
      <c r="BX8" s="111"/>
      <c r="BY8" s="111"/>
      <c r="BZ8" s="111"/>
      <c r="CA8" s="111"/>
      <c r="CB8" s="111"/>
      <c r="CC8" s="111"/>
      <c r="CD8" s="111"/>
      <c r="CE8" s="111"/>
      <c r="CF8" s="111"/>
      <c r="CG8" s="111"/>
      <c r="CH8" s="111"/>
      <c r="CI8" s="111"/>
      <c r="CJ8" s="111"/>
      <c r="CK8" s="111"/>
      <c r="CL8" s="111"/>
      <c r="CM8" s="111"/>
      <c r="CN8" s="111"/>
      <c r="CO8" s="111"/>
      <c r="CP8" s="111"/>
      <c r="CQ8" s="111"/>
      <c r="CR8" s="111"/>
      <c r="CS8" s="111"/>
      <c r="CT8" s="111"/>
      <c r="CU8" s="111"/>
      <c r="CV8" s="111"/>
      <c r="CW8" s="111"/>
      <c r="CX8" s="111"/>
      <c r="CY8" s="111"/>
      <c r="CZ8" s="111"/>
      <c r="DA8" s="111"/>
      <c r="DB8" s="111"/>
      <c r="DC8" s="111"/>
      <c r="DD8" s="111"/>
      <c r="DE8" s="111"/>
      <c r="DF8" s="111"/>
      <c r="DG8" s="111"/>
      <c r="DH8" s="111"/>
      <c r="DI8" s="111"/>
      <c r="DJ8" s="111"/>
      <c r="DK8" s="111"/>
      <c r="DL8" s="111"/>
      <c r="DM8" s="111"/>
      <c r="DN8" s="111"/>
      <c r="DO8" s="111"/>
      <c r="DP8" s="111"/>
      <c r="DQ8" s="111"/>
      <c r="DR8" s="111"/>
      <c r="DS8" s="111"/>
      <c r="DT8" s="111"/>
      <c r="DU8" s="111"/>
      <c r="DV8" s="111"/>
      <c r="DW8" s="111"/>
      <c r="DX8" s="111"/>
      <c r="DY8" s="111"/>
      <c r="DZ8" s="111"/>
      <c r="EA8" s="111"/>
      <c r="EB8" s="111"/>
      <c r="EC8" s="111"/>
      <c r="ED8" s="111"/>
      <c r="EE8" s="111"/>
      <c r="EF8" s="111"/>
      <c r="EG8" s="111"/>
      <c r="EH8" s="111"/>
      <c r="EI8" s="111"/>
      <c r="EJ8" s="111"/>
      <c r="EK8" s="111"/>
      <c r="EL8" s="111"/>
      <c r="EM8" s="111"/>
      <c r="EN8" s="111"/>
      <c r="EO8" s="111"/>
      <c r="EP8" s="111"/>
      <c r="EQ8" s="111"/>
      <c r="ER8" s="111"/>
      <c r="ES8" s="111"/>
      <c r="ET8" s="111"/>
      <c r="EU8" s="111"/>
      <c r="EV8" s="111"/>
      <c r="EW8" s="111"/>
      <c r="EX8" s="111"/>
      <c r="EY8" s="111"/>
      <c r="EZ8" s="111"/>
      <c r="FA8" s="111"/>
      <c r="FB8" s="111"/>
      <c r="FC8" s="111"/>
      <c r="FD8" s="111"/>
      <c r="FE8" s="111"/>
      <c r="FF8" s="111"/>
      <c r="FG8" s="111"/>
      <c r="FH8" s="111"/>
      <c r="FI8" s="111"/>
      <c r="FJ8" s="111"/>
      <c r="FK8" s="111"/>
      <c r="FL8" s="111"/>
      <c r="FM8" s="111"/>
      <c r="FN8" s="111"/>
      <c r="FO8" s="111"/>
      <c r="FP8" s="111"/>
      <c r="FQ8" s="111"/>
      <c r="FR8" s="111"/>
      <c r="FS8" s="111"/>
      <c r="FT8" s="111"/>
      <c r="FU8" s="111"/>
      <c r="FV8" s="111"/>
      <c r="FW8" s="111"/>
      <c r="FX8" s="111"/>
      <c r="FY8" s="111"/>
      <c r="FZ8" s="111"/>
      <c r="GA8" s="111"/>
      <c r="GB8" s="111"/>
      <c r="GC8" s="111"/>
      <c r="GD8" s="111"/>
      <c r="GE8" s="111"/>
      <c r="GF8" s="111"/>
      <c r="GG8" s="111"/>
      <c r="GH8" s="111"/>
      <c r="GI8" s="111"/>
      <c r="GJ8" s="111"/>
      <c r="GK8" s="111"/>
      <c r="GL8" s="111"/>
      <c r="GM8" s="111"/>
      <c r="GN8" s="111"/>
      <c r="GO8" s="111"/>
      <c r="GP8" s="111"/>
      <c r="GQ8" s="111"/>
      <c r="GR8" s="111"/>
      <c r="GS8" s="111"/>
      <c r="GT8" s="111"/>
      <c r="GU8" s="111"/>
      <c r="GV8" s="111"/>
      <c r="GW8" s="111"/>
      <c r="GX8" s="111"/>
      <c r="GY8" s="111"/>
      <c r="GZ8" s="111"/>
      <c r="HA8" s="111"/>
      <c r="HB8" s="111"/>
      <c r="HC8" s="111"/>
      <c r="HD8" s="111"/>
      <c r="HE8" s="111"/>
      <c r="HF8" s="111"/>
      <c r="HG8" s="111"/>
      <c r="HH8" s="111"/>
      <c r="HI8" s="111"/>
      <c r="HJ8" s="111"/>
      <c r="HK8" s="111"/>
      <c r="HL8" s="111"/>
      <c r="HM8" s="111"/>
      <c r="HN8" s="111"/>
      <c r="HO8" s="111"/>
      <c r="HP8" s="111"/>
      <c r="HQ8" s="111"/>
      <c r="HR8" s="111"/>
      <c r="HS8" s="111"/>
      <c r="HT8" s="111"/>
      <c r="HU8" s="111"/>
      <c r="HV8" s="111"/>
      <c r="HW8" s="111"/>
      <c r="HX8" s="111"/>
      <c r="HY8" s="111"/>
      <c r="HZ8" s="111"/>
      <c r="IA8" s="111"/>
      <c r="IB8" s="111"/>
      <c r="IC8" s="111"/>
      <c r="ID8" s="111"/>
      <c r="IE8" s="111"/>
      <c r="IF8" s="111"/>
      <c r="IG8" s="111"/>
      <c r="IH8" s="111"/>
      <c r="II8" s="111"/>
      <c r="IJ8" s="111"/>
      <c r="IK8" s="111"/>
      <c r="IL8" s="111"/>
      <c r="IM8" s="111"/>
      <c r="IN8" s="111"/>
      <c r="IO8" s="111"/>
      <c r="IP8" s="111"/>
      <c r="IQ8" s="111"/>
      <c r="IR8" s="111"/>
      <c r="IS8" s="111"/>
      <c r="IT8" s="111"/>
      <c r="IU8" s="111"/>
      <c r="IV8" s="111"/>
      <c r="IW8" s="111"/>
      <c r="IX8" s="111"/>
      <c r="IY8" s="111"/>
    </row>
    <row r="9" spans="1:259" s="70" customFormat="1" ht="30.75" customHeight="1" x14ac:dyDescent="0.25">
      <c r="A9" s="171"/>
      <c r="B9" s="1040"/>
      <c r="C9" s="884" t="s">
        <v>9</v>
      </c>
      <c r="D9" s="885" t="s">
        <v>10</v>
      </c>
      <c r="E9" s="743"/>
      <c r="F9" s="884" t="s">
        <v>9</v>
      </c>
      <c r="G9" s="886" t="s">
        <v>10</v>
      </c>
      <c r="H9" s="743"/>
      <c r="I9" s="884" t="s">
        <v>9</v>
      </c>
      <c r="J9" s="888" t="s">
        <v>111</v>
      </c>
      <c r="K9" s="885" t="s">
        <v>110</v>
      </c>
      <c r="L9" s="173"/>
      <c r="M9" s="173"/>
      <c r="N9" s="124"/>
      <c r="O9" s="124"/>
      <c r="P9" s="124"/>
      <c r="Q9" s="124"/>
      <c r="R9" s="124"/>
      <c r="S9" s="124"/>
      <c r="T9" s="171"/>
      <c r="U9" s="171"/>
      <c r="V9" s="171"/>
      <c r="W9" s="171"/>
      <c r="X9" s="171"/>
      <c r="Y9" s="171"/>
      <c r="Z9" s="171"/>
      <c r="AA9" s="171"/>
      <c r="AB9" s="171"/>
      <c r="AC9" s="171"/>
      <c r="AD9" s="171"/>
      <c r="AE9" s="171"/>
      <c r="AF9" s="171"/>
      <c r="AG9" s="171"/>
      <c r="AH9" s="171"/>
      <c r="AI9" s="171"/>
      <c r="AJ9" s="171"/>
      <c r="AK9" s="171"/>
      <c r="AL9" s="171"/>
      <c r="AM9" s="171"/>
      <c r="AN9" s="171"/>
      <c r="AO9" s="171"/>
      <c r="AP9" s="171"/>
      <c r="AQ9" s="171"/>
      <c r="AR9" s="171"/>
      <c r="AS9" s="171"/>
      <c r="AT9" s="171"/>
      <c r="AU9" s="171"/>
      <c r="AV9" s="171"/>
      <c r="AW9" s="171"/>
      <c r="AX9" s="171"/>
      <c r="AY9" s="171"/>
      <c r="AZ9" s="171"/>
      <c r="BA9" s="171"/>
      <c r="BB9" s="171"/>
      <c r="BC9" s="171"/>
      <c r="BD9" s="171"/>
      <c r="BE9" s="171"/>
      <c r="BF9" s="171"/>
      <c r="BG9" s="171"/>
      <c r="BH9" s="171"/>
      <c r="BI9" s="171"/>
      <c r="BJ9" s="171"/>
      <c r="BK9" s="171"/>
      <c r="BL9" s="171"/>
      <c r="BM9" s="171"/>
      <c r="BN9" s="171"/>
      <c r="BO9" s="171"/>
      <c r="BP9" s="171"/>
      <c r="BQ9" s="171"/>
      <c r="BR9" s="171"/>
      <c r="BS9" s="171"/>
      <c r="BT9" s="171"/>
      <c r="BU9" s="171"/>
      <c r="BV9" s="171"/>
      <c r="BW9" s="171"/>
      <c r="BX9" s="171"/>
      <c r="BY9" s="171"/>
      <c r="BZ9" s="171"/>
      <c r="CA9" s="171"/>
      <c r="CB9" s="171"/>
      <c r="CC9" s="171"/>
      <c r="CD9" s="171"/>
      <c r="CE9" s="171"/>
      <c r="CF9" s="171"/>
      <c r="CG9" s="171"/>
      <c r="CH9" s="171"/>
      <c r="CI9" s="171"/>
      <c r="CJ9" s="171"/>
      <c r="CK9" s="171"/>
      <c r="CL9" s="171"/>
      <c r="CM9" s="171"/>
      <c r="CN9" s="171"/>
      <c r="CO9" s="171"/>
      <c r="CP9" s="171"/>
      <c r="CQ9" s="171"/>
      <c r="CR9" s="171"/>
      <c r="CS9" s="171"/>
      <c r="CT9" s="171"/>
      <c r="CU9" s="171"/>
      <c r="CV9" s="171"/>
      <c r="CW9" s="171"/>
      <c r="CX9" s="171"/>
      <c r="CY9" s="171"/>
      <c r="CZ9" s="171"/>
      <c r="DA9" s="171"/>
      <c r="DB9" s="171"/>
      <c r="DC9" s="171"/>
      <c r="DD9" s="171"/>
      <c r="DE9" s="171"/>
      <c r="DF9" s="171"/>
      <c r="DG9" s="171"/>
      <c r="DH9" s="171"/>
      <c r="DI9" s="171"/>
      <c r="DJ9" s="171"/>
      <c r="DK9" s="171"/>
      <c r="DL9" s="171"/>
      <c r="DM9" s="171"/>
      <c r="DN9" s="171"/>
      <c r="DO9" s="171"/>
      <c r="DP9" s="171"/>
      <c r="DQ9" s="171"/>
      <c r="DR9" s="171"/>
      <c r="DS9" s="171"/>
      <c r="DT9" s="171"/>
      <c r="DU9" s="171"/>
      <c r="DV9" s="171"/>
      <c r="DW9" s="171"/>
      <c r="DX9" s="171"/>
      <c r="DY9" s="171"/>
      <c r="DZ9" s="171"/>
      <c r="EA9" s="171"/>
      <c r="EB9" s="171"/>
      <c r="EC9" s="171"/>
      <c r="ED9" s="171"/>
      <c r="EE9" s="171"/>
      <c r="EF9" s="171"/>
      <c r="EG9" s="171"/>
      <c r="EH9" s="171"/>
      <c r="EI9" s="171"/>
      <c r="EJ9" s="171"/>
      <c r="EK9" s="171"/>
      <c r="EL9" s="171"/>
      <c r="EM9" s="171"/>
      <c r="EN9" s="171"/>
      <c r="EO9" s="171"/>
      <c r="EP9" s="171"/>
      <c r="EQ9" s="171"/>
      <c r="ER9" s="171"/>
      <c r="ES9" s="171"/>
      <c r="ET9" s="171"/>
      <c r="EU9" s="171"/>
      <c r="EV9" s="171"/>
      <c r="EW9" s="171"/>
      <c r="EX9" s="171"/>
      <c r="EY9" s="171"/>
      <c r="EZ9" s="171"/>
      <c r="FA9" s="171"/>
      <c r="FB9" s="171"/>
      <c r="FC9" s="171"/>
      <c r="FD9" s="171"/>
      <c r="FE9" s="171"/>
      <c r="FF9" s="171"/>
      <c r="FG9" s="171"/>
      <c r="FH9" s="171"/>
      <c r="FI9" s="171"/>
      <c r="FJ9" s="171"/>
      <c r="FK9" s="171"/>
      <c r="FL9" s="171"/>
      <c r="FM9" s="171"/>
      <c r="FN9" s="171"/>
      <c r="FO9" s="171"/>
      <c r="FP9" s="171"/>
      <c r="FQ9" s="171"/>
      <c r="FR9" s="171"/>
      <c r="FS9" s="171"/>
      <c r="FT9" s="171"/>
      <c r="FU9" s="171"/>
      <c r="FV9" s="171"/>
      <c r="FW9" s="171"/>
      <c r="FX9" s="171"/>
      <c r="FY9" s="171"/>
      <c r="FZ9" s="171"/>
      <c r="GA9" s="171"/>
      <c r="GB9" s="171"/>
      <c r="GC9" s="171"/>
      <c r="GD9" s="171"/>
      <c r="GE9" s="171"/>
      <c r="GF9" s="171"/>
      <c r="GG9" s="171"/>
      <c r="GH9" s="171"/>
      <c r="GI9" s="171"/>
      <c r="GJ9" s="171"/>
      <c r="GK9" s="171"/>
      <c r="GL9" s="171"/>
      <c r="GM9" s="171"/>
      <c r="GN9" s="171"/>
      <c r="GO9" s="171"/>
      <c r="GP9" s="171"/>
      <c r="GQ9" s="171"/>
      <c r="GR9" s="171"/>
      <c r="GS9" s="171"/>
      <c r="GT9" s="171"/>
      <c r="GU9" s="171"/>
      <c r="GV9" s="171"/>
      <c r="GW9" s="171"/>
      <c r="GX9" s="171"/>
      <c r="GY9" s="171"/>
      <c r="GZ9" s="171"/>
      <c r="HA9" s="171"/>
      <c r="HB9" s="171"/>
      <c r="HC9" s="171"/>
      <c r="HD9" s="171"/>
      <c r="HE9" s="171"/>
      <c r="HF9" s="171"/>
      <c r="HG9" s="171"/>
      <c r="HH9" s="171"/>
      <c r="HI9" s="171"/>
      <c r="HJ9" s="171"/>
      <c r="HK9" s="171"/>
      <c r="HL9" s="171"/>
      <c r="HM9" s="171"/>
      <c r="HN9" s="171"/>
      <c r="HO9" s="171"/>
      <c r="HP9" s="171"/>
      <c r="HQ9" s="171"/>
      <c r="HR9" s="171"/>
      <c r="HS9" s="171"/>
      <c r="HT9" s="171"/>
      <c r="HU9" s="171"/>
      <c r="HV9" s="171"/>
      <c r="HW9" s="171"/>
      <c r="HX9" s="171"/>
      <c r="HY9" s="171"/>
      <c r="HZ9" s="171"/>
      <c r="IA9" s="171"/>
      <c r="IB9" s="171"/>
      <c r="IC9" s="171"/>
      <c r="ID9" s="171"/>
      <c r="IE9" s="171"/>
      <c r="IF9" s="171"/>
      <c r="IG9" s="171"/>
      <c r="IH9" s="171"/>
      <c r="II9" s="171"/>
      <c r="IJ9" s="171"/>
      <c r="IK9" s="171"/>
      <c r="IL9" s="171"/>
      <c r="IM9" s="171"/>
      <c r="IN9" s="171"/>
      <c r="IO9" s="171"/>
      <c r="IP9" s="171"/>
      <c r="IQ9" s="171"/>
      <c r="IR9" s="171"/>
      <c r="IS9" s="171"/>
      <c r="IT9" s="171"/>
      <c r="IU9" s="171"/>
      <c r="IV9" s="171"/>
      <c r="IW9" s="171"/>
      <c r="IX9" s="171"/>
      <c r="IY9" s="171"/>
    </row>
    <row r="10" spans="1:259" s="16" customFormat="1" ht="7.5" customHeight="1" x14ac:dyDescent="0.25">
      <c r="A10" s="117"/>
      <c r="B10" s="120"/>
      <c r="C10" s="122"/>
      <c r="D10" s="122"/>
      <c r="E10" s="120"/>
      <c r="F10" s="120"/>
      <c r="G10" s="120"/>
      <c r="H10" s="120"/>
      <c r="I10" s="120"/>
      <c r="J10" s="120"/>
      <c r="K10" s="120"/>
      <c r="L10" s="174"/>
      <c r="M10" s="175"/>
      <c r="N10" s="133"/>
      <c r="O10" s="133"/>
      <c r="P10" s="133"/>
      <c r="Q10" s="133"/>
      <c r="R10" s="176"/>
      <c r="S10" s="176"/>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c r="BA10" s="117"/>
      <c r="BB10" s="117"/>
      <c r="BC10" s="117"/>
      <c r="BD10" s="117"/>
      <c r="BE10" s="117"/>
      <c r="BF10" s="117"/>
      <c r="BG10" s="117"/>
      <c r="BH10" s="117"/>
      <c r="BI10" s="117"/>
      <c r="BJ10" s="117"/>
      <c r="BK10" s="117"/>
      <c r="BL10" s="117"/>
      <c r="BM10" s="117"/>
      <c r="BN10" s="117"/>
      <c r="BO10" s="117"/>
      <c r="BP10" s="117"/>
      <c r="BQ10" s="117"/>
      <c r="BR10" s="117"/>
      <c r="BS10" s="117"/>
      <c r="BT10" s="117"/>
      <c r="BU10" s="117"/>
      <c r="BV10" s="117"/>
      <c r="BW10" s="117"/>
      <c r="BX10" s="117"/>
      <c r="BY10" s="117"/>
      <c r="BZ10" s="117"/>
      <c r="CA10" s="117"/>
      <c r="CB10" s="117"/>
      <c r="CC10" s="117"/>
      <c r="CD10" s="117"/>
      <c r="CE10" s="117"/>
      <c r="CF10" s="117"/>
      <c r="CG10" s="117"/>
      <c r="CH10" s="117"/>
      <c r="CI10" s="117"/>
      <c r="CJ10" s="117"/>
      <c r="CK10" s="117"/>
      <c r="CL10" s="117"/>
      <c r="CM10" s="117"/>
      <c r="CN10" s="117"/>
      <c r="CO10" s="117"/>
      <c r="CP10" s="117"/>
      <c r="CQ10" s="117"/>
      <c r="CR10" s="117"/>
      <c r="CS10" s="117"/>
      <c r="CT10" s="117"/>
      <c r="CU10" s="117"/>
      <c r="CV10" s="117"/>
      <c r="CW10" s="117"/>
      <c r="CX10" s="117"/>
      <c r="CY10" s="117"/>
      <c r="CZ10" s="117"/>
      <c r="DA10" s="117"/>
      <c r="DB10" s="117"/>
      <c r="DC10" s="117"/>
      <c r="DD10" s="117"/>
      <c r="DE10" s="117"/>
      <c r="DF10" s="117"/>
      <c r="DG10" s="117"/>
      <c r="DH10" s="117"/>
      <c r="DI10" s="117"/>
      <c r="DJ10" s="117"/>
      <c r="DK10" s="117"/>
      <c r="DL10" s="117"/>
      <c r="DM10" s="117"/>
      <c r="DN10" s="117"/>
      <c r="DO10" s="117"/>
      <c r="DP10" s="117"/>
      <c r="DQ10" s="117"/>
      <c r="DR10" s="117"/>
      <c r="DS10" s="117"/>
      <c r="DT10" s="117"/>
      <c r="DU10" s="117"/>
      <c r="DV10" s="117"/>
      <c r="DW10" s="117"/>
      <c r="DX10" s="117"/>
      <c r="DY10" s="117"/>
      <c r="DZ10" s="117"/>
      <c r="EA10" s="117"/>
      <c r="EB10" s="117"/>
      <c r="EC10" s="117"/>
      <c r="ED10" s="117"/>
      <c r="EE10" s="117"/>
      <c r="EF10" s="117"/>
      <c r="EG10" s="117"/>
      <c r="EH10" s="117"/>
      <c r="EI10" s="117"/>
      <c r="EJ10" s="117"/>
      <c r="EK10" s="117"/>
      <c r="EL10" s="117"/>
      <c r="EM10" s="117"/>
      <c r="EN10" s="117"/>
      <c r="EO10" s="117"/>
      <c r="EP10" s="117"/>
      <c r="EQ10" s="117"/>
      <c r="ER10" s="117"/>
      <c r="ES10" s="117"/>
      <c r="ET10" s="117"/>
      <c r="EU10" s="117"/>
      <c r="EV10" s="117"/>
      <c r="EW10" s="117"/>
      <c r="EX10" s="117"/>
      <c r="EY10" s="117"/>
      <c r="EZ10" s="117"/>
      <c r="FA10" s="117"/>
      <c r="FB10" s="117"/>
      <c r="FC10" s="117"/>
      <c r="FD10" s="117"/>
      <c r="FE10" s="117"/>
      <c r="FF10" s="117"/>
      <c r="FG10" s="117"/>
      <c r="FH10" s="117"/>
      <c r="FI10" s="117"/>
      <c r="FJ10" s="117"/>
      <c r="FK10" s="117"/>
      <c r="FL10" s="117"/>
      <c r="FM10" s="117"/>
      <c r="FN10" s="117"/>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7"/>
      <c r="IT10" s="117"/>
      <c r="IU10" s="117"/>
      <c r="IV10" s="117"/>
      <c r="IW10" s="117"/>
      <c r="IX10" s="117"/>
      <c r="IY10" s="117"/>
    </row>
    <row r="11" spans="1:259" s="13" customFormat="1" ht="18" customHeight="1" x14ac:dyDescent="0.25">
      <c r="A11" s="123"/>
      <c r="B11" s="907" t="s">
        <v>8</v>
      </c>
      <c r="C11" s="904">
        <v>8584147</v>
      </c>
      <c r="D11" s="868">
        <v>17.851892595752791</v>
      </c>
      <c r="E11" s="177"/>
      <c r="F11" s="900">
        <v>1014321</v>
      </c>
      <c r="G11" s="891">
        <v>16.031753056369972</v>
      </c>
      <c r="H11" s="177"/>
      <c r="I11" s="889">
        <v>286357</v>
      </c>
      <c r="J11" s="890">
        <f>I11*100/C11</f>
        <v>3.3358818296098609</v>
      </c>
      <c r="K11" s="891">
        <f>I11*100/F11</f>
        <v>28.231398147134882</v>
      </c>
      <c r="L11" s="178"/>
      <c r="M11" s="178">
        <f>_xlfn.RANK.EQ(K11,K$11:K$31,0)</f>
        <v>2</v>
      </c>
      <c r="N11" s="178">
        <v>1</v>
      </c>
      <c r="O11" s="178">
        <f>MATCH(N11,M$11:M$31,0)</f>
        <v>7</v>
      </c>
      <c r="P11" s="179" t="str">
        <f t="shared" ref="P11:P29" si="0">INDEX(B$11:B$31,O11,1)</f>
        <v>Castilla y León</v>
      </c>
      <c r="Q11" s="180">
        <f>INDEX(K$11:K$31,O11,1)</f>
        <v>30.103524116163772</v>
      </c>
      <c r="R11" s="201"/>
      <c r="S11" s="176"/>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23"/>
      <c r="BS11" s="123"/>
      <c r="BT11" s="123"/>
      <c r="BU11" s="123"/>
      <c r="BV11" s="123"/>
      <c r="BW11" s="123"/>
      <c r="BX11" s="123"/>
      <c r="BY11" s="123"/>
      <c r="BZ11" s="123"/>
      <c r="CA11" s="123"/>
      <c r="CB11" s="123"/>
      <c r="CC11" s="123"/>
      <c r="CD11" s="123"/>
      <c r="CE11" s="123"/>
      <c r="CF11" s="123"/>
      <c r="CG11" s="123"/>
      <c r="CH11" s="123"/>
      <c r="CI11" s="123"/>
      <c r="CJ11" s="123"/>
      <c r="CK11" s="123"/>
      <c r="CL11" s="123"/>
      <c r="CM11" s="123"/>
      <c r="CN11" s="123"/>
      <c r="CO11" s="123"/>
      <c r="CP11" s="123"/>
      <c r="CQ11" s="123"/>
      <c r="CR11" s="123"/>
      <c r="CS11" s="123"/>
      <c r="CT11" s="123"/>
      <c r="CU11" s="123"/>
      <c r="CV11" s="123"/>
      <c r="CW11" s="123"/>
      <c r="CX11" s="123"/>
      <c r="CY11" s="123"/>
      <c r="CZ11" s="123"/>
      <c r="DA11" s="123"/>
      <c r="DB11" s="123"/>
      <c r="DC11" s="123"/>
      <c r="DD11" s="123"/>
      <c r="DE11" s="123"/>
      <c r="DF11" s="123"/>
      <c r="DG11" s="123"/>
      <c r="DH11" s="123"/>
      <c r="DI11" s="123"/>
      <c r="DJ11" s="123"/>
      <c r="DK11" s="123"/>
      <c r="DL11" s="123"/>
      <c r="DM11" s="123"/>
      <c r="DN11" s="123"/>
      <c r="DO11" s="123"/>
      <c r="DP11" s="123"/>
      <c r="DQ11" s="123"/>
      <c r="DR11" s="123"/>
      <c r="DS11" s="123"/>
      <c r="DT11" s="123"/>
      <c r="DU11" s="123"/>
      <c r="DV11" s="123"/>
      <c r="DW11" s="123"/>
      <c r="DX11" s="123"/>
      <c r="DY11" s="123"/>
      <c r="DZ11" s="123"/>
      <c r="EA11" s="123"/>
      <c r="EB11" s="123"/>
      <c r="EC11" s="123"/>
      <c r="ED11" s="123"/>
      <c r="EE11" s="123"/>
      <c r="EF11" s="123"/>
      <c r="EG11" s="123"/>
      <c r="EH11" s="123"/>
      <c r="EI11" s="123"/>
      <c r="EJ11" s="123"/>
      <c r="EK11" s="123"/>
      <c r="EL11" s="123"/>
      <c r="EM11" s="123"/>
      <c r="EN11" s="123"/>
      <c r="EO11" s="123"/>
      <c r="EP11" s="123"/>
      <c r="EQ11" s="123"/>
      <c r="ER11" s="123"/>
      <c r="ES11" s="123"/>
      <c r="ET11" s="123"/>
      <c r="EU11" s="123"/>
      <c r="EV11" s="123"/>
      <c r="EW11" s="123"/>
      <c r="EX11" s="123"/>
      <c r="EY11" s="123"/>
      <c r="EZ11" s="123"/>
      <c r="FA11" s="123"/>
      <c r="FB11" s="123"/>
      <c r="FC11" s="123"/>
      <c r="FD11" s="123"/>
      <c r="FE11" s="123"/>
      <c r="FF11" s="123"/>
      <c r="FG11" s="123"/>
      <c r="FH11" s="123"/>
      <c r="FI11" s="123"/>
      <c r="FJ11" s="123"/>
      <c r="FK11" s="123"/>
      <c r="FL11" s="123"/>
      <c r="FM11" s="123"/>
      <c r="FN11" s="123"/>
      <c r="FO11" s="123"/>
      <c r="FP11" s="123"/>
      <c r="FQ11" s="123"/>
      <c r="FR11" s="123"/>
      <c r="FS11" s="123"/>
      <c r="FT11" s="123"/>
      <c r="FU11" s="123"/>
      <c r="FV11" s="123"/>
      <c r="FW11" s="123"/>
      <c r="FX11" s="123"/>
      <c r="FY11" s="123"/>
      <c r="FZ11" s="123"/>
      <c r="GA11" s="123"/>
      <c r="GB11" s="123"/>
      <c r="GC11" s="123"/>
      <c r="GD11" s="123"/>
      <c r="GE11" s="123"/>
      <c r="GF11" s="123"/>
      <c r="GG11" s="123"/>
      <c r="GH11" s="123"/>
      <c r="GI11" s="123"/>
      <c r="GJ11" s="123"/>
      <c r="GK11" s="123"/>
      <c r="GL11" s="123"/>
      <c r="GM11" s="123"/>
      <c r="GN11" s="123"/>
      <c r="GO11" s="123"/>
      <c r="GP11" s="123"/>
      <c r="GQ11" s="123"/>
      <c r="GR11" s="123"/>
      <c r="GS11" s="123"/>
      <c r="GT11" s="123"/>
      <c r="GU11" s="123"/>
      <c r="GV11" s="123"/>
      <c r="GW11" s="123"/>
      <c r="GX11" s="123"/>
      <c r="GY11" s="123"/>
      <c r="GZ11" s="123"/>
      <c r="HA11" s="123"/>
      <c r="HB11" s="123"/>
      <c r="HC11" s="123"/>
      <c r="HD11" s="123"/>
      <c r="HE11" s="123"/>
      <c r="HF11" s="123"/>
      <c r="HG11" s="123"/>
      <c r="HH11" s="123"/>
      <c r="HI11" s="123"/>
      <c r="HJ11" s="123"/>
      <c r="HK11" s="123"/>
      <c r="HL11" s="123"/>
      <c r="HM11" s="123"/>
      <c r="HN11" s="123"/>
      <c r="HO11" s="123"/>
      <c r="HP11" s="123"/>
      <c r="HQ11" s="123"/>
      <c r="HR11" s="123"/>
      <c r="HS11" s="123"/>
      <c r="HT11" s="123"/>
      <c r="HU11" s="123"/>
      <c r="HV11" s="123"/>
      <c r="HW11" s="123"/>
      <c r="HX11" s="123"/>
      <c r="HY11" s="123"/>
      <c r="HZ11" s="123"/>
      <c r="IA11" s="123"/>
      <c r="IB11" s="123"/>
      <c r="IC11" s="123"/>
      <c r="ID11" s="123"/>
      <c r="IE11" s="123"/>
      <c r="IF11" s="123"/>
      <c r="IG11" s="123"/>
      <c r="IH11" s="123"/>
      <c r="II11" s="123"/>
      <c r="IJ11" s="123"/>
      <c r="IK11" s="123"/>
      <c r="IL11" s="123"/>
      <c r="IM11" s="123"/>
      <c r="IN11" s="123"/>
      <c r="IO11" s="123"/>
      <c r="IP11" s="123"/>
      <c r="IQ11" s="123"/>
      <c r="IR11" s="123"/>
      <c r="IS11" s="123"/>
      <c r="IT11" s="123"/>
      <c r="IU11" s="123"/>
      <c r="IV11" s="123"/>
      <c r="IW11" s="123"/>
      <c r="IX11" s="123"/>
      <c r="IY11" s="123"/>
    </row>
    <row r="12" spans="1:259" s="71" customFormat="1" ht="18" customHeight="1" x14ac:dyDescent="0.25">
      <c r="A12" s="181"/>
      <c r="B12" s="908" t="s">
        <v>7</v>
      </c>
      <c r="C12" s="905">
        <v>1341289</v>
      </c>
      <c r="D12" s="870">
        <v>2.7893915572350596</v>
      </c>
      <c r="E12" s="177"/>
      <c r="F12" s="901">
        <v>186533</v>
      </c>
      <c r="G12" s="893">
        <v>2.9482293996317339</v>
      </c>
      <c r="H12" s="177"/>
      <c r="I12" s="892">
        <v>40215</v>
      </c>
      <c r="J12" s="243">
        <f t="shared" ref="J12:J28" si="1">I12*100/C12</f>
        <v>2.998235279645177</v>
      </c>
      <c r="K12" s="893">
        <f t="shared" ref="K12:K28" si="2">I12*100/F12</f>
        <v>21.559187918491634</v>
      </c>
      <c r="L12" s="178"/>
      <c r="M12" s="178">
        <f t="shared" ref="M12:M31" si="3">_xlfn.RANK.EQ(K12,K$11:K$31,0)</f>
        <v>10</v>
      </c>
      <c r="N12" s="178">
        <v>2</v>
      </c>
      <c r="O12" s="178">
        <f t="shared" ref="O12:O29" si="4">MATCH(N12,M$11:M$31,0)</f>
        <v>1</v>
      </c>
      <c r="P12" s="179" t="str">
        <f t="shared" si="0"/>
        <v>Andalucía</v>
      </c>
      <c r="Q12" s="180">
        <f t="shared" ref="Q12:Q29" si="5">INDEX(K$11:K$31,O12,1)</f>
        <v>28.231398147134882</v>
      </c>
      <c r="R12" s="201"/>
      <c r="S12" s="176"/>
      <c r="T12" s="181"/>
      <c r="U12" s="181"/>
      <c r="V12" s="181"/>
      <c r="W12" s="181"/>
      <c r="X12" s="181"/>
      <c r="Y12" s="181"/>
      <c r="Z12" s="181"/>
      <c r="AA12" s="181"/>
      <c r="AB12" s="181"/>
      <c r="AC12" s="181"/>
      <c r="AD12" s="181"/>
      <c r="AE12" s="181"/>
      <c r="AF12" s="181"/>
      <c r="AG12" s="181"/>
      <c r="AH12" s="181"/>
      <c r="AI12" s="181"/>
      <c r="AJ12" s="181"/>
      <c r="AK12" s="181"/>
      <c r="AL12" s="181"/>
      <c r="AM12" s="181"/>
      <c r="AN12" s="181"/>
      <c r="AO12" s="181"/>
      <c r="AP12" s="181"/>
      <c r="AQ12" s="181"/>
      <c r="AR12" s="181"/>
      <c r="AS12" s="181"/>
      <c r="AT12" s="181"/>
      <c r="AU12" s="181"/>
      <c r="AV12" s="181"/>
      <c r="AW12" s="181"/>
      <c r="AX12" s="181"/>
      <c r="AY12" s="181"/>
      <c r="AZ12" s="181"/>
      <c r="BA12" s="181"/>
      <c r="BB12" s="181"/>
      <c r="BC12" s="181"/>
      <c r="BD12" s="181"/>
      <c r="BE12" s="181"/>
      <c r="BF12" s="181"/>
      <c r="BG12" s="181"/>
      <c r="BH12" s="181"/>
      <c r="BI12" s="181"/>
      <c r="BJ12" s="181"/>
      <c r="BK12" s="181"/>
      <c r="BL12" s="181"/>
      <c r="BM12" s="181"/>
      <c r="BN12" s="181"/>
      <c r="BO12" s="181"/>
      <c r="BP12" s="181"/>
      <c r="BQ12" s="181"/>
      <c r="BR12" s="181"/>
      <c r="BS12" s="181"/>
      <c r="BT12" s="181"/>
      <c r="BU12" s="181"/>
      <c r="BV12" s="181"/>
      <c r="BW12" s="181"/>
      <c r="BX12" s="181"/>
      <c r="BY12" s="181"/>
      <c r="BZ12" s="181"/>
      <c r="CA12" s="181"/>
      <c r="CB12" s="181"/>
      <c r="CC12" s="181"/>
      <c r="CD12" s="181"/>
      <c r="CE12" s="181"/>
      <c r="CF12" s="181"/>
      <c r="CG12" s="181"/>
      <c r="CH12" s="181"/>
      <c r="CI12" s="181"/>
      <c r="CJ12" s="181"/>
      <c r="CK12" s="181"/>
      <c r="CL12" s="181"/>
      <c r="CM12" s="181"/>
      <c r="CN12" s="181"/>
      <c r="CO12" s="181"/>
      <c r="CP12" s="181"/>
      <c r="CQ12" s="181"/>
      <c r="CR12" s="181"/>
      <c r="CS12" s="181"/>
      <c r="CT12" s="181"/>
      <c r="CU12" s="181"/>
      <c r="CV12" s="181"/>
      <c r="CW12" s="181"/>
      <c r="CX12" s="181"/>
      <c r="CY12" s="181"/>
      <c r="CZ12" s="181"/>
      <c r="DA12" s="181"/>
      <c r="DB12" s="181"/>
      <c r="DC12" s="181"/>
      <c r="DD12" s="181"/>
      <c r="DE12" s="181"/>
      <c r="DF12" s="181"/>
      <c r="DG12" s="181"/>
      <c r="DH12" s="181"/>
      <c r="DI12" s="181"/>
      <c r="DJ12" s="181"/>
      <c r="DK12" s="181"/>
      <c r="DL12" s="181"/>
      <c r="DM12" s="181"/>
      <c r="DN12" s="181"/>
      <c r="DO12" s="181"/>
      <c r="DP12" s="181"/>
      <c r="DQ12" s="181"/>
      <c r="DR12" s="181"/>
      <c r="DS12" s="181"/>
      <c r="DT12" s="181"/>
      <c r="DU12" s="181"/>
      <c r="DV12" s="181"/>
      <c r="DW12" s="181"/>
      <c r="DX12" s="181"/>
      <c r="DY12" s="181"/>
      <c r="DZ12" s="181"/>
      <c r="EA12" s="181"/>
      <c r="EB12" s="181"/>
      <c r="EC12" s="181"/>
      <c r="ED12" s="181"/>
      <c r="EE12" s="181"/>
      <c r="EF12" s="181"/>
      <c r="EG12" s="181"/>
      <c r="EH12" s="181"/>
      <c r="EI12" s="181"/>
      <c r="EJ12" s="181"/>
      <c r="EK12" s="181"/>
      <c r="EL12" s="181"/>
      <c r="EM12" s="181"/>
      <c r="EN12" s="181"/>
      <c r="EO12" s="181"/>
      <c r="EP12" s="181"/>
      <c r="EQ12" s="181"/>
      <c r="ER12" s="181"/>
      <c r="ES12" s="181"/>
      <c r="ET12" s="181"/>
      <c r="EU12" s="181"/>
      <c r="EV12" s="181"/>
      <c r="EW12" s="181"/>
      <c r="EX12" s="181"/>
      <c r="EY12" s="181"/>
      <c r="EZ12" s="181"/>
      <c r="FA12" s="181"/>
      <c r="FB12" s="181"/>
      <c r="FC12" s="181"/>
      <c r="FD12" s="181"/>
      <c r="FE12" s="181"/>
      <c r="FF12" s="181"/>
      <c r="FG12" s="181"/>
      <c r="FH12" s="181"/>
      <c r="FI12" s="181"/>
      <c r="FJ12" s="181"/>
      <c r="FK12" s="181"/>
      <c r="FL12" s="181"/>
      <c r="FM12" s="181"/>
      <c r="FN12" s="181"/>
      <c r="FO12" s="181"/>
      <c r="FP12" s="181"/>
      <c r="FQ12" s="181"/>
      <c r="FR12" s="181"/>
      <c r="FS12" s="181"/>
      <c r="FT12" s="181"/>
      <c r="FU12" s="181"/>
      <c r="FV12" s="181"/>
      <c r="FW12" s="181"/>
      <c r="FX12" s="181"/>
      <c r="FY12" s="181"/>
      <c r="FZ12" s="181"/>
      <c r="GA12" s="181"/>
      <c r="GB12" s="181"/>
      <c r="GC12" s="181"/>
      <c r="GD12" s="181"/>
      <c r="GE12" s="181"/>
      <c r="GF12" s="181"/>
      <c r="GG12" s="181"/>
      <c r="GH12" s="181"/>
      <c r="GI12" s="181"/>
      <c r="GJ12" s="181"/>
      <c r="GK12" s="181"/>
      <c r="GL12" s="181"/>
      <c r="GM12" s="181"/>
      <c r="GN12" s="181"/>
      <c r="GO12" s="181"/>
      <c r="GP12" s="181"/>
      <c r="GQ12" s="181"/>
      <c r="GR12" s="181"/>
      <c r="GS12" s="181"/>
      <c r="GT12" s="181"/>
      <c r="GU12" s="181"/>
      <c r="GV12" s="181"/>
      <c r="GW12" s="181"/>
      <c r="GX12" s="181"/>
      <c r="GY12" s="181"/>
      <c r="GZ12" s="181"/>
      <c r="HA12" s="181"/>
      <c r="HB12" s="181"/>
      <c r="HC12" s="181"/>
      <c r="HD12" s="181"/>
      <c r="HE12" s="181"/>
      <c r="HF12" s="181"/>
      <c r="HG12" s="181"/>
      <c r="HH12" s="181"/>
      <c r="HI12" s="181"/>
      <c r="HJ12" s="181"/>
      <c r="HK12" s="181"/>
      <c r="HL12" s="181"/>
      <c r="HM12" s="181"/>
      <c r="HN12" s="181"/>
      <c r="HO12" s="181"/>
      <c r="HP12" s="181"/>
      <c r="HQ12" s="181"/>
      <c r="HR12" s="181"/>
      <c r="HS12" s="181"/>
      <c r="HT12" s="181"/>
      <c r="HU12" s="181"/>
      <c r="HV12" s="181"/>
      <c r="HW12" s="181"/>
      <c r="HX12" s="181"/>
      <c r="HY12" s="181"/>
      <c r="HZ12" s="181"/>
      <c r="IA12" s="181"/>
      <c r="IB12" s="181"/>
      <c r="IC12" s="181"/>
      <c r="ID12" s="181"/>
      <c r="IE12" s="181"/>
      <c r="IF12" s="181"/>
      <c r="IG12" s="181"/>
      <c r="IH12" s="181"/>
      <c r="II12" s="181"/>
      <c r="IJ12" s="181"/>
      <c r="IK12" s="181"/>
      <c r="IL12" s="181"/>
      <c r="IM12" s="181"/>
      <c r="IN12" s="181"/>
      <c r="IO12" s="181"/>
      <c r="IP12" s="181"/>
      <c r="IQ12" s="181"/>
      <c r="IR12" s="181"/>
      <c r="IS12" s="181"/>
      <c r="IT12" s="181"/>
      <c r="IU12" s="181"/>
      <c r="IV12" s="181"/>
      <c r="IW12" s="181"/>
      <c r="IX12" s="181"/>
      <c r="IY12" s="181"/>
    </row>
    <row r="13" spans="1:259" s="71" customFormat="1" ht="18" customHeight="1" x14ac:dyDescent="0.25">
      <c r="A13" s="181"/>
      <c r="B13" s="908" t="s">
        <v>37</v>
      </c>
      <c r="C13" s="905">
        <v>1006060</v>
      </c>
      <c r="D13" s="870">
        <v>2.0922375938905815</v>
      </c>
      <c r="E13" s="177"/>
      <c r="F13" s="901">
        <v>183865</v>
      </c>
      <c r="G13" s="893">
        <v>2.9060605821130245</v>
      </c>
      <c r="H13" s="177"/>
      <c r="I13" s="892">
        <v>31190</v>
      </c>
      <c r="J13" s="243">
        <f t="shared" si="1"/>
        <v>3.1002127109715127</v>
      </c>
      <c r="K13" s="893">
        <f t="shared" si="2"/>
        <v>16.963533026949122</v>
      </c>
      <c r="L13" s="178"/>
      <c r="M13" s="178">
        <f t="shared" si="3"/>
        <v>16</v>
      </c>
      <c r="N13" s="178">
        <v>3</v>
      </c>
      <c r="O13" s="178">
        <f>MATCH(N13,M$11:M$31,0)</f>
        <v>8</v>
      </c>
      <c r="P13" s="179" t="str">
        <f t="shared" si="0"/>
        <v>Castilla - La Mancha</v>
      </c>
      <c r="Q13" s="180">
        <f t="shared" si="5"/>
        <v>25.550576456740927</v>
      </c>
      <c r="R13" s="201"/>
      <c r="S13" s="176"/>
      <c r="T13" s="181"/>
      <c r="U13" s="181"/>
      <c r="V13" s="181"/>
      <c r="W13" s="181"/>
      <c r="X13" s="181"/>
      <c r="Y13" s="181"/>
      <c r="Z13" s="181"/>
      <c r="AA13" s="181"/>
      <c r="AB13" s="181"/>
      <c r="AC13" s="181"/>
      <c r="AD13" s="181"/>
      <c r="AE13" s="181"/>
      <c r="AF13" s="181"/>
      <c r="AG13" s="181"/>
      <c r="AH13" s="181"/>
      <c r="AI13" s="181"/>
      <c r="AJ13" s="181"/>
      <c r="AK13" s="181"/>
      <c r="AL13" s="181"/>
      <c r="AM13" s="181"/>
      <c r="AN13" s="181"/>
      <c r="AO13" s="181"/>
      <c r="AP13" s="181"/>
      <c r="AQ13" s="181"/>
      <c r="AR13" s="181"/>
      <c r="AS13" s="181"/>
      <c r="AT13" s="181"/>
      <c r="AU13" s="181"/>
      <c r="AV13" s="181"/>
      <c r="AW13" s="181"/>
      <c r="AX13" s="181"/>
      <c r="AY13" s="181"/>
      <c r="AZ13" s="181"/>
      <c r="BA13" s="181"/>
      <c r="BB13" s="181"/>
      <c r="BC13" s="181"/>
      <c r="BD13" s="181"/>
      <c r="BE13" s="181"/>
      <c r="BF13" s="181"/>
      <c r="BG13" s="181"/>
      <c r="BH13" s="181"/>
      <c r="BI13" s="181"/>
      <c r="BJ13" s="181"/>
      <c r="BK13" s="181"/>
      <c r="BL13" s="181"/>
      <c r="BM13" s="181"/>
      <c r="BN13" s="181"/>
      <c r="BO13" s="181"/>
      <c r="BP13" s="181"/>
      <c r="BQ13" s="181"/>
      <c r="BR13" s="181"/>
      <c r="BS13" s="181"/>
      <c r="BT13" s="181"/>
      <c r="BU13" s="181"/>
      <c r="BV13" s="181"/>
      <c r="BW13" s="181"/>
      <c r="BX13" s="181"/>
      <c r="BY13" s="181"/>
      <c r="BZ13" s="181"/>
      <c r="CA13" s="181"/>
      <c r="CB13" s="181"/>
      <c r="CC13" s="181"/>
      <c r="CD13" s="181"/>
      <c r="CE13" s="181"/>
      <c r="CF13" s="181"/>
      <c r="CG13" s="181"/>
      <c r="CH13" s="181"/>
      <c r="CI13" s="181"/>
      <c r="CJ13" s="181"/>
      <c r="CK13" s="181"/>
      <c r="CL13" s="181"/>
      <c r="CM13" s="181"/>
      <c r="CN13" s="181"/>
      <c r="CO13" s="181"/>
      <c r="CP13" s="181"/>
      <c r="CQ13" s="181"/>
      <c r="CR13" s="181"/>
      <c r="CS13" s="181"/>
      <c r="CT13" s="181"/>
      <c r="CU13" s="181"/>
      <c r="CV13" s="181"/>
      <c r="CW13" s="181"/>
      <c r="CX13" s="181"/>
      <c r="CY13" s="181"/>
      <c r="CZ13" s="181"/>
      <c r="DA13" s="181"/>
      <c r="DB13" s="181"/>
      <c r="DC13" s="181"/>
      <c r="DD13" s="181"/>
      <c r="DE13" s="181"/>
      <c r="DF13" s="181"/>
      <c r="DG13" s="181"/>
      <c r="DH13" s="181"/>
      <c r="DI13" s="181"/>
      <c r="DJ13" s="181"/>
      <c r="DK13" s="181"/>
      <c r="DL13" s="181"/>
      <c r="DM13" s="181"/>
      <c r="DN13" s="181"/>
      <c r="DO13" s="181"/>
      <c r="DP13" s="181"/>
      <c r="DQ13" s="181"/>
      <c r="DR13" s="181"/>
      <c r="DS13" s="181"/>
      <c r="DT13" s="181"/>
      <c r="DU13" s="181"/>
      <c r="DV13" s="181"/>
      <c r="DW13" s="181"/>
      <c r="DX13" s="181"/>
      <c r="DY13" s="181"/>
      <c r="DZ13" s="181"/>
      <c r="EA13" s="181"/>
      <c r="EB13" s="181"/>
      <c r="EC13" s="181"/>
      <c r="ED13" s="181"/>
      <c r="EE13" s="181"/>
      <c r="EF13" s="181"/>
      <c r="EG13" s="181"/>
      <c r="EH13" s="181"/>
      <c r="EI13" s="181"/>
      <c r="EJ13" s="181"/>
      <c r="EK13" s="181"/>
      <c r="EL13" s="181"/>
      <c r="EM13" s="181"/>
      <c r="EN13" s="181"/>
      <c r="EO13" s="181"/>
      <c r="EP13" s="181"/>
      <c r="EQ13" s="181"/>
      <c r="ER13" s="181"/>
      <c r="ES13" s="181"/>
      <c r="ET13" s="181"/>
      <c r="EU13" s="181"/>
      <c r="EV13" s="181"/>
      <c r="EW13" s="181"/>
      <c r="EX13" s="181"/>
      <c r="EY13" s="181"/>
      <c r="EZ13" s="181"/>
      <c r="FA13" s="181"/>
      <c r="FB13" s="181"/>
      <c r="FC13" s="181"/>
      <c r="FD13" s="181"/>
      <c r="FE13" s="181"/>
      <c r="FF13" s="181"/>
      <c r="FG13" s="181"/>
      <c r="FH13" s="181"/>
      <c r="FI13" s="181"/>
      <c r="FJ13" s="181"/>
      <c r="FK13" s="181"/>
      <c r="FL13" s="181"/>
      <c r="FM13" s="181"/>
      <c r="FN13" s="181"/>
      <c r="FO13" s="181"/>
      <c r="FP13" s="181"/>
      <c r="FQ13" s="181"/>
      <c r="FR13" s="181"/>
      <c r="FS13" s="181"/>
      <c r="FT13" s="181"/>
      <c r="FU13" s="181"/>
      <c r="FV13" s="181"/>
      <c r="FW13" s="181"/>
      <c r="FX13" s="181"/>
      <c r="FY13" s="181"/>
      <c r="FZ13" s="181"/>
      <c r="GA13" s="181"/>
      <c r="GB13" s="181"/>
      <c r="GC13" s="181"/>
      <c r="GD13" s="181"/>
      <c r="GE13" s="181"/>
      <c r="GF13" s="181"/>
      <c r="GG13" s="181"/>
      <c r="GH13" s="181"/>
      <c r="GI13" s="181"/>
      <c r="GJ13" s="181"/>
      <c r="GK13" s="181"/>
      <c r="GL13" s="181"/>
      <c r="GM13" s="181"/>
      <c r="GN13" s="181"/>
      <c r="GO13" s="181"/>
      <c r="GP13" s="181"/>
      <c r="GQ13" s="181"/>
      <c r="GR13" s="181"/>
      <c r="GS13" s="181"/>
      <c r="GT13" s="181"/>
      <c r="GU13" s="181"/>
      <c r="GV13" s="181"/>
      <c r="GW13" s="181"/>
      <c r="GX13" s="181"/>
      <c r="GY13" s="181"/>
      <c r="GZ13" s="181"/>
      <c r="HA13" s="181"/>
      <c r="HB13" s="181"/>
      <c r="HC13" s="181"/>
      <c r="HD13" s="181"/>
      <c r="HE13" s="181"/>
      <c r="HF13" s="181"/>
      <c r="HG13" s="181"/>
      <c r="HH13" s="181"/>
      <c r="HI13" s="181"/>
      <c r="HJ13" s="181"/>
      <c r="HK13" s="181"/>
      <c r="HL13" s="181"/>
      <c r="HM13" s="181"/>
      <c r="HN13" s="181"/>
      <c r="HO13" s="181"/>
      <c r="HP13" s="181"/>
      <c r="HQ13" s="181"/>
      <c r="HR13" s="181"/>
      <c r="HS13" s="181"/>
      <c r="HT13" s="181"/>
      <c r="HU13" s="181"/>
      <c r="HV13" s="181"/>
      <c r="HW13" s="181"/>
      <c r="HX13" s="181"/>
      <c r="HY13" s="181"/>
      <c r="HZ13" s="181"/>
      <c r="IA13" s="181"/>
      <c r="IB13" s="181"/>
      <c r="IC13" s="181"/>
      <c r="ID13" s="181"/>
      <c r="IE13" s="181"/>
      <c r="IF13" s="181"/>
      <c r="IG13" s="181"/>
      <c r="IH13" s="181"/>
      <c r="II13" s="181"/>
      <c r="IJ13" s="181"/>
      <c r="IK13" s="181"/>
      <c r="IL13" s="181"/>
      <c r="IM13" s="181"/>
      <c r="IN13" s="181"/>
      <c r="IO13" s="181"/>
      <c r="IP13" s="181"/>
      <c r="IQ13" s="181"/>
      <c r="IR13" s="181"/>
      <c r="IS13" s="181"/>
      <c r="IT13" s="181"/>
      <c r="IU13" s="181"/>
      <c r="IV13" s="181"/>
      <c r="IW13" s="181"/>
      <c r="IX13" s="181"/>
      <c r="IY13" s="181"/>
    </row>
    <row r="14" spans="1:259" s="71" customFormat="1" ht="18" customHeight="1" x14ac:dyDescent="0.25">
      <c r="A14" s="181"/>
      <c r="B14" s="908" t="s">
        <v>38</v>
      </c>
      <c r="C14" s="905">
        <v>1209906</v>
      </c>
      <c r="D14" s="870">
        <v>2.516162871273858</v>
      </c>
      <c r="E14" s="177"/>
      <c r="F14" s="901">
        <v>122472</v>
      </c>
      <c r="G14" s="893">
        <v>1.9357194224705427</v>
      </c>
      <c r="H14" s="177"/>
      <c r="I14" s="892">
        <v>29139</v>
      </c>
      <c r="J14" s="243">
        <f t="shared" si="1"/>
        <v>2.4083689146098952</v>
      </c>
      <c r="K14" s="893">
        <f t="shared" si="2"/>
        <v>23.792377033117774</v>
      </c>
      <c r="L14" s="178"/>
      <c r="M14" s="178">
        <f t="shared" si="3"/>
        <v>4</v>
      </c>
      <c r="N14" s="178">
        <v>4</v>
      </c>
      <c r="O14" s="178">
        <f t="shared" si="4"/>
        <v>4</v>
      </c>
      <c r="P14" s="179" t="str">
        <f t="shared" si="0"/>
        <v>Balears, Illes</v>
      </c>
      <c r="Q14" s="180">
        <f t="shared" si="5"/>
        <v>23.792377033117774</v>
      </c>
      <c r="R14" s="201"/>
      <c r="S14" s="176"/>
      <c r="T14" s="181"/>
      <c r="U14" s="181"/>
      <c r="V14" s="181"/>
      <c r="W14" s="181"/>
      <c r="X14" s="181"/>
      <c r="Y14" s="181"/>
      <c r="Z14" s="181"/>
      <c r="AA14" s="181"/>
      <c r="AB14" s="181"/>
      <c r="AC14" s="181"/>
      <c r="AD14" s="181"/>
      <c r="AE14" s="181"/>
      <c r="AF14" s="181"/>
      <c r="AG14" s="181"/>
      <c r="AH14" s="181"/>
      <c r="AI14" s="181"/>
      <c r="AJ14" s="181"/>
      <c r="AK14" s="181"/>
      <c r="AL14" s="181"/>
      <c r="AM14" s="181"/>
      <c r="AN14" s="181"/>
      <c r="AO14" s="181"/>
      <c r="AP14" s="181"/>
      <c r="AQ14" s="181"/>
      <c r="AR14" s="181"/>
      <c r="AS14" s="181"/>
      <c r="AT14" s="181"/>
      <c r="AU14" s="181"/>
      <c r="AV14" s="181"/>
      <c r="AW14" s="181"/>
      <c r="AX14" s="181"/>
      <c r="AY14" s="181"/>
      <c r="AZ14" s="181"/>
      <c r="BA14" s="181"/>
      <c r="BB14" s="181"/>
      <c r="BC14" s="181"/>
      <c r="BD14" s="181"/>
      <c r="BE14" s="181"/>
      <c r="BF14" s="181"/>
      <c r="BG14" s="181"/>
      <c r="BH14" s="181"/>
      <c r="BI14" s="181"/>
      <c r="BJ14" s="181"/>
      <c r="BK14" s="181"/>
      <c r="BL14" s="181"/>
      <c r="BM14" s="181"/>
      <c r="BN14" s="181"/>
      <c r="BO14" s="181"/>
      <c r="BP14" s="181"/>
      <c r="BQ14" s="181"/>
      <c r="BR14" s="181"/>
      <c r="BS14" s="181"/>
      <c r="BT14" s="181"/>
      <c r="BU14" s="181"/>
      <c r="BV14" s="181"/>
      <c r="BW14" s="181"/>
      <c r="BX14" s="181"/>
      <c r="BY14" s="181"/>
      <c r="BZ14" s="181"/>
      <c r="CA14" s="181"/>
      <c r="CB14" s="181"/>
      <c r="CC14" s="181"/>
      <c r="CD14" s="181"/>
      <c r="CE14" s="181"/>
      <c r="CF14" s="181"/>
      <c r="CG14" s="181"/>
      <c r="CH14" s="181"/>
      <c r="CI14" s="181"/>
      <c r="CJ14" s="181"/>
      <c r="CK14" s="181"/>
      <c r="CL14" s="181"/>
      <c r="CM14" s="181"/>
      <c r="CN14" s="181"/>
      <c r="CO14" s="181"/>
      <c r="CP14" s="181"/>
      <c r="CQ14" s="181"/>
      <c r="CR14" s="181"/>
      <c r="CS14" s="181"/>
      <c r="CT14" s="181"/>
      <c r="CU14" s="181"/>
      <c r="CV14" s="181"/>
      <c r="CW14" s="181"/>
      <c r="CX14" s="181"/>
      <c r="CY14" s="181"/>
      <c r="CZ14" s="181"/>
      <c r="DA14" s="181"/>
      <c r="DB14" s="181"/>
      <c r="DC14" s="181"/>
      <c r="DD14" s="181"/>
      <c r="DE14" s="181"/>
      <c r="DF14" s="181"/>
      <c r="DG14" s="181"/>
      <c r="DH14" s="181"/>
      <c r="DI14" s="181"/>
      <c r="DJ14" s="181"/>
      <c r="DK14" s="181"/>
      <c r="DL14" s="181"/>
      <c r="DM14" s="181"/>
      <c r="DN14" s="181"/>
      <c r="DO14" s="181"/>
      <c r="DP14" s="181"/>
      <c r="DQ14" s="181"/>
      <c r="DR14" s="181"/>
      <c r="DS14" s="181"/>
      <c r="DT14" s="181"/>
      <c r="DU14" s="181"/>
      <c r="DV14" s="181"/>
      <c r="DW14" s="181"/>
      <c r="DX14" s="181"/>
      <c r="DY14" s="181"/>
      <c r="DZ14" s="181"/>
      <c r="EA14" s="181"/>
      <c r="EB14" s="181"/>
      <c r="EC14" s="181"/>
      <c r="ED14" s="181"/>
      <c r="EE14" s="181"/>
      <c r="EF14" s="181"/>
      <c r="EG14" s="181"/>
      <c r="EH14" s="181"/>
      <c r="EI14" s="181"/>
      <c r="EJ14" s="181"/>
      <c r="EK14" s="181"/>
      <c r="EL14" s="181"/>
      <c r="EM14" s="181"/>
      <c r="EN14" s="181"/>
      <c r="EO14" s="181"/>
      <c r="EP14" s="181"/>
      <c r="EQ14" s="181"/>
      <c r="ER14" s="181"/>
      <c r="ES14" s="181"/>
      <c r="ET14" s="181"/>
      <c r="EU14" s="181"/>
      <c r="EV14" s="181"/>
      <c r="EW14" s="181"/>
      <c r="EX14" s="181"/>
      <c r="EY14" s="181"/>
      <c r="EZ14" s="181"/>
      <c r="FA14" s="181"/>
      <c r="FB14" s="181"/>
      <c r="FC14" s="181"/>
      <c r="FD14" s="181"/>
      <c r="FE14" s="181"/>
      <c r="FF14" s="181"/>
      <c r="FG14" s="181"/>
      <c r="FH14" s="181"/>
      <c r="FI14" s="181"/>
      <c r="FJ14" s="181"/>
      <c r="FK14" s="181"/>
      <c r="FL14" s="181"/>
      <c r="FM14" s="181"/>
      <c r="FN14" s="181"/>
      <c r="FO14" s="181"/>
      <c r="FP14" s="181"/>
      <c r="FQ14" s="181"/>
      <c r="FR14" s="181"/>
      <c r="FS14" s="181"/>
      <c r="FT14" s="181"/>
      <c r="FU14" s="181"/>
      <c r="FV14" s="181"/>
      <c r="FW14" s="181"/>
      <c r="FX14" s="181"/>
      <c r="FY14" s="181"/>
      <c r="FZ14" s="181"/>
      <c r="GA14" s="181"/>
      <c r="GB14" s="181"/>
      <c r="GC14" s="181"/>
      <c r="GD14" s="181"/>
      <c r="GE14" s="181"/>
      <c r="GF14" s="181"/>
      <c r="GG14" s="181"/>
      <c r="GH14" s="181"/>
      <c r="GI14" s="181"/>
      <c r="GJ14" s="181"/>
      <c r="GK14" s="181"/>
      <c r="GL14" s="181"/>
      <c r="GM14" s="181"/>
      <c r="GN14" s="181"/>
      <c r="GO14" s="181"/>
      <c r="GP14" s="181"/>
      <c r="GQ14" s="181"/>
      <c r="GR14" s="181"/>
      <c r="GS14" s="181"/>
      <c r="GT14" s="181"/>
      <c r="GU14" s="181"/>
      <c r="GV14" s="181"/>
      <c r="GW14" s="181"/>
      <c r="GX14" s="181"/>
      <c r="GY14" s="181"/>
      <c r="GZ14" s="181"/>
      <c r="HA14" s="181"/>
      <c r="HB14" s="181"/>
      <c r="HC14" s="181"/>
      <c r="HD14" s="181"/>
      <c r="HE14" s="181"/>
      <c r="HF14" s="181"/>
      <c r="HG14" s="181"/>
      <c r="HH14" s="181"/>
      <c r="HI14" s="181"/>
      <c r="HJ14" s="181"/>
      <c r="HK14" s="181"/>
      <c r="HL14" s="181"/>
      <c r="HM14" s="181"/>
      <c r="HN14" s="181"/>
      <c r="HO14" s="181"/>
      <c r="HP14" s="181"/>
      <c r="HQ14" s="181"/>
      <c r="HR14" s="181"/>
      <c r="HS14" s="181"/>
      <c r="HT14" s="181"/>
      <c r="HU14" s="181"/>
      <c r="HV14" s="181"/>
      <c r="HW14" s="181"/>
      <c r="HX14" s="181"/>
      <c r="HY14" s="181"/>
      <c r="HZ14" s="181"/>
      <c r="IA14" s="181"/>
      <c r="IB14" s="181"/>
      <c r="IC14" s="181"/>
      <c r="ID14" s="181"/>
      <c r="IE14" s="181"/>
      <c r="IF14" s="181"/>
      <c r="IG14" s="181"/>
      <c r="IH14" s="181"/>
      <c r="II14" s="181"/>
      <c r="IJ14" s="181"/>
      <c r="IK14" s="181"/>
      <c r="IL14" s="181"/>
      <c r="IM14" s="181"/>
      <c r="IN14" s="181"/>
      <c r="IO14" s="181"/>
      <c r="IP14" s="181"/>
      <c r="IQ14" s="181"/>
      <c r="IR14" s="181"/>
      <c r="IS14" s="181"/>
      <c r="IT14" s="181"/>
      <c r="IU14" s="181"/>
      <c r="IV14" s="181"/>
      <c r="IW14" s="181"/>
      <c r="IX14" s="181"/>
      <c r="IY14" s="181"/>
    </row>
    <row r="15" spans="1:259" s="71" customFormat="1" ht="18" customHeight="1" x14ac:dyDescent="0.25">
      <c r="A15" s="181"/>
      <c r="B15" s="908" t="s">
        <v>6</v>
      </c>
      <c r="C15" s="905">
        <v>2213016</v>
      </c>
      <c r="D15" s="870">
        <v>4.6022655418974603</v>
      </c>
      <c r="E15" s="177"/>
      <c r="F15" s="901">
        <v>253565</v>
      </c>
      <c r="G15" s="893">
        <v>4.0076972316835127</v>
      </c>
      <c r="H15" s="177"/>
      <c r="I15" s="892">
        <v>40456</v>
      </c>
      <c r="J15" s="243">
        <f t="shared" si="1"/>
        <v>1.8280934254429249</v>
      </c>
      <c r="K15" s="893">
        <f t="shared" si="2"/>
        <v>15.954883363240194</v>
      </c>
      <c r="L15" s="178"/>
      <c r="M15" s="178">
        <f t="shared" si="3"/>
        <v>18</v>
      </c>
      <c r="N15" s="178">
        <v>5</v>
      </c>
      <c r="O15" s="178">
        <f t="shared" si="4"/>
        <v>10</v>
      </c>
      <c r="P15" s="179" t="str">
        <f t="shared" si="0"/>
        <v>Comunitat Valenciana</v>
      </c>
      <c r="Q15" s="180">
        <f t="shared" si="5"/>
        <v>22.935094096192731</v>
      </c>
      <c r="R15" s="201"/>
      <c r="S15" s="176"/>
      <c r="T15" s="181"/>
      <c r="U15" s="181"/>
      <c r="V15" s="181"/>
      <c r="W15" s="181"/>
      <c r="X15" s="181"/>
      <c r="Y15" s="181"/>
      <c r="Z15" s="181"/>
      <c r="AA15" s="181"/>
      <c r="AB15" s="181"/>
      <c r="AC15" s="181"/>
      <c r="AD15" s="181"/>
      <c r="AE15" s="181"/>
      <c r="AF15" s="181"/>
      <c r="AG15" s="181"/>
      <c r="AH15" s="181"/>
      <c r="AI15" s="181"/>
      <c r="AJ15" s="181"/>
      <c r="AK15" s="181"/>
      <c r="AL15" s="181"/>
      <c r="AM15" s="181"/>
      <c r="AN15" s="181"/>
      <c r="AO15" s="181"/>
      <c r="AP15" s="181"/>
      <c r="AQ15" s="181"/>
      <c r="AR15" s="181"/>
      <c r="AS15" s="181"/>
      <c r="AT15" s="181"/>
      <c r="AU15" s="181"/>
      <c r="AV15" s="181"/>
      <c r="AW15" s="181"/>
      <c r="AX15" s="181"/>
      <c r="AY15" s="181"/>
      <c r="AZ15" s="181"/>
      <c r="BA15" s="181"/>
      <c r="BB15" s="181"/>
      <c r="BC15" s="181"/>
      <c r="BD15" s="181"/>
      <c r="BE15" s="181"/>
      <c r="BF15" s="181"/>
      <c r="BG15" s="181"/>
      <c r="BH15" s="181"/>
      <c r="BI15" s="181"/>
      <c r="BJ15" s="181"/>
      <c r="BK15" s="181"/>
      <c r="BL15" s="181"/>
      <c r="BM15" s="181"/>
      <c r="BN15" s="181"/>
      <c r="BO15" s="181"/>
      <c r="BP15" s="181"/>
      <c r="BQ15" s="181"/>
      <c r="BR15" s="181"/>
      <c r="BS15" s="181"/>
      <c r="BT15" s="181"/>
      <c r="BU15" s="181"/>
      <c r="BV15" s="181"/>
      <c r="BW15" s="181"/>
      <c r="BX15" s="181"/>
      <c r="BY15" s="181"/>
      <c r="BZ15" s="181"/>
      <c r="CA15" s="181"/>
      <c r="CB15" s="181"/>
      <c r="CC15" s="181"/>
      <c r="CD15" s="181"/>
      <c r="CE15" s="181"/>
      <c r="CF15" s="181"/>
      <c r="CG15" s="181"/>
      <c r="CH15" s="181"/>
      <c r="CI15" s="181"/>
      <c r="CJ15" s="181"/>
      <c r="CK15" s="181"/>
      <c r="CL15" s="181"/>
      <c r="CM15" s="181"/>
      <c r="CN15" s="181"/>
      <c r="CO15" s="181"/>
      <c r="CP15" s="181"/>
      <c r="CQ15" s="181"/>
      <c r="CR15" s="181"/>
      <c r="CS15" s="181"/>
      <c r="CT15" s="181"/>
      <c r="CU15" s="181"/>
      <c r="CV15" s="181"/>
      <c r="CW15" s="181"/>
      <c r="CX15" s="181"/>
      <c r="CY15" s="181"/>
      <c r="CZ15" s="181"/>
      <c r="DA15" s="181"/>
      <c r="DB15" s="181"/>
      <c r="DC15" s="181"/>
      <c r="DD15" s="181"/>
      <c r="DE15" s="181"/>
      <c r="DF15" s="181"/>
      <c r="DG15" s="181"/>
      <c r="DH15" s="181"/>
      <c r="DI15" s="181"/>
      <c r="DJ15" s="181"/>
      <c r="DK15" s="181"/>
      <c r="DL15" s="181"/>
      <c r="DM15" s="181"/>
      <c r="DN15" s="181"/>
      <c r="DO15" s="181"/>
      <c r="DP15" s="181"/>
      <c r="DQ15" s="181"/>
      <c r="DR15" s="181"/>
      <c r="DS15" s="181"/>
      <c r="DT15" s="181"/>
      <c r="DU15" s="181"/>
      <c r="DV15" s="181"/>
      <c r="DW15" s="181"/>
      <c r="DX15" s="181"/>
      <c r="DY15" s="181"/>
      <c r="DZ15" s="181"/>
      <c r="EA15" s="181"/>
      <c r="EB15" s="181"/>
      <c r="EC15" s="181"/>
      <c r="ED15" s="181"/>
      <c r="EE15" s="181"/>
      <c r="EF15" s="181"/>
      <c r="EG15" s="181"/>
      <c r="EH15" s="181"/>
      <c r="EI15" s="181"/>
      <c r="EJ15" s="181"/>
      <c r="EK15" s="181"/>
      <c r="EL15" s="181"/>
      <c r="EM15" s="181"/>
      <c r="EN15" s="181"/>
      <c r="EO15" s="181"/>
      <c r="EP15" s="181"/>
      <c r="EQ15" s="181"/>
      <c r="ER15" s="181"/>
      <c r="ES15" s="181"/>
      <c r="ET15" s="181"/>
      <c r="EU15" s="181"/>
      <c r="EV15" s="181"/>
      <c r="EW15" s="181"/>
      <c r="EX15" s="181"/>
      <c r="EY15" s="181"/>
      <c r="EZ15" s="181"/>
      <c r="FA15" s="181"/>
      <c r="FB15" s="181"/>
      <c r="FC15" s="181"/>
      <c r="FD15" s="181"/>
      <c r="FE15" s="181"/>
      <c r="FF15" s="181"/>
      <c r="FG15" s="181"/>
      <c r="FH15" s="181"/>
      <c r="FI15" s="181"/>
      <c r="FJ15" s="181"/>
      <c r="FK15" s="181"/>
      <c r="FL15" s="181"/>
      <c r="FM15" s="181"/>
      <c r="FN15" s="181"/>
      <c r="FO15" s="181"/>
      <c r="FP15" s="181"/>
      <c r="FQ15" s="181"/>
      <c r="FR15" s="181"/>
      <c r="FS15" s="181"/>
      <c r="FT15" s="181"/>
      <c r="FU15" s="181"/>
      <c r="FV15" s="181"/>
      <c r="FW15" s="181"/>
      <c r="FX15" s="181"/>
      <c r="FY15" s="181"/>
      <c r="FZ15" s="181"/>
      <c r="GA15" s="181"/>
      <c r="GB15" s="181"/>
      <c r="GC15" s="181"/>
      <c r="GD15" s="181"/>
      <c r="GE15" s="181"/>
      <c r="GF15" s="181"/>
      <c r="GG15" s="181"/>
      <c r="GH15" s="181"/>
      <c r="GI15" s="181"/>
      <c r="GJ15" s="181"/>
      <c r="GK15" s="181"/>
      <c r="GL15" s="181"/>
      <c r="GM15" s="181"/>
      <c r="GN15" s="181"/>
      <c r="GO15" s="181"/>
      <c r="GP15" s="181"/>
      <c r="GQ15" s="181"/>
      <c r="GR15" s="181"/>
      <c r="GS15" s="181"/>
      <c r="GT15" s="181"/>
      <c r="GU15" s="181"/>
      <c r="GV15" s="181"/>
      <c r="GW15" s="181"/>
      <c r="GX15" s="181"/>
      <c r="GY15" s="181"/>
      <c r="GZ15" s="181"/>
      <c r="HA15" s="181"/>
      <c r="HB15" s="181"/>
      <c r="HC15" s="181"/>
      <c r="HD15" s="181"/>
      <c r="HE15" s="181"/>
      <c r="HF15" s="181"/>
      <c r="HG15" s="181"/>
      <c r="HH15" s="181"/>
      <c r="HI15" s="181"/>
      <c r="HJ15" s="181"/>
      <c r="HK15" s="181"/>
      <c r="HL15" s="181"/>
      <c r="HM15" s="181"/>
      <c r="HN15" s="181"/>
      <c r="HO15" s="181"/>
      <c r="HP15" s="181"/>
      <c r="HQ15" s="181"/>
      <c r="HR15" s="181"/>
      <c r="HS15" s="181"/>
      <c r="HT15" s="181"/>
      <c r="HU15" s="181"/>
      <c r="HV15" s="181"/>
      <c r="HW15" s="181"/>
      <c r="HX15" s="181"/>
      <c r="HY15" s="181"/>
      <c r="HZ15" s="181"/>
      <c r="IA15" s="181"/>
      <c r="IB15" s="181"/>
      <c r="IC15" s="181"/>
      <c r="ID15" s="181"/>
      <c r="IE15" s="181"/>
      <c r="IF15" s="181"/>
      <c r="IG15" s="181"/>
      <c r="IH15" s="181"/>
      <c r="II15" s="181"/>
      <c r="IJ15" s="181"/>
      <c r="IK15" s="181"/>
      <c r="IL15" s="181"/>
      <c r="IM15" s="181"/>
      <c r="IN15" s="181"/>
      <c r="IO15" s="181"/>
      <c r="IP15" s="181"/>
      <c r="IQ15" s="181"/>
      <c r="IR15" s="181"/>
      <c r="IS15" s="181"/>
      <c r="IT15" s="181"/>
      <c r="IU15" s="181"/>
      <c r="IV15" s="181"/>
      <c r="IW15" s="181"/>
      <c r="IX15" s="181"/>
      <c r="IY15" s="181"/>
    </row>
    <row r="16" spans="1:259" s="71" customFormat="1" ht="18" customHeight="1" x14ac:dyDescent="0.25">
      <c r="A16" s="181"/>
      <c r="B16" s="908" t="s">
        <v>5</v>
      </c>
      <c r="C16" s="906">
        <v>588387</v>
      </c>
      <c r="D16" s="870">
        <v>1.2236302021315801</v>
      </c>
      <c r="E16" s="177"/>
      <c r="F16" s="902">
        <v>99920</v>
      </c>
      <c r="G16" s="893">
        <v>1.579275954448826</v>
      </c>
      <c r="H16" s="177"/>
      <c r="I16" s="892">
        <v>16934</v>
      </c>
      <c r="J16" s="243">
        <f t="shared" si="1"/>
        <v>2.8780377540632269</v>
      </c>
      <c r="K16" s="893">
        <f t="shared" si="2"/>
        <v>16.947558046437148</v>
      </c>
      <c r="L16" s="178"/>
      <c r="M16" s="178">
        <f t="shared" si="3"/>
        <v>17</v>
      </c>
      <c r="N16" s="178">
        <v>6</v>
      </c>
      <c r="O16" s="178">
        <f t="shared" si="4"/>
        <v>11</v>
      </c>
      <c r="P16" s="179" t="str">
        <f t="shared" si="0"/>
        <v>Extremadura</v>
      </c>
      <c r="Q16" s="182">
        <f t="shared" si="5"/>
        <v>22.902010801331233</v>
      </c>
      <c r="R16" s="201"/>
      <c r="S16" s="176"/>
      <c r="T16" s="181"/>
      <c r="U16" s="181"/>
      <c r="V16" s="181"/>
      <c r="W16" s="181"/>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V16" s="181"/>
      <c r="AW16" s="181"/>
      <c r="AX16" s="181"/>
      <c r="AY16" s="181"/>
      <c r="AZ16" s="181"/>
      <c r="BA16" s="181"/>
      <c r="BB16" s="181"/>
      <c r="BC16" s="181"/>
      <c r="BD16" s="181"/>
      <c r="BE16" s="181"/>
      <c r="BF16" s="181"/>
      <c r="BG16" s="181"/>
      <c r="BH16" s="181"/>
      <c r="BI16" s="181"/>
      <c r="BJ16" s="181"/>
      <c r="BK16" s="181"/>
      <c r="BL16" s="181"/>
      <c r="BM16" s="181"/>
      <c r="BN16" s="181"/>
      <c r="BO16" s="181"/>
      <c r="BP16" s="181"/>
      <c r="BQ16" s="181"/>
      <c r="BR16" s="181"/>
      <c r="BS16" s="181"/>
      <c r="BT16" s="181"/>
      <c r="BU16" s="181"/>
      <c r="BV16" s="181"/>
      <c r="BW16" s="181"/>
      <c r="BX16" s="181"/>
      <c r="BY16" s="181"/>
      <c r="BZ16" s="181"/>
      <c r="CA16" s="181"/>
      <c r="CB16" s="181"/>
      <c r="CC16" s="181"/>
      <c r="CD16" s="181"/>
      <c r="CE16" s="181"/>
      <c r="CF16" s="181"/>
      <c r="CG16" s="181"/>
      <c r="CH16" s="181"/>
      <c r="CI16" s="181"/>
      <c r="CJ16" s="181"/>
      <c r="CK16" s="181"/>
      <c r="CL16" s="181"/>
      <c r="CM16" s="181"/>
      <c r="CN16" s="181"/>
      <c r="CO16" s="181"/>
      <c r="CP16" s="181"/>
      <c r="CQ16" s="181"/>
      <c r="CR16" s="181"/>
      <c r="CS16" s="181"/>
      <c r="CT16" s="181"/>
      <c r="CU16" s="181"/>
      <c r="CV16" s="181"/>
      <c r="CW16" s="181"/>
      <c r="CX16" s="181"/>
      <c r="CY16" s="181"/>
      <c r="CZ16" s="181"/>
      <c r="DA16" s="181"/>
      <c r="DB16" s="181"/>
      <c r="DC16" s="181"/>
      <c r="DD16" s="181"/>
      <c r="DE16" s="181"/>
      <c r="DF16" s="181"/>
      <c r="DG16" s="181"/>
      <c r="DH16" s="181"/>
      <c r="DI16" s="181"/>
      <c r="DJ16" s="181"/>
      <c r="DK16" s="181"/>
      <c r="DL16" s="181"/>
      <c r="DM16" s="181"/>
      <c r="DN16" s="181"/>
      <c r="DO16" s="181"/>
      <c r="DP16" s="181"/>
      <c r="DQ16" s="181"/>
      <c r="DR16" s="181"/>
      <c r="DS16" s="181"/>
      <c r="DT16" s="181"/>
      <c r="DU16" s="181"/>
      <c r="DV16" s="181"/>
      <c r="DW16" s="181"/>
      <c r="DX16" s="181"/>
      <c r="DY16" s="181"/>
      <c r="DZ16" s="181"/>
      <c r="EA16" s="181"/>
      <c r="EB16" s="181"/>
      <c r="EC16" s="181"/>
      <c r="ED16" s="181"/>
      <c r="EE16" s="181"/>
      <c r="EF16" s="181"/>
      <c r="EG16" s="181"/>
      <c r="EH16" s="181"/>
      <c r="EI16" s="181"/>
      <c r="EJ16" s="181"/>
      <c r="EK16" s="181"/>
      <c r="EL16" s="181"/>
      <c r="EM16" s="181"/>
      <c r="EN16" s="181"/>
      <c r="EO16" s="181"/>
      <c r="EP16" s="181"/>
      <c r="EQ16" s="181"/>
      <c r="ER16" s="181"/>
      <c r="ES16" s="181"/>
      <c r="ET16" s="181"/>
      <c r="EU16" s="181"/>
      <c r="EV16" s="181"/>
      <c r="EW16" s="181"/>
      <c r="EX16" s="181"/>
      <c r="EY16" s="181"/>
      <c r="EZ16" s="181"/>
      <c r="FA16" s="181"/>
      <c r="FB16" s="181"/>
      <c r="FC16" s="181"/>
      <c r="FD16" s="181"/>
      <c r="FE16" s="181"/>
      <c r="FF16" s="181"/>
      <c r="FG16" s="181"/>
      <c r="FH16" s="181"/>
      <c r="FI16" s="181"/>
      <c r="FJ16" s="181"/>
      <c r="FK16" s="181"/>
      <c r="FL16" s="181"/>
      <c r="FM16" s="181"/>
      <c r="FN16" s="181"/>
      <c r="FO16" s="181"/>
      <c r="FP16" s="181"/>
      <c r="FQ16" s="181"/>
      <c r="FR16" s="181"/>
      <c r="FS16" s="181"/>
      <c r="FT16" s="181"/>
      <c r="FU16" s="181"/>
      <c r="FV16" s="181"/>
      <c r="FW16" s="181"/>
      <c r="FX16" s="181"/>
      <c r="FY16" s="181"/>
      <c r="FZ16" s="181"/>
      <c r="GA16" s="181"/>
      <c r="GB16" s="181"/>
      <c r="GC16" s="181"/>
      <c r="GD16" s="181"/>
      <c r="GE16" s="181"/>
      <c r="GF16" s="181"/>
      <c r="GG16" s="181"/>
      <c r="GH16" s="181"/>
      <c r="GI16" s="181"/>
      <c r="GJ16" s="181"/>
      <c r="GK16" s="181"/>
      <c r="GL16" s="181"/>
      <c r="GM16" s="181"/>
      <c r="GN16" s="181"/>
      <c r="GO16" s="181"/>
      <c r="GP16" s="181"/>
      <c r="GQ16" s="181"/>
      <c r="GR16" s="181"/>
      <c r="GS16" s="181"/>
      <c r="GT16" s="181"/>
      <c r="GU16" s="181"/>
      <c r="GV16" s="181"/>
      <c r="GW16" s="181"/>
      <c r="GX16" s="181"/>
      <c r="GY16" s="181"/>
      <c r="GZ16" s="181"/>
      <c r="HA16" s="181"/>
      <c r="HB16" s="181"/>
      <c r="HC16" s="181"/>
      <c r="HD16" s="181"/>
      <c r="HE16" s="181"/>
      <c r="HF16" s="181"/>
      <c r="HG16" s="181"/>
      <c r="HH16" s="181"/>
      <c r="HI16" s="181"/>
      <c r="HJ16" s="181"/>
      <c r="HK16" s="181"/>
      <c r="HL16" s="181"/>
      <c r="HM16" s="181"/>
      <c r="HN16" s="181"/>
      <c r="HO16" s="181"/>
      <c r="HP16" s="181"/>
      <c r="HQ16" s="181"/>
      <c r="HR16" s="181"/>
      <c r="HS16" s="181"/>
      <c r="HT16" s="181"/>
      <c r="HU16" s="181"/>
      <c r="HV16" s="181"/>
      <c r="HW16" s="181"/>
      <c r="HX16" s="181"/>
      <c r="HY16" s="181"/>
      <c r="HZ16" s="181"/>
      <c r="IA16" s="181"/>
      <c r="IB16" s="181"/>
      <c r="IC16" s="181"/>
      <c r="ID16" s="181"/>
      <c r="IE16" s="181"/>
      <c r="IF16" s="181"/>
      <c r="IG16" s="181"/>
      <c r="IH16" s="181"/>
      <c r="II16" s="181"/>
      <c r="IJ16" s="181"/>
      <c r="IK16" s="181"/>
      <c r="IL16" s="181"/>
      <c r="IM16" s="181"/>
      <c r="IN16" s="181"/>
      <c r="IO16" s="181"/>
      <c r="IP16" s="181"/>
      <c r="IQ16" s="181"/>
      <c r="IR16" s="181"/>
      <c r="IS16" s="181"/>
      <c r="IT16" s="181"/>
      <c r="IU16" s="181"/>
      <c r="IV16" s="181"/>
      <c r="IW16" s="181"/>
      <c r="IX16" s="181"/>
      <c r="IY16" s="181"/>
    </row>
    <row r="17" spans="1:259" s="72" customFormat="1" ht="18" customHeight="1" x14ac:dyDescent="0.25">
      <c r="A17" s="183"/>
      <c r="B17" s="909" t="s">
        <v>4</v>
      </c>
      <c r="C17" s="905">
        <v>2383703</v>
      </c>
      <c r="D17" s="870">
        <v>4.9572322021248834</v>
      </c>
      <c r="E17" s="177"/>
      <c r="F17" s="903">
        <v>409663</v>
      </c>
      <c r="G17" s="895">
        <v>6.4748891646053783</v>
      </c>
      <c r="H17" s="177"/>
      <c r="I17" s="894">
        <v>123323</v>
      </c>
      <c r="J17" s="244">
        <f t="shared" si="1"/>
        <v>5.1735891593877259</v>
      </c>
      <c r="K17" s="895">
        <f t="shared" si="2"/>
        <v>30.103524116163772</v>
      </c>
      <c r="L17" s="178"/>
      <c r="M17" s="178">
        <f t="shared" si="3"/>
        <v>1</v>
      </c>
      <c r="N17" s="178">
        <v>7</v>
      </c>
      <c r="O17" s="178">
        <f t="shared" si="4"/>
        <v>21</v>
      </c>
      <c r="P17" s="179" t="str">
        <f t="shared" si="0"/>
        <v>TOTAL</v>
      </c>
      <c r="Q17" s="180">
        <f t="shared" si="5"/>
        <v>22.334774259319261</v>
      </c>
      <c r="R17" s="201"/>
      <c r="S17" s="184"/>
      <c r="T17" s="183"/>
      <c r="U17" s="183"/>
      <c r="V17" s="183"/>
      <c r="W17" s="183"/>
      <c r="X17" s="183"/>
      <c r="Y17" s="183"/>
      <c r="Z17" s="183"/>
      <c r="AA17" s="183"/>
      <c r="AB17" s="183"/>
      <c r="AC17" s="183"/>
      <c r="AD17" s="183"/>
      <c r="AE17" s="183"/>
      <c r="AF17" s="183"/>
      <c r="AG17" s="183"/>
      <c r="AH17" s="183"/>
      <c r="AI17" s="183"/>
      <c r="AJ17" s="183"/>
      <c r="AK17" s="183"/>
      <c r="AL17" s="183"/>
      <c r="AM17" s="183"/>
      <c r="AN17" s="183"/>
      <c r="AO17" s="183"/>
      <c r="AP17" s="183"/>
      <c r="AQ17" s="183"/>
      <c r="AR17" s="183"/>
      <c r="AS17" s="183"/>
      <c r="AT17" s="183"/>
      <c r="AU17" s="183"/>
      <c r="AV17" s="183"/>
      <c r="AW17" s="183"/>
      <c r="AX17" s="183"/>
      <c r="AY17" s="183"/>
      <c r="AZ17" s="183"/>
      <c r="BA17" s="183"/>
      <c r="BB17" s="183"/>
      <c r="BC17" s="183"/>
      <c r="BD17" s="183"/>
      <c r="BE17" s="183"/>
      <c r="BF17" s="183"/>
      <c r="BG17" s="183"/>
      <c r="BH17" s="183"/>
      <c r="BI17" s="183"/>
      <c r="BJ17" s="183"/>
      <c r="BK17" s="183"/>
      <c r="BL17" s="183"/>
      <c r="BM17" s="183"/>
      <c r="BN17" s="183"/>
      <c r="BO17" s="183"/>
      <c r="BP17" s="183"/>
      <c r="BQ17" s="183"/>
      <c r="BR17" s="183"/>
      <c r="BS17" s="183"/>
      <c r="BT17" s="183"/>
      <c r="BU17" s="183"/>
      <c r="BV17" s="183"/>
      <c r="BW17" s="183"/>
      <c r="BX17" s="183"/>
      <c r="BY17" s="183"/>
      <c r="BZ17" s="183"/>
      <c r="CA17" s="183"/>
      <c r="CB17" s="183"/>
      <c r="CC17" s="183"/>
      <c r="CD17" s="183"/>
      <c r="CE17" s="183"/>
      <c r="CF17" s="183"/>
      <c r="CG17" s="183"/>
      <c r="CH17" s="183"/>
      <c r="CI17" s="183"/>
      <c r="CJ17" s="183"/>
      <c r="CK17" s="183"/>
      <c r="CL17" s="183"/>
      <c r="CM17" s="183"/>
      <c r="CN17" s="183"/>
      <c r="CO17" s="183"/>
      <c r="CP17" s="183"/>
      <c r="CQ17" s="183"/>
      <c r="CR17" s="183"/>
      <c r="CS17" s="183"/>
      <c r="CT17" s="183"/>
      <c r="CU17" s="183"/>
      <c r="CV17" s="183"/>
      <c r="CW17" s="183"/>
      <c r="CX17" s="183"/>
      <c r="CY17" s="183"/>
      <c r="CZ17" s="183"/>
      <c r="DA17" s="183"/>
      <c r="DB17" s="183"/>
      <c r="DC17" s="183"/>
      <c r="DD17" s="183"/>
      <c r="DE17" s="183"/>
      <c r="DF17" s="183"/>
      <c r="DG17" s="183"/>
      <c r="DH17" s="183"/>
      <c r="DI17" s="183"/>
      <c r="DJ17" s="183"/>
      <c r="DK17" s="183"/>
      <c r="DL17" s="183"/>
      <c r="DM17" s="183"/>
      <c r="DN17" s="183"/>
      <c r="DO17" s="183"/>
      <c r="DP17" s="183"/>
      <c r="DQ17" s="183"/>
      <c r="DR17" s="183"/>
      <c r="DS17" s="183"/>
      <c r="DT17" s="183"/>
      <c r="DU17" s="183"/>
      <c r="DV17" s="183"/>
      <c r="DW17" s="183"/>
      <c r="DX17" s="183"/>
      <c r="DY17" s="183"/>
      <c r="DZ17" s="183"/>
      <c r="EA17" s="183"/>
      <c r="EB17" s="183"/>
      <c r="EC17" s="183"/>
      <c r="ED17" s="183"/>
      <c r="EE17" s="183"/>
      <c r="EF17" s="183"/>
      <c r="EG17" s="183"/>
      <c r="EH17" s="183"/>
      <c r="EI17" s="183"/>
      <c r="EJ17" s="183"/>
      <c r="EK17" s="183"/>
      <c r="EL17" s="183"/>
      <c r="EM17" s="183"/>
      <c r="EN17" s="183"/>
      <c r="EO17" s="183"/>
      <c r="EP17" s="183"/>
      <c r="EQ17" s="183"/>
      <c r="ER17" s="183"/>
      <c r="ES17" s="183"/>
      <c r="ET17" s="183"/>
      <c r="EU17" s="183"/>
      <c r="EV17" s="183"/>
      <c r="EW17" s="183"/>
      <c r="EX17" s="183"/>
      <c r="EY17" s="183"/>
      <c r="EZ17" s="183"/>
      <c r="FA17" s="183"/>
      <c r="FB17" s="183"/>
      <c r="FC17" s="183"/>
      <c r="FD17" s="183"/>
      <c r="FE17" s="183"/>
      <c r="FF17" s="183"/>
      <c r="FG17" s="183"/>
      <c r="FH17" s="183"/>
      <c r="FI17" s="183"/>
      <c r="FJ17" s="183"/>
      <c r="FK17" s="183"/>
      <c r="FL17" s="183"/>
      <c r="FM17" s="183"/>
      <c r="FN17" s="183"/>
      <c r="FO17" s="183"/>
      <c r="FP17" s="183"/>
      <c r="FQ17" s="183"/>
      <c r="FR17" s="183"/>
      <c r="FS17" s="183"/>
      <c r="FT17" s="183"/>
      <c r="FU17" s="183"/>
      <c r="FV17" s="183"/>
      <c r="FW17" s="183"/>
      <c r="FX17" s="183"/>
      <c r="FY17" s="183"/>
      <c r="FZ17" s="183"/>
      <c r="GA17" s="183"/>
      <c r="GB17" s="183"/>
      <c r="GC17" s="183"/>
      <c r="GD17" s="183"/>
      <c r="GE17" s="183"/>
      <c r="GF17" s="183"/>
      <c r="GG17" s="183"/>
      <c r="GH17" s="183"/>
      <c r="GI17" s="183"/>
      <c r="GJ17" s="183"/>
      <c r="GK17" s="183"/>
      <c r="GL17" s="183"/>
      <c r="GM17" s="183"/>
      <c r="GN17" s="183"/>
      <c r="GO17" s="183"/>
      <c r="GP17" s="183"/>
      <c r="GQ17" s="183"/>
      <c r="GR17" s="183"/>
      <c r="GS17" s="183"/>
      <c r="GT17" s="183"/>
      <c r="GU17" s="183"/>
      <c r="GV17" s="183"/>
      <c r="GW17" s="183"/>
      <c r="GX17" s="183"/>
      <c r="GY17" s="183"/>
      <c r="GZ17" s="183"/>
      <c r="HA17" s="183"/>
      <c r="HB17" s="183"/>
      <c r="HC17" s="183"/>
      <c r="HD17" s="183"/>
      <c r="HE17" s="183"/>
      <c r="HF17" s="183"/>
      <c r="HG17" s="183"/>
      <c r="HH17" s="183"/>
      <c r="HI17" s="183"/>
      <c r="HJ17" s="183"/>
      <c r="HK17" s="183"/>
      <c r="HL17" s="183"/>
      <c r="HM17" s="183"/>
      <c r="HN17" s="183"/>
      <c r="HO17" s="183"/>
      <c r="HP17" s="183"/>
      <c r="HQ17" s="183"/>
      <c r="HR17" s="183"/>
      <c r="HS17" s="183"/>
      <c r="HT17" s="183"/>
      <c r="HU17" s="183"/>
      <c r="HV17" s="183"/>
      <c r="HW17" s="183"/>
      <c r="HX17" s="183"/>
      <c r="HY17" s="183"/>
      <c r="HZ17" s="183"/>
      <c r="IA17" s="183"/>
      <c r="IB17" s="183"/>
      <c r="IC17" s="183"/>
      <c r="ID17" s="183"/>
      <c r="IE17" s="183"/>
      <c r="IF17" s="183"/>
      <c r="IG17" s="183"/>
      <c r="IH17" s="183"/>
      <c r="II17" s="183"/>
      <c r="IJ17" s="183"/>
      <c r="IK17" s="183"/>
      <c r="IL17" s="183"/>
      <c r="IM17" s="183"/>
      <c r="IN17" s="183"/>
      <c r="IO17" s="183"/>
      <c r="IP17" s="183"/>
      <c r="IQ17" s="183"/>
      <c r="IR17" s="183"/>
      <c r="IS17" s="183"/>
      <c r="IT17" s="183"/>
      <c r="IU17" s="183"/>
      <c r="IV17" s="183"/>
      <c r="IW17" s="183"/>
      <c r="IX17" s="183"/>
      <c r="IY17" s="183"/>
    </row>
    <row r="18" spans="1:259" s="72" customFormat="1" ht="18" customHeight="1" x14ac:dyDescent="0.25">
      <c r="A18" s="183"/>
      <c r="B18" s="909" t="s">
        <v>40</v>
      </c>
      <c r="C18" s="905">
        <v>2084086</v>
      </c>
      <c r="D18" s="870">
        <v>4.3341382006053779</v>
      </c>
      <c r="E18" s="177"/>
      <c r="F18" s="903">
        <v>282068</v>
      </c>
      <c r="G18" s="895">
        <v>4.4581986581212121</v>
      </c>
      <c r="H18" s="177"/>
      <c r="I18" s="894">
        <v>72070</v>
      </c>
      <c r="J18" s="244">
        <f t="shared" si="1"/>
        <v>3.4581106537830011</v>
      </c>
      <c r="K18" s="895">
        <f t="shared" si="2"/>
        <v>25.550576456740927</v>
      </c>
      <c r="L18" s="178"/>
      <c r="M18" s="178">
        <f t="shared" si="3"/>
        <v>3</v>
      </c>
      <c r="N18" s="178">
        <v>8</v>
      </c>
      <c r="O18" s="178">
        <f t="shared" si="4"/>
        <v>13</v>
      </c>
      <c r="P18" s="179" t="str">
        <f t="shared" si="0"/>
        <v>Madrid, Comunidad de</v>
      </c>
      <c r="Q18" s="180">
        <f t="shared" si="5"/>
        <v>22.025392452017034</v>
      </c>
      <c r="R18" s="201"/>
      <c r="S18" s="184"/>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3"/>
      <c r="BA18" s="183"/>
      <c r="BB18" s="183"/>
      <c r="BC18" s="183"/>
      <c r="BD18" s="183"/>
      <c r="BE18" s="183"/>
      <c r="BF18" s="183"/>
      <c r="BG18" s="183"/>
      <c r="BH18" s="183"/>
      <c r="BI18" s="183"/>
      <c r="BJ18" s="183"/>
      <c r="BK18" s="183"/>
      <c r="BL18" s="183"/>
      <c r="BM18" s="183"/>
      <c r="BN18" s="183"/>
      <c r="BO18" s="183"/>
      <c r="BP18" s="183"/>
      <c r="BQ18" s="183"/>
      <c r="BR18" s="183"/>
      <c r="BS18" s="183"/>
      <c r="BT18" s="183"/>
      <c r="BU18" s="183"/>
      <c r="BV18" s="183"/>
      <c r="BW18" s="183"/>
      <c r="BX18" s="183"/>
      <c r="BY18" s="183"/>
      <c r="BZ18" s="183"/>
      <c r="CA18" s="183"/>
      <c r="CB18" s="183"/>
      <c r="CC18" s="183"/>
      <c r="CD18" s="183"/>
      <c r="CE18" s="183"/>
      <c r="CF18" s="183"/>
      <c r="CG18" s="183"/>
      <c r="CH18" s="183"/>
      <c r="CI18" s="183"/>
      <c r="CJ18" s="183"/>
      <c r="CK18" s="183"/>
      <c r="CL18" s="183"/>
      <c r="CM18" s="183"/>
      <c r="CN18" s="183"/>
      <c r="CO18" s="183"/>
      <c r="CP18" s="183"/>
      <c r="CQ18" s="183"/>
      <c r="CR18" s="183"/>
      <c r="CS18" s="183"/>
      <c r="CT18" s="183"/>
      <c r="CU18" s="183"/>
      <c r="CV18" s="183"/>
      <c r="CW18" s="183"/>
      <c r="CX18" s="183"/>
      <c r="CY18" s="183"/>
      <c r="CZ18" s="183"/>
      <c r="DA18" s="183"/>
      <c r="DB18" s="183"/>
      <c r="DC18" s="183"/>
      <c r="DD18" s="183"/>
      <c r="DE18" s="183"/>
      <c r="DF18" s="183"/>
      <c r="DG18" s="183"/>
      <c r="DH18" s="183"/>
      <c r="DI18" s="183"/>
      <c r="DJ18" s="183"/>
      <c r="DK18" s="183"/>
      <c r="DL18" s="183"/>
      <c r="DM18" s="183"/>
      <c r="DN18" s="183"/>
      <c r="DO18" s="183"/>
      <c r="DP18" s="183"/>
      <c r="DQ18" s="183"/>
      <c r="DR18" s="183"/>
      <c r="DS18" s="183"/>
      <c r="DT18" s="183"/>
      <c r="DU18" s="183"/>
      <c r="DV18" s="183"/>
      <c r="DW18" s="183"/>
      <c r="DX18" s="183"/>
      <c r="DY18" s="183"/>
      <c r="DZ18" s="183"/>
      <c r="EA18" s="183"/>
      <c r="EB18" s="183"/>
      <c r="EC18" s="183"/>
      <c r="ED18" s="183"/>
      <c r="EE18" s="183"/>
      <c r="EF18" s="183"/>
      <c r="EG18" s="183"/>
      <c r="EH18" s="183"/>
      <c r="EI18" s="183"/>
      <c r="EJ18" s="183"/>
      <c r="EK18" s="183"/>
      <c r="EL18" s="183"/>
      <c r="EM18" s="183"/>
      <c r="EN18" s="183"/>
      <c r="EO18" s="183"/>
      <c r="EP18" s="183"/>
      <c r="EQ18" s="183"/>
      <c r="ER18" s="183"/>
      <c r="ES18" s="183"/>
      <c r="ET18" s="183"/>
      <c r="EU18" s="183"/>
      <c r="EV18" s="183"/>
      <c r="EW18" s="183"/>
      <c r="EX18" s="183"/>
      <c r="EY18" s="183"/>
      <c r="EZ18" s="183"/>
      <c r="FA18" s="183"/>
      <c r="FB18" s="183"/>
      <c r="FC18" s="183"/>
      <c r="FD18" s="183"/>
      <c r="FE18" s="183"/>
      <c r="FF18" s="183"/>
      <c r="FG18" s="183"/>
      <c r="FH18" s="183"/>
      <c r="FI18" s="183"/>
      <c r="FJ18" s="183"/>
      <c r="FK18" s="183"/>
      <c r="FL18" s="183"/>
      <c r="FM18" s="183"/>
      <c r="FN18" s="183"/>
      <c r="FO18" s="183"/>
      <c r="FP18" s="183"/>
      <c r="FQ18" s="183"/>
      <c r="FR18" s="183"/>
      <c r="FS18" s="183"/>
      <c r="FT18" s="183"/>
      <c r="FU18" s="183"/>
      <c r="FV18" s="183"/>
      <c r="FW18" s="183"/>
      <c r="FX18" s="183"/>
      <c r="FY18" s="183"/>
      <c r="FZ18" s="183"/>
      <c r="GA18" s="183"/>
      <c r="GB18" s="183"/>
      <c r="GC18" s="183"/>
      <c r="GD18" s="183"/>
      <c r="GE18" s="183"/>
      <c r="GF18" s="183"/>
      <c r="GG18" s="183"/>
      <c r="GH18" s="183"/>
      <c r="GI18" s="183"/>
      <c r="GJ18" s="183"/>
      <c r="GK18" s="183"/>
      <c r="GL18" s="183"/>
      <c r="GM18" s="183"/>
      <c r="GN18" s="183"/>
      <c r="GO18" s="183"/>
      <c r="GP18" s="183"/>
      <c r="GQ18" s="183"/>
      <c r="GR18" s="183"/>
      <c r="GS18" s="183"/>
      <c r="GT18" s="183"/>
      <c r="GU18" s="183"/>
      <c r="GV18" s="183"/>
      <c r="GW18" s="183"/>
      <c r="GX18" s="183"/>
      <c r="GY18" s="183"/>
      <c r="GZ18" s="183"/>
      <c r="HA18" s="183"/>
      <c r="HB18" s="183"/>
      <c r="HC18" s="183"/>
      <c r="HD18" s="183"/>
      <c r="HE18" s="183"/>
      <c r="HF18" s="183"/>
      <c r="HG18" s="183"/>
      <c r="HH18" s="183"/>
      <c r="HI18" s="183"/>
      <c r="HJ18" s="183"/>
      <c r="HK18" s="183"/>
      <c r="HL18" s="183"/>
      <c r="HM18" s="183"/>
      <c r="HN18" s="183"/>
      <c r="HO18" s="183"/>
      <c r="HP18" s="183"/>
      <c r="HQ18" s="183"/>
      <c r="HR18" s="183"/>
      <c r="HS18" s="183"/>
      <c r="HT18" s="183"/>
      <c r="HU18" s="183"/>
      <c r="HV18" s="183"/>
      <c r="HW18" s="183"/>
      <c r="HX18" s="183"/>
      <c r="HY18" s="183"/>
      <c r="HZ18" s="183"/>
      <c r="IA18" s="183"/>
      <c r="IB18" s="183"/>
      <c r="IC18" s="183"/>
      <c r="ID18" s="183"/>
      <c r="IE18" s="183"/>
      <c r="IF18" s="183"/>
      <c r="IG18" s="183"/>
      <c r="IH18" s="183"/>
      <c r="II18" s="183"/>
      <c r="IJ18" s="183"/>
      <c r="IK18" s="183"/>
      <c r="IL18" s="183"/>
      <c r="IM18" s="183"/>
      <c r="IN18" s="183"/>
      <c r="IO18" s="183"/>
      <c r="IP18" s="183"/>
      <c r="IQ18" s="183"/>
      <c r="IR18" s="183"/>
      <c r="IS18" s="183"/>
      <c r="IT18" s="183"/>
      <c r="IU18" s="183"/>
      <c r="IV18" s="183"/>
      <c r="IW18" s="183"/>
      <c r="IX18" s="183"/>
      <c r="IY18" s="183"/>
    </row>
    <row r="19" spans="1:259" s="72" customFormat="1" ht="18" customHeight="1" x14ac:dyDescent="0.25">
      <c r="A19" s="183"/>
      <c r="B19" s="909" t="s">
        <v>41</v>
      </c>
      <c r="C19" s="905">
        <v>7901963</v>
      </c>
      <c r="D19" s="870">
        <v>16.433198868986342</v>
      </c>
      <c r="E19" s="177"/>
      <c r="F19" s="903">
        <v>1040507</v>
      </c>
      <c r="G19" s="895">
        <v>16.445633362046483</v>
      </c>
      <c r="H19" s="177"/>
      <c r="I19" s="894">
        <v>203145</v>
      </c>
      <c r="J19" s="244">
        <f t="shared" si="1"/>
        <v>2.5708168970166021</v>
      </c>
      <c r="K19" s="895">
        <f t="shared" si="2"/>
        <v>19.52365529496678</v>
      </c>
      <c r="L19" s="178"/>
      <c r="M19" s="178">
        <f t="shared" si="3"/>
        <v>14</v>
      </c>
      <c r="N19" s="178">
        <v>9</v>
      </c>
      <c r="O19" s="178">
        <f>MATCH(N19,M$11:M$31,0)</f>
        <v>17</v>
      </c>
      <c r="P19" s="179" t="str">
        <f t="shared" si="0"/>
        <v>Rioja, La</v>
      </c>
      <c r="Q19" s="180">
        <f t="shared" si="5"/>
        <v>21.753778262829485</v>
      </c>
      <c r="R19" s="201"/>
      <c r="S19" s="184"/>
      <c r="T19" s="183"/>
      <c r="U19" s="183"/>
      <c r="V19" s="183"/>
      <c r="W19" s="183"/>
      <c r="X19" s="183"/>
      <c r="Y19" s="183"/>
      <c r="Z19" s="183"/>
      <c r="AA19" s="183"/>
      <c r="AB19" s="183"/>
      <c r="AC19" s="183"/>
      <c r="AD19" s="183"/>
      <c r="AE19" s="183"/>
      <c r="AF19" s="183"/>
      <c r="AG19" s="183"/>
      <c r="AH19" s="183"/>
      <c r="AI19" s="183"/>
      <c r="AJ19" s="183"/>
      <c r="AK19" s="183"/>
      <c r="AL19" s="183"/>
      <c r="AM19" s="183"/>
      <c r="AN19" s="183"/>
      <c r="AO19" s="183"/>
      <c r="AP19" s="183"/>
      <c r="AQ19" s="183"/>
      <c r="AR19" s="183"/>
      <c r="AS19" s="183"/>
      <c r="AT19" s="183"/>
      <c r="AU19" s="183"/>
      <c r="AV19" s="183"/>
      <c r="AW19" s="183"/>
      <c r="AX19" s="183"/>
      <c r="AY19" s="183"/>
      <c r="AZ19" s="183"/>
      <c r="BA19" s="183"/>
      <c r="BB19" s="183"/>
      <c r="BC19" s="183"/>
      <c r="BD19" s="183"/>
      <c r="BE19" s="183"/>
      <c r="BF19" s="183"/>
      <c r="BG19" s="183"/>
      <c r="BH19" s="183"/>
      <c r="BI19" s="183"/>
      <c r="BJ19" s="183"/>
      <c r="BK19" s="183"/>
      <c r="BL19" s="183"/>
      <c r="BM19" s="183"/>
      <c r="BN19" s="183"/>
      <c r="BO19" s="183"/>
      <c r="BP19" s="183"/>
      <c r="BQ19" s="183"/>
      <c r="BR19" s="183"/>
      <c r="BS19" s="183"/>
      <c r="BT19" s="183"/>
      <c r="BU19" s="183"/>
      <c r="BV19" s="183"/>
      <c r="BW19" s="183"/>
      <c r="BX19" s="183"/>
      <c r="BY19" s="183"/>
      <c r="BZ19" s="183"/>
      <c r="CA19" s="183"/>
      <c r="CB19" s="183"/>
      <c r="CC19" s="183"/>
      <c r="CD19" s="183"/>
      <c r="CE19" s="183"/>
      <c r="CF19" s="183"/>
      <c r="CG19" s="183"/>
      <c r="CH19" s="183"/>
      <c r="CI19" s="183"/>
      <c r="CJ19" s="183"/>
      <c r="CK19" s="183"/>
      <c r="CL19" s="183"/>
      <c r="CM19" s="183"/>
      <c r="CN19" s="183"/>
      <c r="CO19" s="183"/>
      <c r="CP19" s="183"/>
      <c r="CQ19" s="183"/>
      <c r="CR19" s="183"/>
      <c r="CS19" s="183"/>
      <c r="CT19" s="183"/>
      <c r="CU19" s="183"/>
      <c r="CV19" s="183"/>
      <c r="CW19" s="183"/>
      <c r="CX19" s="183"/>
      <c r="CY19" s="183"/>
      <c r="CZ19" s="183"/>
      <c r="DA19" s="183"/>
      <c r="DB19" s="183"/>
      <c r="DC19" s="183"/>
      <c r="DD19" s="183"/>
      <c r="DE19" s="183"/>
      <c r="DF19" s="183"/>
      <c r="DG19" s="183"/>
      <c r="DH19" s="183"/>
      <c r="DI19" s="183"/>
      <c r="DJ19" s="183"/>
      <c r="DK19" s="183"/>
      <c r="DL19" s="183"/>
      <c r="DM19" s="183"/>
      <c r="DN19" s="183"/>
      <c r="DO19" s="183"/>
      <c r="DP19" s="183"/>
      <c r="DQ19" s="183"/>
      <c r="DR19" s="183"/>
      <c r="DS19" s="183"/>
      <c r="DT19" s="183"/>
      <c r="DU19" s="183"/>
      <c r="DV19" s="183"/>
      <c r="DW19" s="183"/>
      <c r="DX19" s="183"/>
      <c r="DY19" s="183"/>
      <c r="DZ19" s="183"/>
      <c r="EA19" s="183"/>
      <c r="EB19" s="183"/>
      <c r="EC19" s="183"/>
      <c r="ED19" s="183"/>
      <c r="EE19" s="183"/>
      <c r="EF19" s="183"/>
      <c r="EG19" s="183"/>
      <c r="EH19" s="183"/>
      <c r="EI19" s="183"/>
      <c r="EJ19" s="183"/>
      <c r="EK19" s="183"/>
      <c r="EL19" s="183"/>
      <c r="EM19" s="183"/>
      <c r="EN19" s="183"/>
      <c r="EO19" s="183"/>
      <c r="EP19" s="183"/>
      <c r="EQ19" s="183"/>
      <c r="ER19" s="183"/>
      <c r="ES19" s="183"/>
      <c r="ET19" s="183"/>
      <c r="EU19" s="183"/>
      <c r="EV19" s="183"/>
      <c r="EW19" s="183"/>
      <c r="EX19" s="183"/>
      <c r="EY19" s="183"/>
      <c r="EZ19" s="183"/>
      <c r="FA19" s="183"/>
      <c r="FB19" s="183"/>
      <c r="FC19" s="183"/>
      <c r="FD19" s="183"/>
      <c r="FE19" s="183"/>
      <c r="FF19" s="183"/>
      <c r="FG19" s="183"/>
      <c r="FH19" s="183"/>
      <c r="FI19" s="183"/>
      <c r="FJ19" s="183"/>
      <c r="FK19" s="183"/>
      <c r="FL19" s="183"/>
      <c r="FM19" s="183"/>
      <c r="FN19" s="183"/>
      <c r="FO19" s="183"/>
      <c r="FP19" s="183"/>
      <c r="FQ19" s="183"/>
      <c r="FR19" s="183"/>
      <c r="FS19" s="183"/>
      <c r="FT19" s="183"/>
      <c r="FU19" s="183"/>
      <c r="FV19" s="183"/>
      <c r="FW19" s="183"/>
      <c r="FX19" s="183"/>
      <c r="FY19" s="183"/>
      <c r="FZ19" s="183"/>
      <c r="GA19" s="183"/>
      <c r="GB19" s="183"/>
      <c r="GC19" s="183"/>
      <c r="GD19" s="183"/>
      <c r="GE19" s="183"/>
      <c r="GF19" s="183"/>
      <c r="GG19" s="183"/>
      <c r="GH19" s="183"/>
      <c r="GI19" s="183"/>
      <c r="GJ19" s="183"/>
      <c r="GK19" s="183"/>
      <c r="GL19" s="183"/>
      <c r="GM19" s="183"/>
      <c r="GN19" s="183"/>
      <c r="GO19" s="183"/>
      <c r="GP19" s="183"/>
      <c r="GQ19" s="183"/>
      <c r="GR19" s="183"/>
      <c r="GS19" s="183"/>
      <c r="GT19" s="183"/>
      <c r="GU19" s="183"/>
      <c r="GV19" s="183"/>
      <c r="GW19" s="183"/>
      <c r="GX19" s="183"/>
      <c r="GY19" s="183"/>
      <c r="GZ19" s="183"/>
      <c r="HA19" s="183"/>
      <c r="HB19" s="183"/>
      <c r="HC19" s="183"/>
      <c r="HD19" s="183"/>
      <c r="HE19" s="183"/>
      <c r="HF19" s="183"/>
      <c r="HG19" s="183"/>
      <c r="HH19" s="183"/>
      <c r="HI19" s="183"/>
      <c r="HJ19" s="183"/>
      <c r="HK19" s="183"/>
      <c r="HL19" s="183"/>
      <c r="HM19" s="183"/>
      <c r="HN19" s="183"/>
      <c r="HO19" s="183"/>
      <c r="HP19" s="183"/>
      <c r="HQ19" s="183"/>
      <c r="HR19" s="183"/>
      <c r="HS19" s="183"/>
      <c r="HT19" s="183"/>
      <c r="HU19" s="183"/>
      <c r="HV19" s="183"/>
      <c r="HW19" s="183"/>
      <c r="HX19" s="183"/>
      <c r="HY19" s="183"/>
      <c r="HZ19" s="183"/>
      <c r="IA19" s="183"/>
      <c r="IB19" s="183"/>
      <c r="IC19" s="183"/>
      <c r="ID19" s="183"/>
      <c r="IE19" s="183"/>
      <c r="IF19" s="183"/>
      <c r="IG19" s="183"/>
      <c r="IH19" s="183"/>
      <c r="II19" s="183"/>
      <c r="IJ19" s="183"/>
      <c r="IK19" s="183"/>
      <c r="IL19" s="183"/>
      <c r="IM19" s="183"/>
      <c r="IN19" s="183"/>
      <c r="IO19" s="183"/>
      <c r="IP19" s="183"/>
      <c r="IQ19" s="183"/>
      <c r="IR19" s="183"/>
      <c r="IS19" s="183"/>
      <c r="IT19" s="183"/>
      <c r="IU19" s="183"/>
      <c r="IV19" s="183"/>
      <c r="IW19" s="183"/>
      <c r="IX19" s="183"/>
      <c r="IY19" s="183"/>
    </row>
    <row r="20" spans="1:259" s="72" customFormat="1" ht="18" customHeight="1" x14ac:dyDescent="0.25">
      <c r="A20" s="183"/>
      <c r="B20" s="909" t="s">
        <v>3</v>
      </c>
      <c r="C20" s="905">
        <v>5216195</v>
      </c>
      <c r="D20" s="870">
        <v>10.847781718847862</v>
      </c>
      <c r="E20" s="177"/>
      <c r="F20" s="903">
        <v>644872</v>
      </c>
      <c r="G20" s="895">
        <v>10.192462402895551</v>
      </c>
      <c r="H20" s="177"/>
      <c r="I20" s="894">
        <v>147902</v>
      </c>
      <c r="J20" s="244">
        <f t="shared" si="1"/>
        <v>2.8354384757471682</v>
      </c>
      <c r="K20" s="895">
        <f>I20*100/F20</f>
        <v>22.935094096192731</v>
      </c>
      <c r="L20" s="178"/>
      <c r="M20" s="178">
        <f t="shared" si="3"/>
        <v>5</v>
      </c>
      <c r="N20" s="178">
        <v>10</v>
      </c>
      <c r="O20" s="178">
        <f t="shared" si="4"/>
        <v>2</v>
      </c>
      <c r="P20" s="179" t="str">
        <f t="shared" si="0"/>
        <v>Aragón</v>
      </c>
      <c r="Q20" s="180">
        <f t="shared" si="5"/>
        <v>21.559187918491634</v>
      </c>
      <c r="R20" s="201"/>
      <c r="S20" s="184"/>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3"/>
      <c r="BA20" s="183"/>
      <c r="BB20" s="183"/>
      <c r="BC20" s="183"/>
      <c r="BD20" s="183"/>
      <c r="BE20" s="183"/>
      <c r="BF20" s="183"/>
      <c r="BG20" s="183"/>
      <c r="BH20" s="183"/>
      <c r="BI20" s="183"/>
      <c r="BJ20" s="183"/>
      <c r="BK20" s="183"/>
      <c r="BL20" s="183"/>
      <c r="BM20" s="183"/>
      <c r="BN20" s="183"/>
      <c r="BO20" s="183"/>
      <c r="BP20" s="183"/>
      <c r="BQ20" s="183"/>
      <c r="BR20" s="183"/>
      <c r="BS20" s="183"/>
      <c r="BT20" s="183"/>
      <c r="BU20" s="183"/>
      <c r="BV20" s="183"/>
      <c r="BW20" s="183"/>
      <c r="BX20" s="183"/>
      <c r="BY20" s="183"/>
      <c r="BZ20" s="183"/>
      <c r="CA20" s="183"/>
      <c r="CB20" s="183"/>
      <c r="CC20" s="183"/>
      <c r="CD20" s="183"/>
      <c r="CE20" s="183"/>
      <c r="CF20" s="183"/>
      <c r="CG20" s="183"/>
      <c r="CH20" s="183"/>
      <c r="CI20" s="183"/>
      <c r="CJ20" s="183"/>
      <c r="CK20" s="183"/>
      <c r="CL20" s="183"/>
      <c r="CM20" s="183"/>
      <c r="CN20" s="183"/>
      <c r="CO20" s="183"/>
      <c r="CP20" s="183"/>
      <c r="CQ20" s="183"/>
      <c r="CR20" s="183"/>
      <c r="CS20" s="183"/>
      <c r="CT20" s="183"/>
      <c r="CU20" s="183"/>
      <c r="CV20" s="183"/>
      <c r="CW20" s="183"/>
      <c r="CX20" s="183"/>
      <c r="CY20" s="183"/>
      <c r="CZ20" s="183"/>
      <c r="DA20" s="183"/>
      <c r="DB20" s="183"/>
      <c r="DC20" s="183"/>
      <c r="DD20" s="183"/>
      <c r="DE20" s="183"/>
      <c r="DF20" s="183"/>
      <c r="DG20" s="183"/>
      <c r="DH20" s="183"/>
      <c r="DI20" s="183"/>
      <c r="DJ20" s="183"/>
      <c r="DK20" s="183"/>
      <c r="DL20" s="183"/>
      <c r="DM20" s="183"/>
      <c r="DN20" s="183"/>
      <c r="DO20" s="183"/>
      <c r="DP20" s="183"/>
      <c r="DQ20" s="183"/>
      <c r="DR20" s="183"/>
      <c r="DS20" s="183"/>
      <c r="DT20" s="183"/>
      <c r="DU20" s="183"/>
      <c r="DV20" s="183"/>
      <c r="DW20" s="183"/>
      <c r="DX20" s="183"/>
      <c r="DY20" s="183"/>
      <c r="DZ20" s="183"/>
      <c r="EA20" s="183"/>
      <c r="EB20" s="183"/>
      <c r="EC20" s="183"/>
      <c r="ED20" s="183"/>
      <c r="EE20" s="183"/>
      <c r="EF20" s="183"/>
      <c r="EG20" s="183"/>
      <c r="EH20" s="183"/>
      <c r="EI20" s="183"/>
      <c r="EJ20" s="183"/>
      <c r="EK20" s="183"/>
      <c r="EL20" s="183"/>
      <c r="EM20" s="183"/>
      <c r="EN20" s="183"/>
      <c r="EO20" s="183"/>
      <c r="EP20" s="183"/>
      <c r="EQ20" s="183"/>
      <c r="ER20" s="183"/>
      <c r="ES20" s="183"/>
      <c r="ET20" s="183"/>
      <c r="EU20" s="183"/>
      <c r="EV20" s="183"/>
      <c r="EW20" s="183"/>
      <c r="EX20" s="183"/>
      <c r="EY20" s="183"/>
      <c r="EZ20" s="183"/>
      <c r="FA20" s="183"/>
      <c r="FB20" s="183"/>
      <c r="FC20" s="183"/>
      <c r="FD20" s="183"/>
      <c r="FE20" s="183"/>
      <c r="FF20" s="183"/>
      <c r="FG20" s="183"/>
      <c r="FH20" s="183"/>
      <c r="FI20" s="183"/>
      <c r="FJ20" s="183"/>
      <c r="FK20" s="183"/>
      <c r="FL20" s="183"/>
      <c r="FM20" s="183"/>
      <c r="FN20" s="183"/>
      <c r="FO20" s="183"/>
      <c r="FP20" s="183"/>
      <c r="FQ20" s="183"/>
      <c r="FR20" s="183"/>
      <c r="FS20" s="183"/>
      <c r="FT20" s="183"/>
      <c r="FU20" s="183"/>
      <c r="FV20" s="183"/>
      <c r="FW20" s="183"/>
      <c r="FX20" s="183"/>
      <c r="FY20" s="183"/>
      <c r="FZ20" s="183"/>
      <c r="GA20" s="183"/>
      <c r="GB20" s="183"/>
      <c r="GC20" s="183"/>
      <c r="GD20" s="183"/>
      <c r="GE20" s="183"/>
      <c r="GF20" s="183"/>
      <c r="GG20" s="183"/>
      <c r="GH20" s="183"/>
      <c r="GI20" s="183"/>
      <c r="GJ20" s="183"/>
      <c r="GK20" s="183"/>
      <c r="GL20" s="183"/>
      <c r="GM20" s="183"/>
      <c r="GN20" s="183"/>
      <c r="GO20" s="183"/>
      <c r="GP20" s="183"/>
      <c r="GQ20" s="183"/>
      <c r="GR20" s="183"/>
      <c r="GS20" s="183"/>
      <c r="GT20" s="183"/>
      <c r="GU20" s="183"/>
      <c r="GV20" s="183"/>
      <c r="GW20" s="183"/>
      <c r="GX20" s="183"/>
      <c r="GY20" s="183"/>
      <c r="GZ20" s="183"/>
      <c r="HA20" s="183"/>
      <c r="HB20" s="183"/>
      <c r="HC20" s="183"/>
      <c r="HD20" s="183"/>
      <c r="HE20" s="183"/>
      <c r="HF20" s="183"/>
      <c r="HG20" s="183"/>
      <c r="HH20" s="183"/>
      <c r="HI20" s="183"/>
      <c r="HJ20" s="183"/>
      <c r="HK20" s="183"/>
      <c r="HL20" s="183"/>
      <c r="HM20" s="183"/>
      <c r="HN20" s="183"/>
      <c r="HO20" s="183"/>
      <c r="HP20" s="183"/>
      <c r="HQ20" s="183"/>
      <c r="HR20" s="183"/>
      <c r="HS20" s="183"/>
      <c r="HT20" s="183"/>
      <c r="HU20" s="183"/>
      <c r="HV20" s="183"/>
      <c r="HW20" s="183"/>
      <c r="HX20" s="183"/>
      <c r="HY20" s="183"/>
      <c r="HZ20" s="183"/>
      <c r="IA20" s="183"/>
      <c r="IB20" s="183"/>
      <c r="IC20" s="183"/>
      <c r="ID20" s="183"/>
      <c r="IE20" s="183"/>
      <c r="IF20" s="183"/>
      <c r="IG20" s="183"/>
      <c r="IH20" s="183"/>
      <c r="II20" s="183"/>
      <c r="IJ20" s="183"/>
      <c r="IK20" s="183"/>
      <c r="IL20" s="183"/>
      <c r="IM20" s="183"/>
      <c r="IN20" s="183"/>
      <c r="IO20" s="183"/>
      <c r="IP20" s="183"/>
      <c r="IQ20" s="183"/>
      <c r="IR20" s="183"/>
      <c r="IS20" s="183"/>
      <c r="IT20" s="183"/>
      <c r="IU20" s="183"/>
      <c r="IV20" s="183"/>
      <c r="IW20" s="183"/>
      <c r="IX20" s="183"/>
      <c r="IY20" s="183"/>
    </row>
    <row r="21" spans="1:259" s="71" customFormat="1" ht="18" customHeight="1" x14ac:dyDescent="0.25">
      <c r="A21" s="181"/>
      <c r="B21" s="908" t="s">
        <v>2</v>
      </c>
      <c r="C21" s="905">
        <v>1054306</v>
      </c>
      <c r="D21" s="870">
        <v>2.1925716643782711</v>
      </c>
      <c r="E21" s="177"/>
      <c r="F21" s="901">
        <v>150537</v>
      </c>
      <c r="G21" s="893">
        <v>2.3792980820142406</v>
      </c>
      <c r="H21" s="177"/>
      <c r="I21" s="892">
        <v>34476</v>
      </c>
      <c r="J21" s="243">
        <f t="shared" si="1"/>
        <v>3.270018381760134</v>
      </c>
      <c r="K21" s="893">
        <f t="shared" si="2"/>
        <v>22.902010801331233</v>
      </c>
      <c r="L21" s="178"/>
      <c r="M21" s="178">
        <f t="shared" si="3"/>
        <v>6</v>
      </c>
      <c r="N21" s="178">
        <v>11</v>
      </c>
      <c r="O21" s="178">
        <f t="shared" si="4"/>
        <v>14</v>
      </c>
      <c r="P21" s="179" t="str">
        <f t="shared" si="0"/>
        <v>Murcia, Región de</v>
      </c>
      <c r="Q21" s="180">
        <f t="shared" si="5"/>
        <v>21.202787549768477</v>
      </c>
      <c r="R21" s="201"/>
      <c r="S21" s="176"/>
      <c r="T21" s="181"/>
      <c r="U21" s="181"/>
      <c r="V21" s="181"/>
      <c r="W21" s="181"/>
      <c r="X21" s="181"/>
      <c r="Y21" s="181"/>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1"/>
      <c r="BA21" s="181"/>
      <c r="BB21" s="181"/>
      <c r="BC21" s="181"/>
      <c r="BD21" s="181"/>
      <c r="BE21" s="181"/>
      <c r="BF21" s="181"/>
      <c r="BG21" s="181"/>
      <c r="BH21" s="181"/>
      <c r="BI21" s="181"/>
      <c r="BJ21" s="181"/>
      <c r="BK21" s="181"/>
      <c r="BL21" s="181"/>
      <c r="BM21" s="181"/>
      <c r="BN21" s="181"/>
      <c r="BO21" s="181"/>
      <c r="BP21" s="181"/>
      <c r="BQ21" s="181"/>
      <c r="BR21" s="181"/>
      <c r="BS21" s="181"/>
      <c r="BT21" s="181"/>
      <c r="BU21" s="181"/>
      <c r="BV21" s="181"/>
      <c r="BW21" s="181"/>
      <c r="BX21" s="181"/>
      <c r="BY21" s="181"/>
      <c r="BZ21" s="181"/>
      <c r="CA21" s="181"/>
      <c r="CB21" s="181"/>
      <c r="CC21" s="181"/>
      <c r="CD21" s="181"/>
      <c r="CE21" s="181"/>
      <c r="CF21" s="181"/>
      <c r="CG21" s="181"/>
      <c r="CH21" s="181"/>
      <c r="CI21" s="181"/>
      <c r="CJ21" s="181"/>
      <c r="CK21" s="181"/>
      <c r="CL21" s="181"/>
      <c r="CM21" s="181"/>
      <c r="CN21" s="181"/>
      <c r="CO21" s="181"/>
      <c r="CP21" s="181"/>
      <c r="CQ21" s="181"/>
      <c r="CR21" s="181"/>
      <c r="CS21" s="181"/>
      <c r="CT21" s="181"/>
      <c r="CU21" s="181"/>
      <c r="CV21" s="181"/>
      <c r="CW21" s="181"/>
      <c r="CX21" s="181"/>
      <c r="CY21" s="181"/>
      <c r="CZ21" s="181"/>
      <c r="DA21" s="181"/>
      <c r="DB21" s="181"/>
      <c r="DC21" s="181"/>
      <c r="DD21" s="181"/>
      <c r="DE21" s="181"/>
      <c r="DF21" s="181"/>
      <c r="DG21" s="181"/>
      <c r="DH21" s="181"/>
      <c r="DI21" s="181"/>
      <c r="DJ21" s="181"/>
      <c r="DK21" s="181"/>
      <c r="DL21" s="181"/>
      <c r="DM21" s="181"/>
      <c r="DN21" s="181"/>
      <c r="DO21" s="181"/>
      <c r="DP21" s="181"/>
      <c r="DQ21" s="181"/>
      <c r="DR21" s="181"/>
      <c r="DS21" s="181"/>
      <c r="DT21" s="181"/>
      <c r="DU21" s="181"/>
      <c r="DV21" s="181"/>
      <c r="DW21" s="181"/>
      <c r="DX21" s="181"/>
      <c r="DY21" s="181"/>
      <c r="DZ21" s="181"/>
      <c r="EA21" s="181"/>
      <c r="EB21" s="181"/>
      <c r="EC21" s="181"/>
      <c r="ED21" s="181"/>
      <c r="EE21" s="181"/>
      <c r="EF21" s="181"/>
      <c r="EG21" s="181"/>
      <c r="EH21" s="181"/>
      <c r="EI21" s="181"/>
      <c r="EJ21" s="181"/>
      <c r="EK21" s="181"/>
      <c r="EL21" s="181"/>
      <c r="EM21" s="181"/>
      <c r="EN21" s="181"/>
      <c r="EO21" s="181"/>
      <c r="EP21" s="181"/>
      <c r="EQ21" s="181"/>
      <c r="ER21" s="181"/>
      <c r="ES21" s="181"/>
      <c r="ET21" s="181"/>
      <c r="EU21" s="181"/>
      <c r="EV21" s="181"/>
      <c r="EW21" s="181"/>
      <c r="EX21" s="181"/>
      <c r="EY21" s="181"/>
      <c r="EZ21" s="181"/>
      <c r="FA21" s="181"/>
      <c r="FB21" s="181"/>
      <c r="FC21" s="181"/>
      <c r="FD21" s="181"/>
      <c r="FE21" s="181"/>
      <c r="FF21" s="181"/>
      <c r="FG21" s="181"/>
      <c r="FH21" s="181"/>
      <c r="FI21" s="181"/>
      <c r="FJ21" s="181"/>
      <c r="FK21" s="181"/>
      <c r="FL21" s="181"/>
      <c r="FM21" s="181"/>
      <c r="FN21" s="181"/>
      <c r="FO21" s="181"/>
      <c r="FP21" s="181"/>
      <c r="FQ21" s="181"/>
      <c r="FR21" s="181"/>
      <c r="FS21" s="181"/>
      <c r="FT21" s="181"/>
      <c r="FU21" s="181"/>
      <c r="FV21" s="181"/>
      <c r="FW21" s="181"/>
      <c r="FX21" s="181"/>
      <c r="FY21" s="181"/>
      <c r="FZ21" s="181"/>
      <c r="GA21" s="181"/>
      <c r="GB21" s="181"/>
      <c r="GC21" s="181"/>
      <c r="GD21" s="181"/>
      <c r="GE21" s="181"/>
      <c r="GF21" s="181"/>
      <c r="GG21" s="181"/>
      <c r="GH21" s="181"/>
      <c r="GI21" s="181"/>
      <c r="GJ21" s="181"/>
      <c r="GK21" s="181"/>
      <c r="GL21" s="181"/>
      <c r="GM21" s="181"/>
      <c r="GN21" s="181"/>
      <c r="GO21" s="181"/>
      <c r="GP21" s="181"/>
      <c r="GQ21" s="181"/>
      <c r="GR21" s="181"/>
      <c r="GS21" s="181"/>
      <c r="GT21" s="181"/>
      <c r="GU21" s="181"/>
      <c r="GV21" s="181"/>
      <c r="GW21" s="181"/>
      <c r="GX21" s="181"/>
      <c r="GY21" s="181"/>
      <c r="GZ21" s="181"/>
      <c r="HA21" s="181"/>
      <c r="HB21" s="181"/>
      <c r="HC21" s="181"/>
      <c r="HD21" s="181"/>
      <c r="HE21" s="181"/>
      <c r="HF21" s="181"/>
      <c r="HG21" s="181"/>
      <c r="HH21" s="181"/>
      <c r="HI21" s="181"/>
      <c r="HJ21" s="181"/>
      <c r="HK21" s="181"/>
      <c r="HL21" s="181"/>
      <c r="HM21" s="181"/>
      <c r="HN21" s="181"/>
      <c r="HO21" s="181"/>
      <c r="HP21" s="181"/>
      <c r="HQ21" s="181"/>
      <c r="HR21" s="181"/>
      <c r="HS21" s="181"/>
      <c r="HT21" s="181"/>
      <c r="HU21" s="181"/>
      <c r="HV21" s="181"/>
      <c r="HW21" s="181"/>
      <c r="HX21" s="181"/>
      <c r="HY21" s="181"/>
      <c r="HZ21" s="181"/>
      <c r="IA21" s="181"/>
      <c r="IB21" s="181"/>
      <c r="IC21" s="181"/>
      <c r="ID21" s="181"/>
      <c r="IE21" s="181"/>
      <c r="IF21" s="181"/>
      <c r="IG21" s="181"/>
      <c r="IH21" s="181"/>
      <c r="II21" s="181"/>
      <c r="IJ21" s="181"/>
      <c r="IK21" s="181"/>
      <c r="IL21" s="181"/>
      <c r="IM21" s="181"/>
      <c r="IN21" s="181"/>
      <c r="IO21" s="181"/>
      <c r="IP21" s="181"/>
      <c r="IQ21" s="181"/>
      <c r="IR21" s="181"/>
      <c r="IS21" s="181"/>
      <c r="IT21" s="181"/>
      <c r="IU21" s="181"/>
      <c r="IV21" s="181"/>
      <c r="IW21" s="181"/>
      <c r="IX21" s="181"/>
      <c r="IY21" s="181"/>
    </row>
    <row r="22" spans="1:259" s="71" customFormat="1" ht="18" customHeight="1" x14ac:dyDescent="0.25">
      <c r="A22" s="181"/>
      <c r="B22" s="908" t="s">
        <v>35</v>
      </c>
      <c r="C22" s="905">
        <v>2699424</v>
      </c>
      <c r="D22" s="870">
        <v>5.6138166457770797</v>
      </c>
      <c r="E22" s="177"/>
      <c r="F22" s="901">
        <v>469573</v>
      </c>
      <c r="G22" s="893">
        <v>7.4217909103122359</v>
      </c>
      <c r="H22" s="177"/>
      <c r="I22" s="892">
        <v>73273</v>
      </c>
      <c r="J22" s="243">
        <f t="shared" si="1"/>
        <v>2.7143938855103902</v>
      </c>
      <c r="K22" s="893">
        <f t="shared" si="2"/>
        <v>15.604176560407009</v>
      </c>
      <c r="L22" s="178"/>
      <c r="M22" s="178">
        <f t="shared" si="3"/>
        <v>19</v>
      </c>
      <c r="N22" s="178">
        <v>12</v>
      </c>
      <c r="O22" s="178">
        <f t="shared" si="4"/>
        <v>16</v>
      </c>
      <c r="P22" s="179" t="str">
        <f t="shared" si="0"/>
        <v>País Vasco</v>
      </c>
      <c r="Q22" s="180">
        <f t="shared" si="5"/>
        <v>20.630966700671468</v>
      </c>
      <c r="R22" s="201"/>
      <c r="S22" s="176"/>
      <c r="T22" s="181"/>
      <c r="U22" s="181"/>
      <c r="V22" s="181"/>
      <c r="W22" s="181"/>
      <c r="X22" s="181"/>
      <c r="Y22" s="181"/>
      <c r="Z22" s="181"/>
      <c r="AA22" s="181"/>
      <c r="AB22" s="181"/>
      <c r="AC22" s="181"/>
      <c r="AD22" s="181"/>
      <c r="AE22" s="181"/>
      <c r="AF22" s="181"/>
      <c r="AG22" s="181"/>
      <c r="AH22" s="181"/>
      <c r="AI22" s="181"/>
      <c r="AJ22" s="181"/>
      <c r="AK22" s="181"/>
      <c r="AL22" s="181"/>
      <c r="AM22" s="181"/>
      <c r="AN22" s="181"/>
      <c r="AO22" s="181"/>
      <c r="AP22" s="181"/>
      <c r="AQ22" s="181"/>
      <c r="AR22" s="181"/>
      <c r="AS22" s="181"/>
      <c r="AT22" s="181"/>
      <c r="AU22" s="181"/>
      <c r="AV22" s="181"/>
      <c r="AW22" s="181"/>
      <c r="AX22" s="181"/>
      <c r="AY22" s="181"/>
      <c r="AZ22" s="181"/>
      <c r="BA22" s="181"/>
      <c r="BB22" s="181"/>
      <c r="BC22" s="181"/>
      <c r="BD22" s="181"/>
      <c r="BE22" s="181"/>
      <c r="BF22" s="181"/>
      <c r="BG22" s="181"/>
      <c r="BH22" s="181"/>
      <c r="BI22" s="181"/>
      <c r="BJ22" s="181"/>
      <c r="BK22" s="181"/>
      <c r="BL22" s="181"/>
      <c r="BM22" s="181"/>
      <c r="BN22" s="181"/>
      <c r="BO22" s="181"/>
      <c r="BP22" s="181"/>
      <c r="BQ22" s="181"/>
      <c r="BR22" s="181"/>
      <c r="BS22" s="181"/>
      <c r="BT22" s="181"/>
      <c r="BU22" s="181"/>
      <c r="BV22" s="181"/>
      <c r="BW22" s="181"/>
      <c r="BX22" s="181"/>
      <c r="BY22" s="181"/>
      <c r="BZ22" s="181"/>
      <c r="CA22" s="181"/>
      <c r="CB22" s="181"/>
      <c r="CC22" s="181"/>
      <c r="CD22" s="181"/>
      <c r="CE22" s="181"/>
      <c r="CF22" s="181"/>
      <c r="CG22" s="181"/>
      <c r="CH22" s="181"/>
      <c r="CI22" s="181"/>
      <c r="CJ22" s="181"/>
      <c r="CK22" s="181"/>
      <c r="CL22" s="181"/>
      <c r="CM22" s="181"/>
      <c r="CN22" s="181"/>
      <c r="CO22" s="181"/>
      <c r="CP22" s="181"/>
      <c r="CQ22" s="181"/>
      <c r="CR22" s="181"/>
      <c r="CS22" s="181"/>
      <c r="CT22" s="181"/>
      <c r="CU22" s="181"/>
      <c r="CV22" s="181"/>
      <c r="CW22" s="181"/>
      <c r="CX22" s="181"/>
      <c r="CY22" s="181"/>
      <c r="CZ22" s="181"/>
      <c r="DA22" s="181"/>
      <c r="DB22" s="181"/>
      <c r="DC22" s="181"/>
      <c r="DD22" s="181"/>
      <c r="DE22" s="181"/>
      <c r="DF22" s="181"/>
      <c r="DG22" s="181"/>
      <c r="DH22" s="181"/>
      <c r="DI22" s="181"/>
      <c r="DJ22" s="181"/>
      <c r="DK22" s="181"/>
      <c r="DL22" s="181"/>
      <c r="DM22" s="181"/>
      <c r="DN22" s="181"/>
      <c r="DO22" s="181"/>
      <c r="DP22" s="181"/>
      <c r="DQ22" s="181"/>
      <c r="DR22" s="181"/>
      <c r="DS22" s="181"/>
      <c r="DT22" s="181"/>
      <c r="DU22" s="181"/>
      <c r="DV22" s="181"/>
      <c r="DW22" s="181"/>
      <c r="DX22" s="181"/>
      <c r="DY22" s="181"/>
      <c r="DZ22" s="181"/>
      <c r="EA22" s="181"/>
      <c r="EB22" s="181"/>
      <c r="EC22" s="181"/>
      <c r="ED22" s="181"/>
      <c r="EE22" s="181"/>
      <c r="EF22" s="181"/>
      <c r="EG22" s="181"/>
      <c r="EH22" s="181"/>
      <c r="EI22" s="181"/>
      <c r="EJ22" s="181"/>
      <c r="EK22" s="181"/>
      <c r="EL22" s="181"/>
      <c r="EM22" s="181"/>
      <c r="EN22" s="181"/>
      <c r="EO22" s="181"/>
      <c r="EP22" s="181"/>
      <c r="EQ22" s="181"/>
      <c r="ER22" s="181"/>
      <c r="ES22" s="181"/>
      <c r="ET22" s="181"/>
      <c r="EU22" s="181"/>
      <c r="EV22" s="181"/>
      <c r="EW22" s="181"/>
      <c r="EX22" s="181"/>
      <c r="EY22" s="181"/>
      <c r="EZ22" s="181"/>
      <c r="FA22" s="181"/>
      <c r="FB22" s="181"/>
      <c r="FC22" s="181"/>
      <c r="FD22" s="181"/>
      <c r="FE22" s="181"/>
      <c r="FF22" s="181"/>
      <c r="FG22" s="181"/>
      <c r="FH22" s="181"/>
      <c r="FI22" s="181"/>
      <c r="FJ22" s="181"/>
      <c r="FK22" s="181"/>
      <c r="FL22" s="181"/>
      <c r="FM22" s="181"/>
      <c r="FN22" s="181"/>
      <c r="FO22" s="181"/>
      <c r="FP22" s="181"/>
      <c r="FQ22" s="181"/>
      <c r="FR22" s="181"/>
      <c r="FS22" s="181"/>
      <c r="FT22" s="181"/>
      <c r="FU22" s="181"/>
      <c r="FV22" s="181"/>
      <c r="FW22" s="181"/>
      <c r="FX22" s="181"/>
      <c r="FY22" s="181"/>
      <c r="FZ22" s="181"/>
      <c r="GA22" s="181"/>
      <c r="GB22" s="181"/>
      <c r="GC22" s="181"/>
      <c r="GD22" s="181"/>
      <c r="GE22" s="181"/>
      <c r="GF22" s="181"/>
      <c r="GG22" s="181"/>
      <c r="GH22" s="181"/>
      <c r="GI22" s="181"/>
      <c r="GJ22" s="181"/>
      <c r="GK22" s="181"/>
      <c r="GL22" s="181"/>
      <c r="GM22" s="181"/>
      <c r="GN22" s="181"/>
      <c r="GO22" s="181"/>
      <c r="GP22" s="181"/>
      <c r="GQ22" s="181"/>
      <c r="GR22" s="181"/>
      <c r="GS22" s="181"/>
      <c r="GT22" s="181"/>
      <c r="GU22" s="181"/>
      <c r="GV22" s="181"/>
      <c r="GW22" s="181"/>
      <c r="GX22" s="181"/>
      <c r="GY22" s="181"/>
      <c r="GZ22" s="181"/>
      <c r="HA22" s="181"/>
      <c r="HB22" s="181"/>
      <c r="HC22" s="181"/>
      <c r="HD22" s="181"/>
      <c r="HE22" s="181"/>
      <c r="HF22" s="181"/>
      <c r="HG22" s="181"/>
      <c r="HH22" s="181"/>
      <c r="HI22" s="181"/>
      <c r="HJ22" s="181"/>
      <c r="HK22" s="181"/>
      <c r="HL22" s="181"/>
      <c r="HM22" s="181"/>
      <c r="HN22" s="181"/>
      <c r="HO22" s="181"/>
      <c r="HP22" s="181"/>
      <c r="HQ22" s="181"/>
      <c r="HR22" s="181"/>
      <c r="HS22" s="181"/>
      <c r="HT22" s="181"/>
      <c r="HU22" s="181"/>
      <c r="HV22" s="181"/>
      <c r="HW22" s="181"/>
      <c r="HX22" s="181"/>
      <c r="HY22" s="181"/>
      <c r="HZ22" s="181"/>
      <c r="IA22" s="181"/>
      <c r="IB22" s="181"/>
      <c r="IC22" s="181"/>
      <c r="ID22" s="181"/>
      <c r="IE22" s="181"/>
      <c r="IF22" s="181"/>
      <c r="IG22" s="181"/>
      <c r="IH22" s="181"/>
      <c r="II22" s="181"/>
      <c r="IJ22" s="181"/>
      <c r="IK22" s="181"/>
      <c r="IL22" s="181"/>
      <c r="IM22" s="181"/>
      <c r="IN22" s="181"/>
      <c r="IO22" s="181"/>
      <c r="IP22" s="181"/>
      <c r="IQ22" s="181"/>
      <c r="IR22" s="181"/>
      <c r="IS22" s="181"/>
      <c r="IT22" s="181"/>
      <c r="IU22" s="181"/>
      <c r="IV22" s="181"/>
      <c r="IW22" s="181"/>
      <c r="IX22" s="181"/>
      <c r="IY22" s="181"/>
    </row>
    <row r="23" spans="1:259" s="71" customFormat="1" ht="18" customHeight="1" x14ac:dyDescent="0.25">
      <c r="A23" s="181"/>
      <c r="B23" s="908" t="s">
        <v>42</v>
      </c>
      <c r="C23" s="905">
        <v>6871903</v>
      </c>
      <c r="D23" s="870">
        <v>14.291050034957625</v>
      </c>
      <c r="E23" s="177"/>
      <c r="F23" s="901">
        <v>802837</v>
      </c>
      <c r="G23" s="893">
        <v>12.689163024838193</v>
      </c>
      <c r="H23" s="177"/>
      <c r="I23" s="892">
        <v>176828</v>
      </c>
      <c r="J23" s="243">
        <f t="shared" si="1"/>
        <v>2.5732027940440951</v>
      </c>
      <c r="K23" s="893">
        <f t="shared" si="2"/>
        <v>22.025392452017034</v>
      </c>
      <c r="L23" s="178"/>
      <c r="M23" s="178">
        <f t="shared" si="3"/>
        <v>8</v>
      </c>
      <c r="N23" s="178">
        <v>13</v>
      </c>
      <c r="O23" s="178">
        <f t="shared" si="4"/>
        <v>15</v>
      </c>
      <c r="P23" s="179" t="str">
        <f t="shared" si="0"/>
        <v>Navarra, Comunidad Foral de</v>
      </c>
      <c r="Q23" s="180">
        <f t="shared" si="5"/>
        <v>19.994837187004464</v>
      </c>
      <c r="R23" s="201"/>
      <c r="S23" s="176"/>
      <c r="T23" s="181"/>
      <c r="U23" s="181"/>
      <c r="V23" s="181"/>
      <c r="W23" s="181"/>
      <c r="X23" s="181"/>
      <c r="Y23" s="181"/>
      <c r="Z23" s="181"/>
      <c r="AA23" s="181"/>
      <c r="AB23" s="181"/>
      <c r="AC23" s="181"/>
      <c r="AD23" s="181"/>
      <c r="AE23" s="181"/>
      <c r="AF23" s="181"/>
      <c r="AG23" s="181"/>
      <c r="AH23" s="181"/>
      <c r="AI23" s="181"/>
      <c r="AJ23" s="181"/>
      <c r="AK23" s="181"/>
      <c r="AL23" s="181"/>
      <c r="AM23" s="181"/>
      <c r="AN23" s="181"/>
      <c r="AO23" s="181"/>
      <c r="AP23" s="181"/>
      <c r="AQ23" s="181"/>
      <c r="AR23" s="181"/>
      <c r="AS23" s="181"/>
      <c r="AT23" s="181"/>
      <c r="AU23" s="181"/>
      <c r="AV23" s="181"/>
      <c r="AW23" s="181"/>
      <c r="AX23" s="181"/>
      <c r="AY23" s="181"/>
      <c r="AZ23" s="181"/>
      <c r="BA23" s="181"/>
      <c r="BB23" s="181"/>
      <c r="BC23" s="181"/>
      <c r="BD23" s="181"/>
      <c r="BE23" s="181"/>
      <c r="BF23" s="181"/>
      <c r="BG23" s="181"/>
      <c r="BH23" s="181"/>
      <c r="BI23" s="181"/>
      <c r="BJ23" s="181"/>
      <c r="BK23" s="181"/>
      <c r="BL23" s="181"/>
      <c r="BM23" s="181"/>
      <c r="BN23" s="181"/>
      <c r="BO23" s="181"/>
      <c r="BP23" s="181"/>
      <c r="BQ23" s="181"/>
      <c r="BR23" s="181"/>
      <c r="BS23" s="181"/>
      <c r="BT23" s="181"/>
      <c r="BU23" s="181"/>
      <c r="BV23" s="181"/>
      <c r="BW23" s="181"/>
      <c r="BX23" s="181"/>
      <c r="BY23" s="181"/>
      <c r="BZ23" s="181"/>
      <c r="CA23" s="181"/>
      <c r="CB23" s="181"/>
      <c r="CC23" s="181"/>
      <c r="CD23" s="181"/>
      <c r="CE23" s="181"/>
      <c r="CF23" s="181"/>
      <c r="CG23" s="181"/>
      <c r="CH23" s="181"/>
      <c r="CI23" s="181"/>
      <c r="CJ23" s="181"/>
      <c r="CK23" s="181"/>
      <c r="CL23" s="181"/>
      <c r="CM23" s="181"/>
      <c r="CN23" s="181"/>
      <c r="CO23" s="181"/>
      <c r="CP23" s="181"/>
      <c r="CQ23" s="181"/>
      <c r="CR23" s="181"/>
      <c r="CS23" s="181"/>
      <c r="CT23" s="181"/>
      <c r="CU23" s="181"/>
      <c r="CV23" s="181"/>
      <c r="CW23" s="181"/>
      <c r="CX23" s="181"/>
      <c r="CY23" s="181"/>
      <c r="CZ23" s="181"/>
      <c r="DA23" s="181"/>
      <c r="DB23" s="181"/>
      <c r="DC23" s="181"/>
      <c r="DD23" s="181"/>
      <c r="DE23" s="181"/>
      <c r="DF23" s="181"/>
      <c r="DG23" s="181"/>
      <c r="DH23" s="181"/>
      <c r="DI23" s="181"/>
      <c r="DJ23" s="181"/>
      <c r="DK23" s="181"/>
      <c r="DL23" s="181"/>
      <c r="DM23" s="181"/>
      <c r="DN23" s="181"/>
      <c r="DO23" s="181"/>
      <c r="DP23" s="181"/>
      <c r="DQ23" s="181"/>
      <c r="DR23" s="181"/>
      <c r="DS23" s="181"/>
      <c r="DT23" s="181"/>
      <c r="DU23" s="181"/>
      <c r="DV23" s="181"/>
      <c r="DW23" s="181"/>
      <c r="DX23" s="181"/>
      <c r="DY23" s="181"/>
      <c r="DZ23" s="181"/>
      <c r="EA23" s="181"/>
      <c r="EB23" s="181"/>
      <c r="EC23" s="181"/>
      <c r="ED23" s="181"/>
      <c r="EE23" s="181"/>
      <c r="EF23" s="181"/>
      <c r="EG23" s="181"/>
      <c r="EH23" s="181"/>
      <c r="EI23" s="181"/>
      <c r="EJ23" s="181"/>
      <c r="EK23" s="181"/>
      <c r="EL23" s="181"/>
      <c r="EM23" s="181"/>
      <c r="EN23" s="181"/>
      <c r="EO23" s="181"/>
      <c r="EP23" s="181"/>
      <c r="EQ23" s="181"/>
      <c r="ER23" s="181"/>
      <c r="ES23" s="181"/>
      <c r="ET23" s="181"/>
      <c r="EU23" s="181"/>
      <c r="EV23" s="181"/>
      <c r="EW23" s="181"/>
      <c r="EX23" s="181"/>
      <c r="EY23" s="181"/>
      <c r="EZ23" s="181"/>
      <c r="FA23" s="181"/>
      <c r="FB23" s="181"/>
      <c r="FC23" s="181"/>
      <c r="FD23" s="181"/>
      <c r="FE23" s="181"/>
      <c r="FF23" s="181"/>
      <c r="FG23" s="181"/>
      <c r="FH23" s="181"/>
      <c r="FI23" s="181"/>
      <c r="FJ23" s="181"/>
      <c r="FK23" s="181"/>
      <c r="FL23" s="181"/>
      <c r="FM23" s="181"/>
      <c r="FN23" s="181"/>
      <c r="FO23" s="181"/>
      <c r="FP23" s="181"/>
      <c r="FQ23" s="181"/>
      <c r="FR23" s="181"/>
      <c r="FS23" s="181"/>
      <c r="FT23" s="181"/>
      <c r="FU23" s="181"/>
      <c r="FV23" s="181"/>
      <c r="FW23" s="181"/>
      <c r="FX23" s="181"/>
      <c r="FY23" s="181"/>
      <c r="FZ23" s="181"/>
      <c r="GA23" s="181"/>
      <c r="GB23" s="181"/>
      <c r="GC23" s="181"/>
      <c r="GD23" s="181"/>
      <c r="GE23" s="181"/>
      <c r="GF23" s="181"/>
      <c r="GG23" s="181"/>
      <c r="GH23" s="181"/>
      <c r="GI23" s="181"/>
      <c r="GJ23" s="181"/>
      <c r="GK23" s="181"/>
      <c r="GL23" s="181"/>
      <c r="GM23" s="181"/>
      <c r="GN23" s="181"/>
      <c r="GO23" s="181"/>
      <c r="GP23" s="181"/>
      <c r="GQ23" s="181"/>
      <c r="GR23" s="181"/>
      <c r="GS23" s="181"/>
      <c r="GT23" s="181"/>
      <c r="GU23" s="181"/>
      <c r="GV23" s="181"/>
      <c r="GW23" s="181"/>
      <c r="GX23" s="181"/>
      <c r="GY23" s="181"/>
      <c r="GZ23" s="181"/>
      <c r="HA23" s="181"/>
      <c r="HB23" s="181"/>
      <c r="HC23" s="181"/>
      <c r="HD23" s="181"/>
      <c r="HE23" s="181"/>
      <c r="HF23" s="181"/>
      <c r="HG23" s="181"/>
      <c r="HH23" s="181"/>
      <c r="HI23" s="181"/>
      <c r="HJ23" s="181"/>
      <c r="HK23" s="181"/>
      <c r="HL23" s="181"/>
      <c r="HM23" s="181"/>
      <c r="HN23" s="181"/>
      <c r="HO23" s="181"/>
      <c r="HP23" s="181"/>
      <c r="HQ23" s="181"/>
      <c r="HR23" s="181"/>
      <c r="HS23" s="181"/>
      <c r="HT23" s="181"/>
      <c r="HU23" s="181"/>
      <c r="HV23" s="181"/>
      <c r="HW23" s="181"/>
      <c r="HX23" s="181"/>
      <c r="HY23" s="181"/>
      <c r="HZ23" s="181"/>
      <c r="IA23" s="181"/>
      <c r="IB23" s="181"/>
      <c r="IC23" s="181"/>
      <c r="ID23" s="181"/>
      <c r="IE23" s="181"/>
      <c r="IF23" s="181"/>
      <c r="IG23" s="181"/>
      <c r="IH23" s="181"/>
      <c r="II23" s="181"/>
      <c r="IJ23" s="181"/>
      <c r="IK23" s="181"/>
      <c r="IL23" s="181"/>
      <c r="IM23" s="181"/>
      <c r="IN23" s="181"/>
      <c r="IO23" s="181"/>
      <c r="IP23" s="181"/>
      <c r="IQ23" s="181"/>
      <c r="IR23" s="181"/>
      <c r="IS23" s="181"/>
      <c r="IT23" s="181"/>
      <c r="IU23" s="181"/>
      <c r="IV23" s="181"/>
      <c r="IW23" s="181"/>
      <c r="IX23" s="181"/>
      <c r="IY23" s="181"/>
    </row>
    <row r="24" spans="1:259" s="71" customFormat="1" ht="18" customHeight="1" x14ac:dyDescent="0.25">
      <c r="A24" s="181"/>
      <c r="B24" s="908" t="s">
        <v>43</v>
      </c>
      <c r="C24" s="905">
        <v>1551692</v>
      </c>
      <c r="D24" s="870">
        <v>3.2269530013510765</v>
      </c>
      <c r="E24" s="177"/>
      <c r="F24" s="901">
        <v>194149</v>
      </c>
      <c r="G24" s="893">
        <v>3.0686033554872409</v>
      </c>
      <c r="H24" s="177"/>
      <c r="I24" s="892">
        <v>41165</v>
      </c>
      <c r="J24" s="243">
        <f t="shared" si="1"/>
        <v>2.6529105002796949</v>
      </c>
      <c r="K24" s="893">
        <f>I24*100/F24</f>
        <v>21.202787549768477</v>
      </c>
      <c r="L24" s="178"/>
      <c r="M24" s="178">
        <f t="shared" si="3"/>
        <v>11</v>
      </c>
      <c r="N24" s="178">
        <v>14</v>
      </c>
      <c r="O24" s="178">
        <f t="shared" si="4"/>
        <v>9</v>
      </c>
      <c r="P24" s="179" t="str">
        <f t="shared" si="0"/>
        <v>Cataluña</v>
      </c>
      <c r="Q24" s="180">
        <f t="shared" si="5"/>
        <v>19.52365529496678</v>
      </c>
      <c r="R24" s="201"/>
      <c r="S24" s="176"/>
      <c r="T24" s="181"/>
      <c r="U24" s="181"/>
      <c r="V24" s="181"/>
      <c r="W24" s="181"/>
      <c r="X24" s="181"/>
      <c r="Y24" s="181"/>
      <c r="Z24" s="181"/>
      <c r="AA24" s="181"/>
      <c r="AB24" s="181"/>
      <c r="AC24" s="181"/>
      <c r="AD24" s="181"/>
      <c r="AE24" s="181"/>
      <c r="AF24" s="181"/>
      <c r="AG24" s="181"/>
      <c r="AH24" s="181"/>
      <c r="AI24" s="181"/>
      <c r="AJ24" s="181"/>
      <c r="AK24" s="181"/>
      <c r="AL24" s="181"/>
      <c r="AM24" s="181"/>
      <c r="AN24" s="181"/>
      <c r="AO24" s="181"/>
      <c r="AP24" s="181"/>
      <c r="AQ24" s="181"/>
      <c r="AR24" s="181"/>
      <c r="AS24" s="181"/>
      <c r="AT24" s="181"/>
      <c r="AU24" s="181"/>
      <c r="AV24" s="181"/>
      <c r="AW24" s="181"/>
      <c r="AX24" s="181"/>
      <c r="AY24" s="181"/>
      <c r="AZ24" s="181"/>
      <c r="BA24" s="181"/>
      <c r="BB24" s="181"/>
      <c r="BC24" s="181"/>
      <c r="BD24" s="181"/>
      <c r="BE24" s="181"/>
      <c r="BF24" s="181"/>
      <c r="BG24" s="181"/>
      <c r="BH24" s="181"/>
      <c r="BI24" s="181"/>
      <c r="BJ24" s="181"/>
      <c r="BK24" s="181"/>
      <c r="BL24" s="181"/>
      <c r="BM24" s="181"/>
      <c r="BN24" s="181"/>
      <c r="BO24" s="181"/>
      <c r="BP24" s="181"/>
      <c r="BQ24" s="181"/>
      <c r="BR24" s="181"/>
      <c r="BS24" s="181"/>
      <c r="BT24" s="181"/>
      <c r="BU24" s="181"/>
      <c r="BV24" s="181"/>
      <c r="BW24" s="181"/>
      <c r="BX24" s="181"/>
      <c r="BY24" s="181"/>
      <c r="BZ24" s="181"/>
      <c r="CA24" s="181"/>
      <c r="CB24" s="181"/>
      <c r="CC24" s="181"/>
      <c r="CD24" s="181"/>
      <c r="CE24" s="181"/>
      <c r="CF24" s="181"/>
      <c r="CG24" s="181"/>
      <c r="CH24" s="181"/>
      <c r="CI24" s="181"/>
      <c r="CJ24" s="181"/>
      <c r="CK24" s="181"/>
      <c r="CL24" s="181"/>
      <c r="CM24" s="181"/>
      <c r="CN24" s="181"/>
      <c r="CO24" s="181"/>
      <c r="CP24" s="181"/>
      <c r="CQ24" s="181"/>
      <c r="CR24" s="181"/>
      <c r="CS24" s="181"/>
      <c r="CT24" s="181"/>
      <c r="CU24" s="181"/>
      <c r="CV24" s="181"/>
      <c r="CW24" s="181"/>
      <c r="CX24" s="181"/>
      <c r="CY24" s="181"/>
      <c r="CZ24" s="181"/>
      <c r="DA24" s="181"/>
      <c r="DB24" s="181"/>
      <c r="DC24" s="181"/>
      <c r="DD24" s="181"/>
      <c r="DE24" s="181"/>
      <c r="DF24" s="181"/>
      <c r="DG24" s="181"/>
      <c r="DH24" s="181"/>
      <c r="DI24" s="181"/>
      <c r="DJ24" s="181"/>
      <c r="DK24" s="181"/>
      <c r="DL24" s="181"/>
      <c r="DM24" s="181"/>
      <c r="DN24" s="181"/>
      <c r="DO24" s="181"/>
      <c r="DP24" s="181"/>
      <c r="DQ24" s="181"/>
      <c r="DR24" s="181"/>
      <c r="DS24" s="181"/>
      <c r="DT24" s="181"/>
      <c r="DU24" s="181"/>
      <c r="DV24" s="181"/>
      <c r="DW24" s="181"/>
      <c r="DX24" s="181"/>
      <c r="DY24" s="181"/>
      <c r="DZ24" s="181"/>
      <c r="EA24" s="181"/>
      <c r="EB24" s="181"/>
      <c r="EC24" s="181"/>
      <c r="ED24" s="181"/>
      <c r="EE24" s="181"/>
      <c r="EF24" s="181"/>
      <c r="EG24" s="181"/>
      <c r="EH24" s="181"/>
      <c r="EI24" s="181"/>
      <c r="EJ24" s="181"/>
      <c r="EK24" s="181"/>
      <c r="EL24" s="181"/>
      <c r="EM24" s="181"/>
      <c r="EN24" s="181"/>
      <c r="EO24" s="181"/>
      <c r="EP24" s="181"/>
      <c r="EQ24" s="181"/>
      <c r="ER24" s="181"/>
      <c r="ES24" s="181"/>
      <c r="ET24" s="181"/>
      <c r="EU24" s="181"/>
      <c r="EV24" s="181"/>
      <c r="EW24" s="181"/>
      <c r="EX24" s="181"/>
      <c r="EY24" s="181"/>
      <c r="EZ24" s="181"/>
      <c r="FA24" s="181"/>
      <c r="FB24" s="181"/>
      <c r="FC24" s="181"/>
      <c r="FD24" s="181"/>
      <c r="FE24" s="181"/>
      <c r="FF24" s="181"/>
      <c r="FG24" s="181"/>
      <c r="FH24" s="181"/>
      <c r="FI24" s="181"/>
      <c r="FJ24" s="181"/>
      <c r="FK24" s="181"/>
      <c r="FL24" s="181"/>
      <c r="FM24" s="181"/>
      <c r="FN24" s="181"/>
      <c r="FO24" s="181"/>
      <c r="FP24" s="181"/>
      <c r="FQ24" s="181"/>
      <c r="FR24" s="181"/>
      <c r="FS24" s="181"/>
      <c r="FT24" s="181"/>
      <c r="FU24" s="181"/>
      <c r="FV24" s="181"/>
      <c r="FW24" s="181"/>
      <c r="FX24" s="181"/>
      <c r="FY24" s="181"/>
      <c r="FZ24" s="181"/>
      <c r="GA24" s="181"/>
      <c r="GB24" s="181"/>
      <c r="GC24" s="181"/>
      <c r="GD24" s="181"/>
      <c r="GE24" s="181"/>
      <c r="GF24" s="181"/>
      <c r="GG24" s="181"/>
      <c r="GH24" s="181"/>
      <c r="GI24" s="181"/>
      <c r="GJ24" s="181"/>
      <c r="GK24" s="181"/>
      <c r="GL24" s="181"/>
      <c r="GM24" s="181"/>
      <c r="GN24" s="181"/>
      <c r="GO24" s="181"/>
      <c r="GP24" s="181"/>
      <c r="GQ24" s="181"/>
      <c r="GR24" s="181"/>
      <c r="GS24" s="181"/>
      <c r="GT24" s="181"/>
      <c r="GU24" s="181"/>
      <c r="GV24" s="181"/>
      <c r="GW24" s="181"/>
      <c r="GX24" s="181"/>
      <c r="GY24" s="181"/>
      <c r="GZ24" s="181"/>
      <c r="HA24" s="181"/>
      <c r="HB24" s="181"/>
      <c r="HC24" s="181"/>
      <c r="HD24" s="181"/>
      <c r="HE24" s="181"/>
      <c r="HF24" s="181"/>
      <c r="HG24" s="181"/>
      <c r="HH24" s="181"/>
      <c r="HI24" s="181"/>
      <c r="HJ24" s="181"/>
      <c r="HK24" s="181"/>
      <c r="HL24" s="181"/>
      <c r="HM24" s="181"/>
      <c r="HN24" s="181"/>
      <c r="HO24" s="181"/>
      <c r="HP24" s="181"/>
      <c r="HQ24" s="181"/>
      <c r="HR24" s="181"/>
      <c r="HS24" s="181"/>
      <c r="HT24" s="181"/>
      <c r="HU24" s="181"/>
      <c r="HV24" s="181"/>
      <c r="HW24" s="181"/>
      <c r="HX24" s="181"/>
      <c r="HY24" s="181"/>
      <c r="HZ24" s="181"/>
      <c r="IA24" s="181"/>
      <c r="IB24" s="181"/>
      <c r="IC24" s="181"/>
      <c r="ID24" s="181"/>
      <c r="IE24" s="181"/>
      <c r="IF24" s="181"/>
      <c r="IG24" s="181"/>
      <c r="IH24" s="181"/>
      <c r="II24" s="181"/>
      <c r="IJ24" s="181"/>
      <c r="IK24" s="181"/>
      <c r="IL24" s="181"/>
      <c r="IM24" s="181"/>
      <c r="IN24" s="181"/>
      <c r="IO24" s="181"/>
      <c r="IP24" s="181"/>
      <c r="IQ24" s="181"/>
      <c r="IR24" s="181"/>
      <c r="IS24" s="181"/>
      <c r="IT24" s="181"/>
      <c r="IU24" s="181"/>
      <c r="IV24" s="181"/>
      <c r="IW24" s="181"/>
      <c r="IX24" s="181"/>
      <c r="IY24" s="181"/>
    </row>
    <row r="25" spans="1:259" s="71" customFormat="1" ht="18" customHeight="1" x14ac:dyDescent="0.25">
      <c r="A25" s="181"/>
      <c r="B25" s="908" t="s">
        <v>44</v>
      </c>
      <c r="C25" s="906">
        <v>672155</v>
      </c>
      <c r="D25" s="870">
        <v>1.3978370672937237</v>
      </c>
      <c r="E25" s="177"/>
      <c r="F25" s="902">
        <v>81351</v>
      </c>
      <c r="G25" s="893">
        <v>1.2857854100316899</v>
      </c>
      <c r="H25" s="177"/>
      <c r="I25" s="892">
        <v>16266</v>
      </c>
      <c r="J25" s="243">
        <f t="shared" si="1"/>
        <v>2.4199775349435768</v>
      </c>
      <c r="K25" s="893">
        <f t="shared" si="2"/>
        <v>19.994837187004464</v>
      </c>
      <c r="L25" s="178"/>
      <c r="M25" s="178">
        <f t="shared" si="3"/>
        <v>13</v>
      </c>
      <c r="N25" s="178">
        <v>15</v>
      </c>
      <c r="O25" s="178">
        <f t="shared" si="4"/>
        <v>18</v>
      </c>
      <c r="P25" s="179" t="str">
        <f t="shared" si="0"/>
        <v>Ceuta y Melilla</v>
      </c>
      <c r="Q25" s="182">
        <f t="shared" si="5"/>
        <v>17.108457612842493</v>
      </c>
      <c r="R25" s="201"/>
      <c r="S25" s="176"/>
      <c r="T25" s="181"/>
      <c r="U25" s="181"/>
      <c r="V25" s="181"/>
      <c r="W25" s="181"/>
      <c r="X25" s="181"/>
      <c r="Y25" s="181"/>
      <c r="Z25" s="181"/>
      <c r="AA25" s="181"/>
      <c r="AB25" s="181"/>
      <c r="AC25" s="181"/>
      <c r="AD25" s="181"/>
      <c r="AE25" s="181"/>
      <c r="AF25" s="181"/>
      <c r="AG25" s="181"/>
      <c r="AH25" s="181"/>
      <c r="AI25" s="181"/>
      <c r="AJ25" s="181"/>
      <c r="AK25" s="181"/>
      <c r="AL25" s="181"/>
      <c r="AM25" s="181"/>
      <c r="AN25" s="181"/>
      <c r="AO25" s="181"/>
      <c r="AP25" s="181"/>
      <c r="AQ25" s="181"/>
      <c r="AR25" s="181"/>
      <c r="AS25" s="181"/>
      <c r="AT25" s="181"/>
      <c r="AU25" s="181"/>
      <c r="AV25" s="181"/>
      <c r="AW25" s="181"/>
      <c r="AX25" s="181"/>
      <c r="AY25" s="181"/>
      <c r="AZ25" s="181"/>
      <c r="BA25" s="181"/>
      <c r="BB25" s="181"/>
      <c r="BC25" s="181"/>
      <c r="BD25" s="181"/>
      <c r="BE25" s="181"/>
      <c r="BF25" s="181"/>
      <c r="BG25" s="181"/>
      <c r="BH25" s="181"/>
      <c r="BI25" s="181"/>
      <c r="BJ25" s="181"/>
      <c r="BK25" s="181"/>
      <c r="BL25" s="181"/>
      <c r="BM25" s="181"/>
      <c r="BN25" s="181"/>
      <c r="BO25" s="181"/>
      <c r="BP25" s="181"/>
      <c r="BQ25" s="181"/>
      <c r="BR25" s="181"/>
      <c r="BS25" s="181"/>
      <c r="BT25" s="181"/>
      <c r="BU25" s="181"/>
      <c r="BV25" s="181"/>
      <c r="BW25" s="181"/>
      <c r="BX25" s="181"/>
      <c r="BY25" s="181"/>
      <c r="BZ25" s="181"/>
      <c r="CA25" s="181"/>
      <c r="CB25" s="181"/>
      <c r="CC25" s="181"/>
      <c r="CD25" s="181"/>
      <c r="CE25" s="181"/>
      <c r="CF25" s="181"/>
      <c r="CG25" s="181"/>
      <c r="CH25" s="181"/>
      <c r="CI25" s="181"/>
      <c r="CJ25" s="181"/>
      <c r="CK25" s="181"/>
      <c r="CL25" s="181"/>
      <c r="CM25" s="181"/>
      <c r="CN25" s="181"/>
      <c r="CO25" s="181"/>
      <c r="CP25" s="181"/>
      <c r="CQ25" s="181"/>
      <c r="CR25" s="181"/>
      <c r="CS25" s="181"/>
      <c r="CT25" s="181"/>
      <c r="CU25" s="181"/>
      <c r="CV25" s="181"/>
      <c r="CW25" s="181"/>
      <c r="CX25" s="181"/>
      <c r="CY25" s="181"/>
      <c r="CZ25" s="181"/>
      <c r="DA25" s="181"/>
      <c r="DB25" s="181"/>
      <c r="DC25" s="181"/>
      <c r="DD25" s="181"/>
      <c r="DE25" s="181"/>
      <c r="DF25" s="181"/>
      <c r="DG25" s="181"/>
      <c r="DH25" s="181"/>
      <c r="DI25" s="181"/>
      <c r="DJ25" s="181"/>
      <c r="DK25" s="181"/>
      <c r="DL25" s="181"/>
      <c r="DM25" s="181"/>
      <c r="DN25" s="181"/>
      <c r="DO25" s="181"/>
      <c r="DP25" s="181"/>
      <c r="DQ25" s="181"/>
      <c r="DR25" s="181"/>
      <c r="DS25" s="181"/>
      <c r="DT25" s="181"/>
      <c r="DU25" s="181"/>
      <c r="DV25" s="181"/>
      <c r="DW25" s="181"/>
      <c r="DX25" s="181"/>
      <c r="DY25" s="181"/>
      <c r="DZ25" s="181"/>
      <c r="EA25" s="181"/>
      <c r="EB25" s="181"/>
      <c r="EC25" s="181"/>
      <c r="ED25" s="181"/>
      <c r="EE25" s="181"/>
      <c r="EF25" s="181"/>
      <c r="EG25" s="181"/>
      <c r="EH25" s="181"/>
      <c r="EI25" s="181"/>
      <c r="EJ25" s="181"/>
      <c r="EK25" s="181"/>
      <c r="EL25" s="181"/>
      <c r="EM25" s="181"/>
      <c r="EN25" s="181"/>
      <c r="EO25" s="181"/>
      <c r="EP25" s="181"/>
      <c r="EQ25" s="181"/>
      <c r="ER25" s="181"/>
      <c r="ES25" s="181"/>
      <c r="ET25" s="181"/>
      <c r="EU25" s="181"/>
      <c r="EV25" s="181"/>
      <c r="EW25" s="181"/>
      <c r="EX25" s="181"/>
      <c r="EY25" s="181"/>
      <c r="EZ25" s="181"/>
      <c r="FA25" s="181"/>
      <c r="FB25" s="181"/>
      <c r="FC25" s="181"/>
      <c r="FD25" s="181"/>
      <c r="FE25" s="181"/>
      <c r="FF25" s="181"/>
      <c r="FG25" s="181"/>
      <c r="FH25" s="181"/>
      <c r="FI25" s="181"/>
      <c r="FJ25" s="181"/>
      <c r="FK25" s="181"/>
      <c r="FL25" s="181"/>
      <c r="FM25" s="181"/>
      <c r="FN25" s="181"/>
      <c r="FO25" s="181"/>
      <c r="FP25" s="181"/>
      <c r="FQ25" s="181"/>
      <c r="FR25" s="181"/>
      <c r="FS25" s="181"/>
      <c r="FT25" s="181"/>
      <c r="FU25" s="181"/>
      <c r="FV25" s="181"/>
      <c r="FW25" s="181"/>
      <c r="FX25" s="181"/>
      <c r="FY25" s="181"/>
      <c r="FZ25" s="181"/>
      <c r="GA25" s="181"/>
      <c r="GB25" s="181"/>
      <c r="GC25" s="181"/>
      <c r="GD25" s="181"/>
      <c r="GE25" s="181"/>
      <c r="GF25" s="181"/>
      <c r="GG25" s="181"/>
      <c r="GH25" s="181"/>
      <c r="GI25" s="181"/>
      <c r="GJ25" s="181"/>
      <c r="GK25" s="181"/>
      <c r="GL25" s="181"/>
      <c r="GM25" s="181"/>
      <c r="GN25" s="181"/>
      <c r="GO25" s="181"/>
      <c r="GP25" s="181"/>
      <c r="GQ25" s="181"/>
      <c r="GR25" s="181"/>
      <c r="GS25" s="181"/>
      <c r="GT25" s="181"/>
      <c r="GU25" s="181"/>
      <c r="GV25" s="181"/>
      <c r="GW25" s="181"/>
      <c r="GX25" s="181"/>
      <c r="GY25" s="181"/>
      <c r="GZ25" s="181"/>
      <c r="HA25" s="181"/>
      <c r="HB25" s="181"/>
      <c r="HC25" s="181"/>
      <c r="HD25" s="181"/>
      <c r="HE25" s="181"/>
      <c r="HF25" s="181"/>
      <c r="HG25" s="181"/>
      <c r="HH25" s="181"/>
      <c r="HI25" s="181"/>
      <c r="HJ25" s="181"/>
      <c r="HK25" s="181"/>
      <c r="HL25" s="181"/>
      <c r="HM25" s="181"/>
      <c r="HN25" s="181"/>
      <c r="HO25" s="181"/>
      <c r="HP25" s="181"/>
      <c r="HQ25" s="181"/>
      <c r="HR25" s="181"/>
      <c r="HS25" s="181"/>
      <c r="HT25" s="181"/>
      <c r="HU25" s="181"/>
      <c r="HV25" s="181"/>
      <c r="HW25" s="181"/>
      <c r="HX25" s="181"/>
      <c r="HY25" s="181"/>
      <c r="HZ25" s="181"/>
      <c r="IA25" s="181"/>
      <c r="IB25" s="181"/>
      <c r="IC25" s="181"/>
      <c r="ID25" s="181"/>
      <c r="IE25" s="181"/>
      <c r="IF25" s="181"/>
      <c r="IG25" s="181"/>
      <c r="IH25" s="181"/>
      <c r="II25" s="181"/>
      <c r="IJ25" s="181"/>
      <c r="IK25" s="181"/>
      <c r="IL25" s="181"/>
      <c r="IM25" s="181"/>
      <c r="IN25" s="181"/>
      <c r="IO25" s="181"/>
      <c r="IP25" s="181"/>
      <c r="IQ25" s="181"/>
      <c r="IR25" s="181"/>
      <c r="IS25" s="181"/>
      <c r="IT25" s="181"/>
      <c r="IU25" s="181"/>
      <c r="IV25" s="181"/>
      <c r="IW25" s="181"/>
      <c r="IX25" s="181"/>
      <c r="IY25" s="181"/>
    </row>
    <row r="26" spans="1:259" s="71" customFormat="1" ht="18" customHeight="1" x14ac:dyDescent="0.25">
      <c r="A26" s="181"/>
      <c r="B26" s="908" t="s">
        <v>45</v>
      </c>
      <c r="C26" s="906">
        <v>2216302</v>
      </c>
      <c r="D26" s="870">
        <v>4.6090992225263738</v>
      </c>
      <c r="E26" s="177"/>
      <c r="F26" s="902">
        <v>328385</v>
      </c>
      <c r="G26" s="893">
        <v>5.1902575490560219</v>
      </c>
      <c r="H26" s="177"/>
      <c r="I26" s="892">
        <v>67749</v>
      </c>
      <c r="J26" s="243">
        <f t="shared" si="1"/>
        <v>3.0568487507568913</v>
      </c>
      <c r="K26" s="893">
        <f t="shared" si="2"/>
        <v>20.630966700671468</v>
      </c>
      <c r="L26" s="178"/>
      <c r="M26" s="178">
        <f t="shared" si="3"/>
        <v>12</v>
      </c>
      <c r="N26" s="178">
        <v>16</v>
      </c>
      <c r="O26" s="178">
        <f t="shared" si="4"/>
        <v>3</v>
      </c>
      <c r="P26" s="179" t="str">
        <f t="shared" si="0"/>
        <v>Asturias, Principado de</v>
      </c>
      <c r="Q26" s="180">
        <f t="shared" si="5"/>
        <v>16.963533026949122</v>
      </c>
      <c r="R26" s="201"/>
      <c r="S26" s="176"/>
      <c r="T26" s="181"/>
      <c r="U26" s="181"/>
      <c r="V26" s="181"/>
      <c r="W26" s="181"/>
      <c r="X26" s="181"/>
      <c r="Y26" s="181"/>
      <c r="Z26" s="181"/>
      <c r="AA26" s="181"/>
      <c r="AB26" s="181"/>
      <c r="AC26" s="181"/>
      <c r="AD26" s="181"/>
      <c r="AE26" s="181"/>
      <c r="AF26" s="181"/>
      <c r="AG26" s="181"/>
      <c r="AH26" s="181"/>
      <c r="AI26" s="181"/>
      <c r="AJ26" s="181"/>
      <c r="AK26" s="181"/>
      <c r="AL26" s="181"/>
      <c r="AM26" s="181"/>
      <c r="AN26" s="181"/>
      <c r="AO26" s="181"/>
      <c r="AP26" s="181"/>
      <c r="AQ26" s="181"/>
      <c r="AR26" s="181"/>
      <c r="AS26" s="181"/>
      <c r="AT26" s="181"/>
      <c r="AU26" s="181"/>
      <c r="AV26" s="181"/>
      <c r="AW26" s="181"/>
      <c r="AX26" s="181"/>
      <c r="AY26" s="181"/>
      <c r="AZ26" s="181"/>
      <c r="BA26" s="181"/>
      <c r="BB26" s="181"/>
      <c r="BC26" s="181"/>
      <c r="BD26" s="181"/>
      <c r="BE26" s="181"/>
      <c r="BF26" s="181"/>
      <c r="BG26" s="181"/>
      <c r="BH26" s="181"/>
      <c r="BI26" s="181"/>
      <c r="BJ26" s="181"/>
      <c r="BK26" s="181"/>
      <c r="BL26" s="181"/>
      <c r="BM26" s="181"/>
      <c r="BN26" s="181"/>
      <c r="BO26" s="181"/>
      <c r="BP26" s="181"/>
      <c r="BQ26" s="181"/>
      <c r="BR26" s="181"/>
      <c r="BS26" s="181"/>
      <c r="BT26" s="181"/>
      <c r="BU26" s="181"/>
      <c r="BV26" s="181"/>
      <c r="BW26" s="181"/>
      <c r="BX26" s="181"/>
      <c r="BY26" s="181"/>
      <c r="BZ26" s="181"/>
      <c r="CA26" s="181"/>
      <c r="CB26" s="181"/>
      <c r="CC26" s="181"/>
      <c r="CD26" s="181"/>
      <c r="CE26" s="181"/>
      <c r="CF26" s="181"/>
      <c r="CG26" s="181"/>
      <c r="CH26" s="181"/>
      <c r="CI26" s="181"/>
      <c r="CJ26" s="181"/>
      <c r="CK26" s="181"/>
      <c r="CL26" s="181"/>
      <c r="CM26" s="181"/>
      <c r="CN26" s="181"/>
      <c r="CO26" s="181"/>
      <c r="CP26" s="181"/>
      <c r="CQ26" s="181"/>
      <c r="CR26" s="181"/>
      <c r="CS26" s="181"/>
      <c r="CT26" s="181"/>
      <c r="CU26" s="181"/>
      <c r="CV26" s="181"/>
      <c r="CW26" s="181"/>
      <c r="CX26" s="181"/>
      <c r="CY26" s="181"/>
      <c r="CZ26" s="181"/>
      <c r="DA26" s="181"/>
      <c r="DB26" s="181"/>
      <c r="DC26" s="181"/>
      <c r="DD26" s="181"/>
      <c r="DE26" s="181"/>
      <c r="DF26" s="181"/>
      <c r="DG26" s="181"/>
      <c r="DH26" s="181"/>
      <c r="DI26" s="181"/>
      <c r="DJ26" s="181"/>
      <c r="DK26" s="181"/>
      <c r="DL26" s="181"/>
      <c r="DM26" s="181"/>
      <c r="DN26" s="181"/>
      <c r="DO26" s="181"/>
      <c r="DP26" s="181"/>
      <c r="DQ26" s="181"/>
      <c r="DR26" s="181"/>
      <c r="DS26" s="181"/>
      <c r="DT26" s="181"/>
      <c r="DU26" s="181"/>
      <c r="DV26" s="181"/>
      <c r="DW26" s="181"/>
      <c r="DX26" s="181"/>
      <c r="DY26" s="181"/>
      <c r="DZ26" s="181"/>
      <c r="EA26" s="181"/>
      <c r="EB26" s="181"/>
      <c r="EC26" s="181"/>
      <c r="ED26" s="181"/>
      <c r="EE26" s="181"/>
      <c r="EF26" s="181"/>
      <c r="EG26" s="181"/>
      <c r="EH26" s="181"/>
      <c r="EI26" s="181"/>
      <c r="EJ26" s="181"/>
      <c r="EK26" s="181"/>
      <c r="EL26" s="181"/>
      <c r="EM26" s="181"/>
      <c r="EN26" s="181"/>
      <c r="EO26" s="181"/>
      <c r="EP26" s="181"/>
      <c r="EQ26" s="181"/>
      <c r="ER26" s="181"/>
      <c r="ES26" s="181"/>
      <c r="ET26" s="181"/>
      <c r="EU26" s="181"/>
      <c r="EV26" s="181"/>
      <c r="EW26" s="181"/>
      <c r="EX26" s="181"/>
      <c r="EY26" s="181"/>
      <c r="EZ26" s="181"/>
      <c r="FA26" s="181"/>
      <c r="FB26" s="181"/>
      <c r="FC26" s="181"/>
      <c r="FD26" s="181"/>
      <c r="FE26" s="181"/>
      <c r="FF26" s="181"/>
      <c r="FG26" s="181"/>
      <c r="FH26" s="181"/>
      <c r="FI26" s="181"/>
      <c r="FJ26" s="181"/>
      <c r="FK26" s="181"/>
      <c r="FL26" s="181"/>
      <c r="FM26" s="181"/>
      <c r="FN26" s="181"/>
      <c r="FO26" s="181"/>
      <c r="FP26" s="181"/>
      <c r="FQ26" s="181"/>
      <c r="FR26" s="181"/>
      <c r="FS26" s="181"/>
      <c r="FT26" s="181"/>
      <c r="FU26" s="181"/>
      <c r="FV26" s="181"/>
      <c r="FW26" s="181"/>
      <c r="FX26" s="181"/>
      <c r="FY26" s="181"/>
      <c r="FZ26" s="181"/>
      <c r="GA26" s="181"/>
      <c r="GB26" s="181"/>
      <c r="GC26" s="181"/>
      <c r="GD26" s="181"/>
      <c r="GE26" s="181"/>
      <c r="GF26" s="181"/>
      <c r="GG26" s="181"/>
      <c r="GH26" s="181"/>
      <c r="GI26" s="181"/>
      <c r="GJ26" s="181"/>
      <c r="GK26" s="181"/>
      <c r="GL26" s="181"/>
      <c r="GM26" s="181"/>
      <c r="GN26" s="181"/>
      <c r="GO26" s="181"/>
      <c r="GP26" s="181"/>
      <c r="GQ26" s="181"/>
      <c r="GR26" s="181"/>
      <c r="GS26" s="181"/>
      <c r="GT26" s="181"/>
      <c r="GU26" s="181"/>
      <c r="GV26" s="181"/>
      <c r="GW26" s="181"/>
      <c r="GX26" s="181"/>
      <c r="GY26" s="181"/>
      <c r="GZ26" s="181"/>
      <c r="HA26" s="181"/>
      <c r="HB26" s="181"/>
      <c r="HC26" s="181"/>
      <c r="HD26" s="181"/>
      <c r="HE26" s="181"/>
      <c r="HF26" s="181"/>
      <c r="HG26" s="181"/>
      <c r="HH26" s="181"/>
      <c r="HI26" s="181"/>
      <c r="HJ26" s="181"/>
      <c r="HK26" s="181"/>
      <c r="HL26" s="181"/>
      <c r="HM26" s="181"/>
      <c r="HN26" s="181"/>
      <c r="HO26" s="181"/>
      <c r="HP26" s="181"/>
      <c r="HQ26" s="181"/>
      <c r="HR26" s="181"/>
      <c r="HS26" s="181"/>
      <c r="HT26" s="181"/>
      <c r="HU26" s="181"/>
      <c r="HV26" s="181"/>
      <c r="HW26" s="181"/>
      <c r="HX26" s="181"/>
      <c r="HY26" s="181"/>
      <c r="HZ26" s="181"/>
      <c r="IA26" s="181"/>
      <c r="IB26" s="181"/>
      <c r="IC26" s="181"/>
      <c r="ID26" s="181"/>
      <c r="IE26" s="181"/>
      <c r="IF26" s="181"/>
      <c r="IG26" s="181"/>
      <c r="IH26" s="181"/>
      <c r="II26" s="181"/>
      <c r="IJ26" s="181"/>
      <c r="IK26" s="181"/>
      <c r="IL26" s="181"/>
      <c r="IM26" s="181"/>
      <c r="IN26" s="181"/>
      <c r="IO26" s="181"/>
      <c r="IP26" s="181"/>
      <c r="IQ26" s="181"/>
      <c r="IR26" s="181"/>
      <c r="IS26" s="181"/>
      <c r="IT26" s="181"/>
      <c r="IU26" s="181"/>
      <c r="IV26" s="181"/>
      <c r="IW26" s="181"/>
      <c r="IX26" s="181"/>
      <c r="IY26" s="181"/>
    </row>
    <row r="27" spans="1:259" s="71" customFormat="1" ht="18" customHeight="1" x14ac:dyDescent="0.25">
      <c r="A27" s="181"/>
      <c r="B27" s="908" t="s">
        <v>46</v>
      </c>
      <c r="C27" s="906">
        <v>322282</v>
      </c>
      <c r="D27" s="871">
        <v>0.67022892892495911</v>
      </c>
      <c r="E27" s="177"/>
      <c r="F27" s="902">
        <v>42149</v>
      </c>
      <c r="G27" s="896">
        <v>0.66618196761472748</v>
      </c>
      <c r="H27" s="177"/>
      <c r="I27" s="892">
        <v>9169</v>
      </c>
      <c r="J27" s="243">
        <f t="shared" si="1"/>
        <v>2.8450239231480503</v>
      </c>
      <c r="K27" s="896">
        <f t="shared" si="2"/>
        <v>21.753778262829485</v>
      </c>
      <c r="L27" s="178"/>
      <c r="M27" s="178">
        <f t="shared" si="3"/>
        <v>9</v>
      </c>
      <c r="N27" s="178">
        <v>17</v>
      </c>
      <c r="O27" s="178">
        <f t="shared" si="4"/>
        <v>6</v>
      </c>
      <c r="P27" s="179" t="str">
        <f t="shared" si="0"/>
        <v>Cantabria</v>
      </c>
      <c r="Q27" s="180">
        <f t="shared" si="5"/>
        <v>16.947558046437148</v>
      </c>
      <c r="R27" s="201"/>
      <c r="S27" s="176"/>
      <c r="T27" s="181"/>
      <c r="U27" s="181"/>
      <c r="V27" s="181"/>
      <c r="W27" s="181"/>
      <c r="X27" s="181"/>
      <c r="Y27" s="181"/>
      <c r="Z27" s="181"/>
      <c r="AA27" s="181"/>
      <c r="AB27" s="181"/>
      <c r="AC27" s="181"/>
      <c r="AD27" s="181"/>
      <c r="AE27" s="181"/>
      <c r="AF27" s="181"/>
      <c r="AG27" s="181"/>
      <c r="AH27" s="181"/>
      <c r="AI27" s="181"/>
      <c r="AJ27" s="181"/>
      <c r="AK27" s="181"/>
      <c r="AL27" s="181"/>
      <c r="AM27" s="181"/>
      <c r="AN27" s="181"/>
      <c r="AO27" s="181"/>
      <c r="AP27" s="181"/>
      <c r="AQ27" s="181"/>
      <c r="AR27" s="181"/>
      <c r="AS27" s="181"/>
      <c r="AT27" s="181"/>
      <c r="AU27" s="181"/>
      <c r="AV27" s="181"/>
      <c r="AW27" s="181"/>
      <c r="AX27" s="181"/>
      <c r="AY27" s="181"/>
      <c r="AZ27" s="181"/>
      <c r="BA27" s="181"/>
      <c r="BB27" s="181"/>
      <c r="BC27" s="181"/>
      <c r="BD27" s="181"/>
      <c r="BE27" s="181"/>
      <c r="BF27" s="181"/>
      <c r="BG27" s="181"/>
      <c r="BH27" s="181"/>
      <c r="BI27" s="181"/>
      <c r="BJ27" s="181"/>
      <c r="BK27" s="181"/>
      <c r="BL27" s="181"/>
      <c r="BM27" s="181"/>
      <c r="BN27" s="181"/>
      <c r="BO27" s="181"/>
      <c r="BP27" s="181"/>
      <c r="BQ27" s="181"/>
      <c r="BR27" s="181"/>
      <c r="BS27" s="181"/>
      <c r="BT27" s="181"/>
      <c r="BU27" s="181"/>
      <c r="BV27" s="181"/>
      <c r="BW27" s="181"/>
      <c r="BX27" s="181"/>
      <c r="BY27" s="181"/>
      <c r="BZ27" s="181"/>
      <c r="CA27" s="181"/>
      <c r="CB27" s="181"/>
      <c r="CC27" s="181"/>
      <c r="CD27" s="181"/>
      <c r="CE27" s="181"/>
      <c r="CF27" s="181"/>
      <c r="CG27" s="181"/>
      <c r="CH27" s="181"/>
      <c r="CI27" s="181"/>
      <c r="CJ27" s="181"/>
      <c r="CK27" s="181"/>
      <c r="CL27" s="181"/>
      <c r="CM27" s="181"/>
      <c r="CN27" s="181"/>
      <c r="CO27" s="181"/>
      <c r="CP27" s="181"/>
      <c r="CQ27" s="181"/>
      <c r="CR27" s="181"/>
      <c r="CS27" s="181"/>
      <c r="CT27" s="181"/>
      <c r="CU27" s="181"/>
      <c r="CV27" s="181"/>
      <c r="CW27" s="181"/>
      <c r="CX27" s="181"/>
      <c r="CY27" s="181"/>
      <c r="CZ27" s="181"/>
      <c r="DA27" s="181"/>
      <c r="DB27" s="181"/>
      <c r="DC27" s="181"/>
      <c r="DD27" s="181"/>
      <c r="DE27" s="181"/>
      <c r="DF27" s="181"/>
      <c r="DG27" s="181"/>
      <c r="DH27" s="181"/>
      <c r="DI27" s="181"/>
      <c r="DJ27" s="181"/>
      <c r="DK27" s="181"/>
      <c r="DL27" s="181"/>
      <c r="DM27" s="181"/>
      <c r="DN27" s="181"/>
      <c r="DO27" s="181"/>
      <c r="DP27" s="181"/>
      <c r="DQ27" s="181"/>
      <c r="DR27" s="181"/>
      <c r="DS27" s="181"/>
      <c r="DT27" s="181"/>
      <c r="DU27" s="181"/>
      <c r="DV27" s="181"/>
      <c r="DW27" s="181"/>
      <c r="DX27" s="181"/>
      <c r="DY27" s="181"/>
      <c r="DZ27" s="181"/>
      <c r="EA27" s="181"/>
      <c r="EB27" s="181"/>
      <c r="EC27" s="181"/>
      <c r="ED27" s="181"/>
      <c r="EE27" s="181"/>
      <c r="EF27" s="181"/>
      <c r="EG27" s="181"/>
      <c r="EH27" s="181"/>
      <c r="EI27" s="181"/>
      <c r="EJ27" s="181"/>
      <c r="EK27" s="181"/>
      <c r="EL27" s="181"/>
      <c r="EM27" s="181"/>
      <c r="EN27" s="181"/>
      <c r="EO27" s="181"/>
      <c r="EP27" s="181"/>
      <c r="EQ27" s="181"/>
      <c r="ER27" s="181"/>
      <c r="ES27" s="181"/>
      <c r="ET27" s="181"/>
      <c r="EU27" s="181"/>
      <c r="EV27" s="181"/>
      <c r="EW27" s="181"/>
      <c r="EX27" s="181"/>
      <c r="EY27" s="181"/>
      <c r="EZ27" s="181"/>
      <c r="FA27" s="181"/>
      <c r="FB27" s="181"/>
      <c r="FC27" s="181"/>
      <c r="FD27" s="181"/>
      <c r="FE27" s="181"/>
      <c r="FF27" s="181"/>
      <c r="FG27" s="181"/>
      <c r="FH27" s="181"/>
      <c r="FI27" s="181"/>
      <c r="FJ27" s="181"/>
      <c r="FK27" s="181"/>
      <c r="FL27" s="181"/>
      <c r="FM27" s="181"/>
      <c r="FN27" s="181"/>
      <c r="FO27" s="181"/>
      <c r="FP27" s="181"/>
      <c r="FQ27" s="181"/>
      <c r="FR27" s="181"/>
      <c r="FS27" s="181"/>
      <c r="FT27" s="181"/>
      <c r="FU27" s="181"/>
      <c r="FV27" s="181"/>
      <c r="FW27" s="181"/>
      <c r="FX27" s="181"/>
      <c r="FY27" s="181"/>
      <c r="FZ27" s="181"/>
      <c r="GA27" s="181"/>
      <c r="GB27" s="181"/>
      <c r="GC27" s="181"/>
      <c r="GD27" s="181"/>
      <c r="GE27" s="181"/>
      <c r="GF27" s="181"/>
      <c r="GG27" s="181"/>
      <c r="GH27" s="181"/>
      <c r="GI27" s="181"/>
      <c r="GJ27" s="181"/>
      <c r="GK27" s="181"/>
      <c r="GL27" s="181"/>
      <c r="GM27" s="181"/>
      <c r="GN27" s="181"/>
      <c r="GO27" s="181"/>
      <c r="GP27" s="181"/>
      <c r="GQ27" s="181"/>
      <c r="GR27" s="181"/>
      <c r="GS27" s="181"/>
      <c r="GT27" s="181"/>
      <c r="GU27" s="181"/>
      <c r="GV27" s="181"/>
      <c r="GW27" s="181"/>
      <c r="GX27" s="181"/>
      <c r="GY27" s="181"/>
      <c r="GZ27" s="181"/>
      <c r="HA27" s="181"/>
      <c r="HB27" s="181"/>
      <c r="HC27" s="181"/>
      <c r="HD27" s="181"/>
      <c r="HE27" s="181"/>
      <c r="HF27" s="181"/>
      <c r="HG27" s="181"/>
      <c r="HH27" s="181"/>
      <c r="HI27" s="181"/>
      <c r="HJ27" s="181"/>
      <c r="HK27" s="181"/>
      <c r="HL27" s="181"/>
      <c r="HM27" s="181"/>
      <c r="HN27" s="181"/>
      <c r="HO27" s="181"/>
      <c r="HP27" s="181"/>
      <c r="HQ27" s="181"/>
      <c r="HR27" s="181"/>
      <c r="HS27" s="181"/>
      <c r="HT27" s="181"/>
      <c r="HU27" s="181"/>
      <c r="HV27" s="181"/>
      <c r="HW27" s="181"/>
      <c r="HX27" s="181"/>
      <c r="HY27" s="181"/>
      <c r="HZ27" s="181"/>
      <c r="IA27" s="181"/>
      <c r="IB27" s="181"/>
      <c r="IC27" s="181"/>
      <c r="ID27" s="181"/>
      <c r="IE27" s="181"/>
      <c r="IF27" s="181"/>
      <c r="IG27" s="181"/>
      <c r="IH27" s="181"/>
      <c r="II27" s="181"/>
      <c r="IJ27" s="181"/>
      <c r="IK27" s="181"/>
      <c r="IL27" s="181"/>
      <c r="IM27" s="181"/>
      <c r="IN27" s="181"/>
      <c r="IO27" s="181"/>
      <c r="IP27" s="181"/>
      <c r="IQ27" s="181"/>
      <c r="IR27" s="181"/>
      <c r="IS27" s="181"/>
      <c r="IT27" s="181"/>
      <c r="IU27" s="181"/>
      <c r="IV27" s="181"/>
      <c r="IW27" s="181"/>
      <c r="IX27" s="181"/>
      <c r="IY27" s="181"/>
    </row>
    <row r="28" spans="1:259" s="71" customFormat="1" ht="18" customHeight="1" x14ac:dyDescent="0.25">
      <c r="A28" s="181"/>
      <c r="B28" s="908" t="s">
        <v>1</v>
      </c>
      <c r="C28" s="902">
        <v>168545</v>
      </c>
      <c r="D28" s="896">
        <v>0.35051208204509476</v>
      </c>
      <c r="E28" s="177"/>
      <c r="F28" s="902">
        <v>20183</v>
      </c>
      <c r="G28" s="896">
        <v>0.31900046625941408</v>
      </c>
      <c r="H28" s="177"/>
      <c r="I28" s="892">
        <v>3453</v>
      </c>
      <c r="J28" s="243">
        <f t="shared" si="1"/>
        <v>2.0487110267287667</v>
      </c>
      <c r="K28" s="896">
        <f t="shared" si="2"/>
        <v>17.108457612842493</v>
      </c>
      <c r="L28" s="178"/>
      <c r="M28" s="178">
        <f t="shared" si="3"/>
        <v>15</v>
      </c>
      <c r="N28" s="178">
        <v>18</v>
      </c>
      <c r="O28" s="178">
        <f t="shared" si="4"/>
        <v>5</v>
      </c>
      <c r="P28" s="179" t="str">
        <f t="shared" si="0"/>
        <v>Canarias</v>
      </c>
      <c r="Q28" s="180">
        <f t="shared" si="5"/>
        <v>15.954883363240194</v>
      </c>
      <c r="R28" s="202"/>
      <c r="S28" s="124"/>
      <c r="T28" s="181"/>
      <c r="U28" s="181"/>
      <c r="V28" s="181"/>
      <c r="W28" s="181"/>
      <c r="X28" s="181"/>
      <c r="Y28" s="181"/>
      <c r="Z28" s="181"/>
      <c r="AA28" s="181"/>
      <c r="AB28" s="181"/>
      <c r="AC28" s="181"/>
      <c r="AD28" s="181"/>
      <c r="AE28" s="181"/>
      <c r="AF28" s="181"/>
      <c r="AG28" s="181"/>
      <c r="AH28" s="181"/>
      <c r="AI28" s="181"/>
      <c r="AJ28" s="181"/>
      <c r="AK28" s="181"/>
      <c r="AL28" s="181"/>
      <c r="AM28" s="181"/>
      <c r="AN28" s="181"/>
      <c r="AO28" s="181"/>
      <c r="AP28" s="181"/>
      <c r="AQ28" s="181"/>
      <c r="AR28" s="181"/>
      <c r="AS28" s="181"/>
      <c r="AT28" s="181"/>
      <c r="AU28" s="181"/>
      <c r="AV28" s="181"/>
      <c r="AW28" s="181"/>
      <c r="AX28" s="181"/>
      <c r="AY28" s="181"/>
      <c r="AZ28" s="181"/>
      <c r="BA28" s="181"/>
      <c r="BB28" s="181"/>
      <c r="BC28" s="181"/>
      <c r="BD28" s="181"/>
      <c r="BE28" s="181"/>
      <c r="BF28" s="181"/>
      <c r="BG28" s="181"/>
      <c r="BH28" s="181"/>
      <c r="BI28" s="181"/>
      <c r="BJ28" s="181"/>
      <c r="BK28" s="181"/>
      <c r="BL28" s="181"/>
      <c r="BM28" s="181"/>
      <c r="BN28" s="181"/>
      <c r="BO28" s="181"/>
      <c r="BP28" s="181"/>
      <c r="BQ28" s="181"/>
      <c r="BR28" s="181"/>
      <c r="BS28" s="181"/>
      <c r="BT28" s="181"/>
      <c r="BU28" s="181"/>
      <c r="BV28" s="181"/>
      <c r="BW28" s="181"/>
      <c r="BX28" s="181"/>
      <c r="BY28" s="181"/>
      <c r="BZ28" s="181"/>
      <c r="CA28" s="181"/>
      <c r="CB28" s="181"/>
      <c r="CC28" s="181"/>
      <c r="CD28" s="181"/>
      <c r="CE28" s="181"/>
      <c r="CF28" s="181"/>
      <c r="CG28" s="181"/>
      <c r="CH28" s="181"/>
      <c r="CI28" s="181"/>
      <c r="CJ28" s="181"/>
      <c r="CK28" s="181"/>
      <c r="CL28" s="181"/>
      <c r="CM28" s="181"/>
      <c r="CN28" s="181"/>
      <c r="CO28" s="181"/>
      <c r="CP28" s="181"/>
      <c r="CQ28" s="181"/>
      <c r="CR28" s="181"/>
      <c r="CS28" s="181"/>
      <c r="CT28" s="181"/>
      <c r="CU28" s="181"/>
      <c r="CV28" s="181"/>
      <c r="CW28" s="181"/>
      <c r="CX28" s="181"/>
      <c r="CY28" s="181"/>
      <c r="CZ28" s="181"/>
      <c r="DA28" s="181"/>
      <c r="DB28" s="181"/>
      <c r="DC28" s="181"/>
      <c r="DD28" s="181"/>
      <c r="DE28" s="181"/>
      <c r="DF28" s="181"/>
      <c r="DG28" s="181"/>
      <c r="DH28" s="181"/>
      <c r="DI28" s="181"/>
      <c r="DJ28" s="181"/>
      <c r="DK28" s="181"/>
      <c r="DL28" s="181"/>
      <c r="DM28" s="181"/>
      <c r="DN28" s="181"/>
      <c r="DO28" s="181"/>
      <c r="DP28" s="181"/>
      <c r="DQ28" s="181"/>
      <c r="DR28" s="181"/>
      <c r="DS28" s="181"/>
      <c r="DT28" s="181"/>
      <c r="DU28" s="181"/>
      <c r="DV28" s="181"/>
      <c r="DW28" s="181"/>
      <c r="DX28" s="181"/>
      <c r="DY28" s="181"/>
      <c r="DZ28" s="181"/>
      <c r="EA28" s="181"/>
      <c r="EB28" s="181"/>
      <c r="EC28" s="181"/>
      <c r="ED28" s="181"/>
      <c r="EE28" s="181"/>
      <c r="EF28" s="181"/>
      <c r="EG28" s="181"/>
      <c r="EH28" s="181"/>
      <c r="EI28" s="181"/>
      <c r="EJ28" s="181"/>
      <c r="EK28" s="181"/>
      <c r="EL28" s="181"/>
      <c r="EM28" s="181"/>
      <c r="EN28" s="181"/>
      <c r="EO28" s="181"/>
      <c r="EP28" s="181"/>
      <c r="EQ28" s="181"/>
      <c r="ER28" s="181"/>
      <c r="ES28" s="181"/>
      <c r="ET28" s="181"/>
      <c r="EU28" s="181"/>
      <c r="EV28" s="181"/>
      <c r="EW28" s="181"/>
      <c r="EX28" s="181"/>
      <c r="EY28" s="181"/>
      <c r="EZ28" s="181"/>
      <c r="FA28" s="181"/>
      <c r="FB28" s="181"/>
      <c r="FC28" s="181"/>
      <c r="FD28" s="181"/>
      <c r="FE28" s="181"/>
      <c r="FF28" s="181"/>
      <c r="FG28" s="181"/>
      <c r="FH28" s="181"/>
      <c r="FI28" s="181"/>
      <c r="FJ28" s="181"/>
      <c r="FK28" s="181"/>
      <c r="FL28" s="181"/>
      <c r="FM28" s="181"/>
      <c r="FN28" s="181"/>
      <c r="FO28" s="181"/>
      <c r="FP28" s="181"/>
      <c r="FQ28" s="181"/>
      <c r="FR28" s="181"/>
      <c r="FS28" s="181"/>
      <c r="FT28" s="181"/>
      <c r="FU28" s="181"/>
      <c r="FV28" s="181"/>
      <c r="FW28" s="181"/>
      <c r="FX28" s="181"/>
      <c r="FY28" s="181"/>
      <c r="FZ28" s="181"/>
      <c r="GA28" s="181"/>
      <c r="GB28" s="181"/>
      <c r="GC28" s="181"/>
      <c r="GD28" s="181"/>
      <c r="GE28" s="181"/>
      <c r="GF28" s="181"/>
      <c r="GG28" s="181"/>
      <c r="GH28" s="181"/>
      <c r="GI28" s="181"/>
      <c r="GJ28" s="181"/>
      <c r="GK28" s="181"/>
      <c r="GL28" s="181"/>
      <c r="GM28" s="181"/>
      <c r="GN28" s="181"/>
      <c r="GO28" s="181"/>
      <c r="GP28" s="181"/>
      <c r="GQ28" s="181"/>
      <c r="GR28" s="181"/>
      <c r="GS28" s="181"/>
      <c r="GT28" s="181"/>
      <c r="GU28" s="181"/>
      <c r="GV28" s="181"/>
      <c r="GW28" s="181"/>
      <c r="GX28" s="181"/>
      <c r="GY28" s="181"/>
      <c r="GZ28" s="181"/>
      <c r="HA28" s="181"/>
      <c r="HB28" s="181"/>
      <c r="HC28" s="181"/>
      <c r="HD28" s="181"/>
      <c r="HE28" s="181"/>
      <c r="HF28" s="181"/>
      <c r="HG28" s="181"/>
      <c r="HH28" s="181"/>
      <c r="HI28" s="181"/>
      <c r="HJ28" s="181"/>
      <c r="HK28" s="181"/>
      <c r="HL28" s="181"/>
      <c r="HM28" s="181"/>
      <c r="HN28" s="181"/>
      <c r="HO28" s="181"/>
      <c r="HP28" s="181"/>
      <c r="HQ28" s="181"/>
      <c r="HR28" s="181"/>
      <c r="HS28" s="181"/>
      <c r="HT28" s="181"/>
      <c r="HU28" s="181"/>
      <c r="HV28" s="181"/>
      <c r="HW28" s="181"/>
      <c r="HX28" s="181"/>
      <c r="HY28" s="181"/>
      <c r="HZ28" s="181"/>
      <c r="IA28" s="181"/>
      <c r="IB28" s="181"/>
      <c r="IC28" s="181"/>
      <c r="ID28" s="181"/>
      <c r="IE28" s="181"/>
      <c r="IF28" s="181"/>
      <c r="IG28" s="181"/>
      <c r="IH28" s="181"/>
      <c r="II28" s="181"/>
      <c r="IJ28" s="181"/>
      <c r="IK28" s="181"/>
      <c r="IL28" s="181"/>
      <c r="IM28" s="181"/>
      <c r="IN28" s="181"/>
      <c r="IO28" s="181"/>
      <c r="IP28" s="181"/>
      <c r="IQ28" s="181"/>
      <c r="IR28" s="181"/>
      <c r="IS28" s="181"/>
      <c r="IT28" s="181"/>
      <c r="IU28" s="181"/>
      <c r="IV28" s="181"/>
      <c r="IW28" s="181"/>
      <c r="IX28" s="181"/>
      <c r="IY28" s="181"/>
    </row>
    <row r="29" spans="1:259" s="71" customFormat="1" ht="6" customHeight="1" x14ac:dyDescent="0.25">
      <c r="A29" s="181"/>
      <c r="B29" s="910"/>
      <c r="C29" s="897"/>
      <c r="D29" s="899"/>
      <c r="E29" s="133"/>
      <c r="F29" s="897"/>
      <c r="G29" s="899"/>
      <c r="H29" s="133"/>
      <c r="I29" s="897"/>
      <c r="J29" s="898"/>
      <c r="K29" s="899"/>
      <c r="L29" s="178"/>
      <c r="M29" s="178"/>
      <c r="N29" s="178">
        <v>19</v>
      </c>
      <c r="O29" s="178">
        <f t="shared" si="4"/>
        <v>12</v>
      </c>
      <c r="P29" s="179" t="str">
        <f t="shared" si="0"/>
        <v>Galicia</v>
      </c>
      <c r="Q29" s="180">
        <f t="shared" si="5"/>
        <v>15.604176560407009</v>
      </c>
      <c r="R29" s="203"/>
      <c r="S29" s="114"/>
      <c r="T29" s="181"/>
      <c r="U29" s="181"/>
      <c r="V29" s="181"/>
      <c r="W29" s="181"/>
      <c r="X29" s="181"/>
      <c r="Y29" s="181"/>
      <c r="Z29" s="181"/>
      <c r="AA29" s="181"/>
      <c r="AB29" s="181"/>
      <c r="AC29" s="181"/>
      <c r="AD29" s="181"/>
      <c r="AE29" s="181"/>
      <c r="AF29" s="181"/>
      <c r="AG29" s="181"/>
      <c r="AH29" s="181"/>
      <c r="AI29" s="181"/>
      <c r="AJ29" s="181"/>
      <c r="AK29" s="181"/>
      <c r="AL29" s="181"/>
      <c r="AM29" s="181"/>
      <c r="AN29" s="181"/>
      <c r="AO29" s="181"/>
      <c r="AP29" s="181"/>
      <c r="AQ29" s="181"/>
      <c r="AR29" s="181"/>
      <c r="AS29" s="181"/>
      <c r="AT29" s="181"/>
      <c r="AU29" s="181"/>
      <c r="AV29" s="181"/>
      <c r="AW29" s="181"/>
      <c r="AX29" s="181"/>
      <c r="AY29" s="181"/>
      <c r="AZ29" s="181"/>
      <c r="BA29" s="181"/>
      <c r="BB29" s="181"/>
      <c r="BC29" s="181"/>
      <c r="BD29" s="181"/>
      <c r="BE29" s="181"/>
      <c r="BF29" s="181"/>
      <c r="BG29" s="181"/>
      <c r="BH29" s="181"/>
      <c r="BI29" s="181"/>
      <c r="BJ29" s="181"/>
      <c r="BK29" s="181"/>
      <c r="BL29" s="181"/>
      <c r="BM29" s="181"/>
      <c r="BN29" s="181"/>
      <c r="BO29" s="181"/>
      <c r="BP29" s="181"/>
      <c r="BQ29" s="181"/>
      <c r="BR29" s="181"/>
      <c r="BS29" s="181"/>
      <c r="BT29" s="181"/>
      <c r="BU29" s="181"/>
      <c r="BV29" s="181"/>
      <c r="BW29" s="181"/>
      <c r="BX29" s="181"/>
      <c r="BY29" s="181"/>
      <c r="BZ29" s="181"/>
      <c r="CA29" s="181"/>
      <c r="CB29" s="181"/>
      <c r="CC29" s="181"/>
      <c r="CD29" s="181"/>
      <c r="CE29" s="181"/>
      <c r="CF29" s="181"/>
      <c r="CG29" s="181"/>
      <c r="CH29" s="181"/>
      <c r="CI29" s="181"/>
      <c r="CJ29" s="181"/>
      <c r="CK29" s="181"/>
      <c r="CL29" s="181"/>
      <c r="CM29" s="181"/>
      <c r="CN29" s="181"/>
      <c r="CO29" s="181"/>
      <c r="CP29" s="181"/>
      <c r="CQ29" s="181"/>
      <c r="CR29" s="181"/>
      <c r="CS29" s="181"/>
      <c r="CT29" s="181"/>
      <c r="CU29" s="181"/>
      <c r="CV29" s="181"/>
      <c r="CW29" s="181"/>
      <c r="CX29" s="181"/>
      <c r="CY29" s="181"/>
      <c r="CZ29" s="181"/>
      <c r="DA29" s="181"/>
      <c r="DB29" s="181"/>
      <c r="DC29" s="181"/>
      <c r="DD29" s="181"/>
      <c r="DE29" s="181"/>
      <c r="DF29" s="181"/>
      <c r="DG29" s="181"/>
      <c r="DH29" s="181"/>
      <c r="DI29" s="181"/>
      <c r="DJ29" s="181"/>
      <c r="DK29" s="181"/>
      <c r="DL29" s="181"/>
      <c r="DM29" s="181"/>
      <c r="DN29" s="181"/>
      <c r="DO29" s="181"/>
      <c r="DP29" s="181"/>
      <c r="DQ29" s="181"/>
      <c r="DR29" s="181"/>
      <c r="DS29" s="181"/>
      <c r="DT29" s="181"/>
      <c r="DU29" s="181"/>
      <c r="DV29" s="181"/>
      <c r="DW29" s="181"/>
      <c r="DX29" s="181"/>
      <c r="DY29" s="181"/>
      <c r="DZ29" s="181"/>
      <c r="EA29" s="181"/>
      <c r="EB29" s="181"/>
      <c r="EC29" s="181"/>
      <c r="ED29" s="181"/>
      <c r="EE29" s="181"/>
      <c r="EF29" s="181"/>
      <c r="EG29" s="181"/>
      <c r="EH29" s="181"/>
      <c r="EI29" s="181"/>
      <c r="EJ29" s="181"/>
      <c r="EK29" s="181"/>
      <c r="EL29" s="181"/>
      <c r="EM29" s="181"/>
      <c r="EN29" s="181"/>
      <c r="EO29" s="181"/>
      <c r="EP29" s="181"/>
      <c r="EQ29" s="181"/>
      <c r="ER29" s="181"/>
      <c r="ES29" s="181"/>
      <c r="ET29" s="181"/>
      <c r="EU29" s="181"/>
      <c r="EV29" s="181"/>
      <c r="EW29" s="181"/>
      <c r="EX29" s="181"/>
      <c r="EY29" s="181"/>
      <c r="EZ29" s="181"/>
      <c r="FA29" s="181"/>
      <c r="FB29" s="181"/>
      <c r="FC29" s="181"/>
      <c r="FD29" s="181"/>
      <c r="FE29" s="181"/>
      <c r="FF29" s="181"/>
      <c r="FG29" s="181"/>
      <c r="FH29" s="181"/>
      <c r="FI29" s="181"/>
      <c r="FJ29" s="181"/>
      <c r="FK29" s="181"/>
      <c r="FL29" s="181"/>
      <c r="FM29" s="181"/>
      <c r="FN29" s="181"/>
      <c r="FO29" s="181"/>
      <c r="FP29" s="181"/>
      <c r="FQ29" s="181"/>
      <c r="FR29" s="181"/>
      <c r="FS29" s="181"/>
      <c r="FT29" s="181"/>
      <c r="FU29" s="181"/>
      <c r="FV29" s="181"/>
      <c r="FW29" s="181"/>
      <c r="FX29" s="181"/>
      <c r="FY29" s="181"/>
      <c r="FZ29" s="181"/>
      <c r="GA29" s="181"/>
      <c r="GB29" s="181"/>
      <c r="GC29" s="181"/>
      <c r="GD29" s="181"/>
      <c r="GE29" s="181"/>
      <c r="GF29" s="181"/>
      <c r="GG29" s="181"/>
      <c r="GH29" s="181"/>
      <c r="GI29" s="181"/>
      <c r="GJ29" s="181"/>
      <c r="GK29" s="181"/>
      <c r="GL29" s="181"/>
      <c r="GM29" s="181"/>
      <c r="GN29" s="181"/>
      <c r="GO29" s="181"/>
      <c r="GP29" s="181"/>
      <c r="GQ29" s="181"/>
      <c r="GR29" s="181"/>
      <c r="GS29" s="181"/>
      <c r="GT29" s="181"/>
      <c r="GU29" s="181"/>
      <c r="GV29" s="181"/>
      <c r="GW29" s="181"/>
      <c r="GX29" s="181"/>
      <c r="GY29" s="181"/>
      <c r="GZ29" s="181"/>
      <c r="HA29" s="181"/>
      <c r="HB29" s="181"/>
      <c r="HC29" s="181"/>
      <c r="HD29" s="181"/>
      <c r="HE29" s="181"/>
      <c r="HF29" s="181"/>
      <c r="HG29" s="181"/>
      <c r="HH29" s="181"/>
      <c r="HI29" s="181"/>
      <c r="HJ29" s="181"/>
      <c r="HK29" s="181"/>
      <c r="HL29" s="181"/>
      <c r="HM29" s="181"/>
      <c r="HN29" s="181"/>
      <c r="HO29" s="181"/>
      <c r="HP29" s="181"/>
      <c r="HQ29" s="181"/>
      <c r="HR29" s="181"/>
      <c r="HS29" s="181"/>
      <c r="HT29" s="181"/>
      <c r="HU29" s="181"/>
      <c r="HV29" s="181"/>
      <c r="HW29" s="181"/>
      <c r="HX29" s="181"/>
      <c r="HY29" s="181"/>
      <c r="HZ29" s="181"/>
      <c r="IA29" s="181"/>
      <c r="IB29" s="181"/>
      <c r="IC29" s="181"/>
      <c r="ID29" s="181"/>
      <c r="IE29" s="181"/>
      <c r="IF29" s="181"/>
      <c r="IG29" s="181"/>
      <c r="IH29" s="181"/>
      <c r="II29" s="181"/>
      <c r="IJ29" s="181"/>
      <c r="IK29" s="181"/>
      <c r="IL29" s="181"/>
      <c r="IM29" s="181"/>
      <c r="IN29" s="181"/>
      <c r="IO29" s="181"/>
      <c r="IP29" s="181"/>
      <c r="IQ29" s="181"/>
      <c r="IR29" s="181"/>
      <c r="IS29" s="181"/>
      <c r="IT29" s="181"/>
      <c r="IU29" s="181"/>
      <c r="IV29" s="181"/>
      <c r="IW29" s="181"/>
      <c r="IX29" s="181"/>
      <c r="IY29" s="181"/>
    </row>
    <row r="30" spans="1:259" s="71" customFormat="1" ht="5.25" customHeight="1" x14ac:dyDescent="0.25">
      <c r="A30" s="181"/>
      <c r="B30" s="185"/>
      <c r="C30" s="122"/>
      <c r="D30" s="150"/>
      <c r="E30" s="185"/>
      <c r="F30" s="185"/>
      <c r="G30" s="186"/>
      <c r="H30" s="185"/>
      <c r="I30" s="157"/>
      <c r="J30" s="157"/>
      <c r="K30" s="187"/>
      <c r="L30" s="188"/>
      <c r="M30" s="178"/>
      <c r="N30" s="189"/>
      <c r="O30" s="189"/>
      <c r="P30" s="189"/>
      <c r="Q30" s="189"/>
      <c r="R30" s="204"/>
      <c r="S30" s="157"/>
      <c r="T30" s="181"/>
      <c r="U30" s="181"/>
      <c r="V30" s="181"/>
      <c r="W30" s="181"/>
      <c r="X30" s="181"/>
      <c r="Y30" s="181"/>
      <c r="Z30" s="181"/>
      <c r="AA30" s="181"/>
      <c r="AB30" s="181"/>
      <c r="AC30" s="181"/>
      <c r="AD30" s="181"/>
      <c r="AE30" s="181"/>
      <c r="AF30" s="181"/>
      <c r="AG30" s="181"/>
      <c r="AH30" s="181"/>
      <c r="AI30" s="181"/>
      <c r="AJ30" s="181"/>
      <c r="AK30" s="181"/>
      <c r="AL30" s="181"/>
      <c r="AM30" s="181"/>
      <c r="AN30" s="181"/>
      <c r="AO30" s="181"/>
      <c r="AP30" s="181"/>
      <c r="AQ30" s="181"/>
      <c r="AR30" s="181"/>
      <c r="AS30" s="181"/>
      <c r="AT30" s="181"/>
      <c r="AU30" s="181"/>
      <c r="AV30" s="181"/>
      <c r="AW30" s="181"/>
      <c r="AX30" s="181"/>
      <c r="AY30" s="181"/>
      <c r="AZ30" s="181"/>
      <c r="BA30" s="181"/>
      <c r="BB30" s="181"/>
      <c r="BC30" s="181"/>
      <c r="BD30" s="181"/>
      <c r="BE30" s="181"/>
      <c r="BF30" s="181"/>
      <c r="BG30" s="181"/>
      <c r="BH30" s="181"/>
      <c r="BI30" s="181"/>
      <c r="BJ30" s="181"/>
      <c r="BK30" s="181"/>
      <c r="BL30" s="181"/>
      <c r="BM30" s="181"/>
      <c r="BN30" s="181"/>
      <c r="BO30" s="181"/>
      <c r="BP30" s="181"/>
      <c r="BQ30" s="181"/>
      <c r="BR30" s="181"/>
      <c r="BS30" s="181"/>
      <c r="BT30" s="181"/>
      <c r="BU30" s="181"/>
      <c r="BV30" s="181"/>
      <c r="BW30" s="181"/>
      <c r="BX30" s="181"/>
      <c r="BY30" s="181"/>
      <c r="BZ30" s="181"/>
      <c r="CA30" s="181"/>
      <c r="CB30" s="181"/>
      <c r="CC30" s="181"/>
      <c r="CD30" s="181"/>
      <c r="CE30" s="181"/>
      <c r="CF30" s="181"/>
      <c r="CG30" s="181"/>
      <c r="CH30" s="181"/>
      <c r="CI30" s="181"/>
      <c r="CJ30" s="181"/>
      <c r="CK30" s="181"/>
      <c r="CL30" s="181"/>
      <c r="CM30" s="181"/>
      <c r="CN30" s="181"/>
      <c r="CO30" s="181"/>
      <c r="CP30" s="181"/>
      <c r="CQ30" s="181"/>
      <c r="CR30" s="181"/>
      <c r="CS30" s="181"/>
      <c r="CT30" s="181"/>
      <c r="CU30" s="181"/>
      <c r="CV30" s="181"/>
      <c r="CW30" s="181"/>
      <c r="CX30" s="181"/>
      <c r="CY30" s="181"/>
      <c r="CZ30" s="181"/>
      <c r="DA30" s="181"/>
      <c r="DB30" s="181"/>
      <c r="DC30" s="181"/>
      <c r="DD30" s="181"/>
      <c r="DE30" s="181"/>
      <c r="DF30" s="181"/>
      <c r="DG30" s="181"/>
      <c r="DH30" s="181"/>
      <c r="DI30" s="181"/>
      <c r="DJ30" s="181"/>
      <c r="DK30" s="181"/>
      <c r="DL30" s="181"/>
      <c r="DM30" s="181"/>
      <c r="DN30" s="181"/>
      <c r="DO30" s="181"/>
      <c r="DP30" s="181"/>
      <c r="DQ30" s="181"/>
      <c r="DR30" s="181"/>
      <c r="DS30" s="181"/>
      <c r="DT30" s="181"/>
      <c r="DU30" s="181"/>
      <c r="DV30" s="181"/>
      <c r="DW30" s="181"/>
      <c r="DX30" s="181"/>
      <c r="DY30" s="181"/>
      <c r="DZ30" s="181"/>
      <c r="EA30" s="181"/>
      <c r="EB30" s="181"/>
      <c r="EC30" s="181"/>
      <c r="ED30" s="181"/>
      <c r="EE30" s="181"/>
      <c r="EF30" s="181"/>
      <c r="EG30" s="181"/>
      <c r="EH30" s="181"/>
      <c r="EI30" s="181"/>
      <c r="EJ30" s="181"/>
      <c r="EK30" s="181"/>
      <c r="EL30" s="181"/>
      <c r="EM30" s="181"/>
      <c r="EN30" s="181"/>
      <c r="EO30" s="181"/>
      <c r="EP30" s="181"/>
      <c r="EQ30" s="181"/>
      <c r="ER30" s="181"/>
      <c r="ES30" s="181"/>
      <c r="ET30" s="181"/>
      <c r="EU30" s="181"/>
      <c r="EV30" s="181"/>
      <c r="EW30" s="181"/>
      <c r="EX30" s="181"/>
      <c r="EY30" s="181"/>
      <c r="EZ30" s="181"/>
      <c r="FA30" s="181"/>
      <c r="FB30" s="181"/>
      <c r="FC30" s="181"/>
      <c r="FD30" s="181"/>
      <c r="FE30" s="181"/>
      <c r="FF30" s="181"/>
      <c r="FG30" s="181"/>
      <c r="FH30" s="181"/>
      <c r="FI30" s="181"/>
      <c r="FJ30" s="181"/>
      <c r="FK30" s="181"/>
      <c r="FL30" s="181"/>
      <c r="FM30" s="181"/>
      <c r="FN30" s="181"/>
      <c r="FO30" s="181"/>
      <c r="FP30" s="181"/>
      <c r="FQ30" s="181"/>
      <c r="FR30" s="181"/>
      <c r="FS30" s="181"/>
      <c r="FT30" s="181"/>
      <c r="FU30" s="181"/>
      <c r="FV30" s="181"/>
      <c r="FW30" s="181"/>
      <c r="FX30" s="181"/>
      <c r="FY30" s="181"/>
      <c r="FZ30" s="181"/>
      <c r="GA30" s="181"/>
      <c r="GB30" s="181"/>
      <c r="GC30" s="181"/>
      <c r="GD30" s="181"/>
      <c r="GE30" s="181"/>
      <c r="GF30" s="181"/>
      <c r="GG30" s="181"/>
      <c r="GH30" s="181"/>
      <c r="GI30" s="181"/>
      <c r="GJ30" s="181"/>
      <c r="GK30" s="181"/>
      <c r="GL30" s="181"/>
      <c r="GM30" s="181"/>
      <c r="GN30" s="181"/>
      <c r="GO30" s="181"/>
      <c r="GP30" s="181"/>
      <c r="GQ30" s="181"/>
      <c r="GR30" s="181"/>
      <c r="GS30" s="181"/>
      <c r="GT30" s="181"/>
      <c r="GU30" s="181"/>
      <c r="GV30" s="181"/>
      <c r="GW30" s="181"/>
      <c r="GX30" s="181"/>
      <c r="GY30" s="181"/>
      <c r="GZ30" s="181"/>
      <c r="HA30" s="181"/>
      <c r="HB30" s="181"/>
      <c r="HC30" s="181"/>
      <c r="HD30" s="181"/>
      <c r="HE30" s="181"/>
      <c r="HF30" s="181"/>
      <c r="HG30" s="181"/>
      <c r="HH30" s="181"/>
      <c r="HI30" s="181"/>
      <c r="HJ30" s="181"/>
      <c r="HK30" s="181"/>
      <c r="HL30" s="181"/>
      <c r="HM30" s="181"/>
      <c r="HN30" s="181"/>
      <c r="HO30" s="181"/>
      <c r="HP30" s="181"/>
      <c r="HQ30" s="181"/>
      <c r="HR30" s="181"/>
      <c r="HS30" s="181"/>
      <c r="HT30" s="181"/>
      <c r="HU30" s="181"/>
      <c r="HV30" s="181"/>
      <c r="HW30" s="181"/>
      <c r="HX30" s="181"/>
      <c r="HY30" s="181"/>
      <c r="HZ30" s="181"/>
      <c r="IA30" s="181"/>
      <c r="IB30" s="181"/>
      <c r="IC30" s="181"/>
      <c r="ID30" s="181"/>
      <c r="IE30" s="181"/>
      <c r="IF30" s="181"/>
      <c r="IG30" s="181"/>
      <c r="IH30" s="181"/>
      <c r="II30" s="181"/>
      <c r="IJ30" s="181"/>
      <c r="IK30" s="181"/>
      <c r="IL30" s="181"/>
      <c r="IM30" s="181"/>
      <c r="IN30" s="181"/>
      <c r="IO30" s="181"/>
      <c r="IP30" s="181"/>
      <c r="IQ30" s="181"/>
      <c r="IR30" s="181"/>
      <c r="IS30" s="181"/>
      <c r="IT30" s="181"/>
      <c r="IU30" s="181"/>
      <c r="IV30" s="181"/>
      <c r="IW30" s="181"/>
      <c r="IX30" s="181"/>
      <c r="IY30" s="181"/>
    </row>
    <row r="31" spans="1:259" s="13" customFormat="1" ht="15.75" customHeight="1" x14ac:dyDescent="0.25">
      <c r="A31" s="123"/>
      <c r="B31" s="911" t="s">
        <v>0</v>
      </c>
      <c r="C31" s="912">
        <f>SUM(C11:C28)</f>
        <v>48085361</v>
      </c>
      <c r="D31" s="913">
        <f>SUM(D11:D28)</f>
        <v>99.999999999999986</v>
      </c>
      <c r="E31" s="862"/>
      <c r="F31" s="912">
        <f>SUM(F11:F28)</f>
        <v>6326950</v>
      </c>
      <c r="G31" s="913">
        <f>SUM(G11:G28)</f>
        <v>100.00000000000003</v>
      </c>
      <c r="H31" s="742"/>
      <c r="I31" s="912">
        <f>SUM(I11:I30)</f>
        <v>1413110</v>
      </c>
      <c r="J31" s="914">
        <f>I31*100/C31</f>
        <v>2.9387530229834398</v>
      </c>
      <c r="K31" s="913">
        <f>I31*100/F31</f>
        <v>22.334774259319261</v>
      </c>
      <c r="L31" s="189"/>
      <c r="M31" s="178">
        <f t="shared" si="3"/>
        <v>7</v>
      </c>
      <c r="N31" s="189"/>
      <c r="O31" s="189"/>
      <c r="P31" s="189"/>
      <c r="Q31" s="189"/>
      <c r="R31" s="162"/>
      <c r="S31" s="162"/>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c r="BG31" s="123"/>
      <c r="BH31" s="123"/>
      <c r="BI31" s="123"/>
      <c r="BJ31" s="123"/>
      <c r="BK31" s="123"/>
      <c r="BL31" s="123"/>
      <c r="BM31" s="123"/>
      <c r="BN31" s="123"/>
      <c r="BO31" s="123"/>
      <c r="BP31" s="123"/>
      <c r="BQ31" s="123"/>
      <c r="BR31" s="123"/>
      <c r="BS31" s="123"/>
      <c r="BT31" s="123"/>
      <c r="BU31" s="123"/>
      <c r="BV31" s="123"/>
      <c r="BW31" s="123"/>
      <c r="BX31" s="123"/>
      <c r="BY31" s="123"/>
      <c r="BZ31" s="123"/>
      <c r="CA31" s="123"/>
      <c r="CB31" s="123"/>
      <c r="CC31" s="123"/>
      <c r="CD31" s="123"/>
      <c r="CE31" s="123"/>
      <c r="CF31" s="123"/>
      <c r="CG31" s="123"/>
      <c r="CH31" s="123"/>
      <c r="CI31" s="123"/>
      <c r="CJ31" s="123"/>
      <c r="CK31" s="123"/>
      <c r="CL31" s="123"/>
      <c r="CM31" s="123"/>
      <c r="CN31" s="123"/>
      <c r="CO31" s="123"/>
      <c r="CP31" s="123"/>
      <c r="CQ31" s="123"/>
      <c r="CR31" s="123"/>
      <c r="CS31" s="123"/>
      <c r="CT31" s="123"/>
      <c r="CU31" s="123"/>
      <c r="CV31" s="123"/>
      <c r="CW31" s="123"/>
      <c r="CX31" s="123"/>
      <c r="CY31" s="123"/>
      <c r="CZ31" s="123"/>
      <c r="DA31" s="123"/>
      <c r="DB31" s="123"/>
      <c r="DC31" s="123"/>
      <c r="DD31" s="123"/>
      <c r="DE31" s="123"/>
      <c r="DF31" s="123"/>
      <c r="DG31" s="123"/>
      <c r="DH31" s="123"/>
      <c r="DI31" s="123"/>
      <c r="DJ31" s="123"/>
      <c r="DK31" s="123"/>
      <c r="DL31" s="123"/>
      <c r="DM31" s="123"/>
      <c r="DN31" s="123"/>
      <c r="DO31" s="123"/>
      <c r="DP31" s="123"/>
      <c r="DQ31" s="123"/>
      <c r="DR31" s="123"/>
      <c r="DS31" s="123"/>
      <c r="DT31" s="123"/>
      <c r="DU31" s="123"/>
      <c r="DV31" s="123"/>
      <c r="DW31" s="123"/>
      <c r="DX31" s="123"/>
      <c r="DY31" s="123"/>
      <c r="DZ31" s="123"/>
      <c r="EA31" s="123"/>
      <c r="EB31" s="123"/>
      <c r="EC31" s="123"/>
      <c r="ED31" s="123"/>
      <c r="EE31" s="123"/>
      <c r="EF31" s="123"/>
      <c r="EG31" s="123"/>
      <c r="EH31" s="123"/>
      <c r="EI31" s="123"/>
      <c r="EJ31" s="123"/>
      <c r="EK31" s="123"/>
      <c r="EL31" s="123"/>
      <c r="EM31" s="123"/>
      <c r="EN31" s="123"/>
      <c r="EO31" s="123"/>
      <c r="EP31" s="123"/>
      <c r="EQ31" s="123"/>
      <c r="ER31" s="123"/>
      <c r="ES31" s="123"/>
      <c r="ET31" s="123"/>
      <c r="EU31" s="123"/>
      <c r="EV31" s="123"/>
      <c r="EW31" s="123"/>
      <c r="EX31" s="123"/>
      <c r="EY31" s="123"/>
      <c r="EZ31" s="123"/>
      <c r="FA31" s="123"/>
      <c r="FB31" s="123"/>
      <c r="FC31" s="123"/>
      <c r="FD31" s="123"/>
      <c r="FE31" s="123"/>
      <c r="FF31" s="123"/>
      <c r="FG31" s="123"/>
      <c r="FH31" s="123"/>
      <c r="FI31" s="123"/>
      <c r="FJ31" s="123"/>
      <c r="FK31" s="123"/>
      <c r="FL31" s="123"/>
      <c r="FM31" s="123"/>
      <c r="FN31" s="123"/>
      <c r="FO31" s="123"/>
      <c r="FP31" s="123"/>
      <c r="FQ31" s="123"/>
      <c r="FR31" s="123"/>
      <c r="FS31" s="123"/>
      <c r="FT31" s="123"/>
      <c r="FU31" s="123"/>
      <c r="FV31" s="123"/>
      <c r="FW31" s="123"/>
      <c r="FX31" s="123"/>
      <c r="FY31" s="123"/>
      <c r="FZ31" s="123"/>
      <c r="GA31" s="123"/>
      <c r="GB31" s="123"/>
      <c r="GC31" s="123"/>
      <c r="GD31" s="123"/>
      <c r="GE31" s="123"/>
      <c r="GF31" s="123"/>
      <c r="GG31" s="123"/>
      <c r="GH31" s="123"/>
      <c r="GI31" s="123"/>
      <c r="GJ31" s="123"/>
      <c r="GK31" s="123"/>
      <c r="GL31" s="123"/>
      <c r="GM31" s="123"/>
      <c r="GN31" s="123"/>
      <c r="GO31" s="123"/>
      <c r="GP31" s="123"/>
      <c r="GQ31" s="123"/>
      <c r="GR31" s="123"/>
      <c r="GS31" s="123"/>
      <c r="GT31" s="123"/>
      <c r="GU31" s="123"/>
      <c r="GV31" s="123"/>
      <c r="GW31" s="123"/>
      <c r="GX31" s="123"/>
      <c r="GY31" s="123"/>
      <c r="GZ31" s="123"/>
      <c r="HA31" s="123"/>
      <c r="HB31" s="123"/>
      <c r="HC31" s="123"/>
      <c r="HD31" s="123"/>
      <c r="HE31" s="123"/>
      <c r="HF31" s="123"/>
      <c r="HG31" s="123"/>
      <c r="HH31" s="123"/>
      <c r="HI31" s="123"/>
      <c r="HJ31" s="123"/>
      <c r="HK31" s="123"/>
      <c r="HL31" s="123"/>
      <c r="HM31" s="123"/>
      <c r="HN31" s="123"/>
      <c r="HO31" s="123"/>
      <c r="HP31" s="123"/>
      <c r="HQ31" s="123"/>
      <c r="HR31" s="123"/>
      <c r="HS31" s="123"/>
      <c r="HT31" s="123"/>
      <c r="HU31" s="123"/>
      <c r="HV31" s="123"/>
      <c r="HW31" s="123"/>
      <c r="HX31" s="123"/>
      <c r="HY31" s="123"/>
      <c r="HZ31" s="123"/>
      <c r="IA31" s="123"/>
      <c r="IB31" s="123"/>
      <c r="IC31" s="123"/>
      <c r="ID31" s="123"/>
      <c r="IE31" s="123"/>
      <c r="IF31" s="123"/>
      <c r="IG31" s="123"/>
      <c r="IH31" s="123"/>
      <c r="II31" s="123"/>
      <c r="IJ31" s="123"/>
      <c r="IK31" s="123"/>
      <c r="IL31" s="123"/>
      <c r="IM31" s="123"/>
      <c r="IN31" s="123"/>
      <c r="IO31" s="123"/>
      <c r="IP31" s="123"/>
      <c r="IQ31" s="123"/>
      <c r="IR31" s="123"/>
      <c r="IS31" s="123"/>
      <c r="IT31" s="123"/>
      <c r="IU31" s="123"/>
      <c r="IV31" s="123"/>
      <c r="IW31" s="123"/>
      <c r="IX31" s="123"/>
      <c r="IY31" s="123"/>
    </row>
    <row r="32" spans="1:259" s="13" customFormat="1" ht="9.75" customHeight="1" x14ac:dyDescent="0.25">
      <c r="A32" s="123"/>
      <c r="B32" s="191"/>
      <c r="C32" s="191"/>
      <c r="D32" s="191"/>
      <c r="E32" s="190"/>
      <c r="F32" s="192"/>
      <c r="G32" s="193"/>
      <c r="H32" s="113"/>
      <c r="I32" s="192"/>
      <c r="J32" s="192"/>
      <c r="K32" s="193"/>
      <c r="L32" s="189"/>
      <c r="M32" s="189"/>
      <c r="N32" s="189"/>
      <c r="O32" s="189"/>
      <c r="P32" s="189"/>
      <c r="Q32" s="189"/>
      <c r="R32" s="162"/>
      <c r="S32" s="162"/>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3"/>
      <c r="BC32" s="123"/>
      <c r="BD32" s="123"/>
      <c r="BE32" s="123"/>
      <c r="BF32" s="123"/>
      <c r="BG32" s="123"/>
      <c r="BH32" s="123"/>
      <c r="BI32" s="123"/>
      <c r="BJ32" s="123"/>
      <c r="BK32" s="123"/>
      <c r="BL32" s="123"/>
      <c r="BM32" s="123"/>
      <c r="BN32" s="123"/>
      <c r="BO32" s="123"/>
      <c r="BP32" s="123"/>
      <c r="BQ32" s="123"/>
      <c r="BR32" s="123"/>
      <c r="BS32" s="123"/>
      <c r="BT32" s="123"/>
      <c r="BU32" s="123"/>
      <c r="BV32" s="123"/>
      <c r="BW32" s="123"/>
      <c r="BX32" s="123"/>
      <c r="BY32" s="123"/>
      <c r="BZ32" s="123"/>
      <c r="CA32" s="123"/>
      <c r="CB32" s="123"/>
      <c r="CC32" s="123"/>
      <c r="CD32" s="123"/>
      <c r="CE32" s="123"/>
      <c r="CF32" s="123"/>
      <c r="CG32" s="123"/>
      <c r="CH32" s="123"/>
      <c r="CI32" s="123"/>
      <c r="CJ32" s="123"/>
      <c r="CK32" s="123"/>
      <c r="CL32" s="123"/>
      <c r="CM32" s="123"/>
      <c r="CN32" s="123"/>
      <c r="CO32" s="123"/>
      <c r="CP32" s="123"/>
      <c r="CQ32" s="123"/>
      <c r="CR32" s="123"/>
      <c r="CS32" s="123"/>
      <c r="CT32" s="123"/>
      <c r="CU32" s="123"/>
      <c r="CV32" s="123"/>
      <c r="CW32" s="123"/>
      <c r="CX32" s="123"/>
      <c r="CY32" s="123"/>
      <c r="CZ32" s="123"/>
      <c r="DA32" s="123"/>
      <c r="DB32" s="123"/>
      <c r="DC32" s="123"/>
      <c r="DD32" s="123"/>
      <c r="DE32" s="123"/>
      <c r="DF32" s="123"/>
      <c r="DG32" s="123"/>
      <c r="DH32" s="123"/>
      <c r="DI32" s="123"/>
      <c r="DJ32" s="123"/>
      <c r="DK32" s="123"/>
      <c r="DL32" s="123"/>
      <c r="DM32" s="123"/>
      <c r="DN32" s="123"/>
      <c r="DO32" s="123"/>
      <c r="DP32" s="123"/>
      <c r="DQ32" s="123"/>
      <c r="DR32" s="123"/>
      <c r="DS32" s="123"/>
      <c r="DT32" s="123"/>
      <c r="DU32" s="123"/>
      <c r="DV32" s="123"/>
      <c r="DW32" s="123"/>
      <c r="DX32" s="123"/>
      <c r="DY32" s="123"/>
      <c r="DZ32" s="123"/>
      <c r="EA32" s="123"/>
      <c r="EB32" s="123"/>
      <c r="EC32" s="123"/>
      <c r="ED32" s="123"/>
      <c r="EE32" s="123"/>
      <c r="EF32" s="123"/>
      <c r="EG32" s="123"/>
      <c r="EH32" s="123"/>
      <c r="EI32" s="123"/>
      <c r="EJ32" s="123"/>
      <c r="EK32" s="123"/>
      <c r="EL32" s="123"/>
      <c r="EM32" s="123"/>
      <c r="EN32" s="123"/>
      <c r="EO32" s="123"/>
      <c r="EP32" s="123"/>
      <c r="EQ32" s="123"/>
      <c r="ER32" s="123"/>
      <c r="ES32" s="123"/>
      <c r="ET32" s="123"/>
      <c r="EU32" s="123"/>
      <c r="EV32" s="123"/>
      <c r="EW32" s="123"/>
      <c r="EX32" s="123"/>
      <c r="EY32" s="123"/>
      <c r="EZ32" s="123"/>
      <c r="FA32" s="123"/>
      <c r="FB32" s="123"/>
      <c r="FC32" s="123"/>
      <c r="FD32" s="123"/>
      <c r="FE32" s="123"/>
      <c r="FF32" s="123"/>
      <c r="FG32" s="123"/>
      <c r="FH32" s="123"/>
      <c r="FI32" s="123"/>
      <c r="FJ32" s="123"/>
      <c r="FK32" s="123"/>
      <c r="FL32" s="123"/>
      <c r="FM32" s="123"/>
      <c r="FN32" s="123"/>
      <c r="FO32" s="123"/>
      <c r="FP32" s="123"/>
      <c r="FQ32" s="123"/>
      <c r="FR32" s="123"/>
      <c r="FS32" s="123"/>
      <c r="FT32" s="123"/>
      <c r="FU32" s="123"/>
      <c r="FV32" s="123"/>
      <c r="FW32" s="123"/>
      <c r="FX32" s="123"/>
      <c r="FY32" s="123"/>
      <c r="FZ32" s="123"/>
      <c r="GA32" s="123"/>
      <c r="GB32" s="123"/>
      <c r="GC32" s="123"/>
      <c r="GD32" s="123"/>
      <c r="GE32" s="123"/>
      <c r="GF32" s="123"/>
      <c r="GG32" s="123"/>
      <c r="GH32" s="123"/>
      <c r="GI32" s="123"/>
      <c r="GJ32" s="123"/>
      <c r="GK32" s="123"/>
      <c r="GL32" s="123"/>
      <c r="GM32" s="123"/>
      <c r="GN32" s="123"/>
      <c r="GO32" s="123"/>
      <c r="GP32" s="123"/>
      <c r="GQ32" s="123"/>
      <c r="GR32" s="123"/>
      <c r="GS32" s="123"/>
      <c r="GT32" s="123"/>
      <c r="GU32" s="123"/>
      <c r="GV32" s="123"/>
      <c r="GW32" s="123"/>
      <c r="GX32" s="123"/>
      <c r="GY32" s="123"/>
      <c r="GZ32" s="123"/>
      <c r="HA32" s="123"/>
      <c r="HB32" s="123"/>
      <c r="HC32" s="123"/>
      <c r="HD32" s="123"/>
      <c r="HE32" s="123"/>
      <c r="HF32" s="123"/>
      <c r="HG32" s="123"/>
      <c r="HH32" s="123"/>
      <c r="HI32" s="123"/>
      <c r="HJ32" s="123"/>
      <c r="HK32" s="123"/>
      <c r="HL32" s="123"/>
      <c r="HM32" s="123"/>
      <c r="HN32" s="123"/>
      <c r="HO32" s="123"/>
      <c r="HP32" s="123"/>
      <c r="HQ32" s="123"/>
      <c r="HR32" s="123"/>
      <c r="HS32" s="123"/>
      <c r="HT32" s="123"/>
      <c r="HU32" s="123"/>
      <c r="HV32" s="123"/>
      <c r="HW32" s="123"/>
      <c r="HX32" s="123"/>
      <c r="HY32" s="123"/>
      <c r="HZ32" s="123"/>
      <c r="IA32" s="123"/>
      <c r="IB32" s="123"/>
      <c r="IC32" s="123"/>
      <c r="ID32" s="123"/>
      <c r="IE32" s="123"/>
      <c r="IF32" s="123"/>
      <c r="IG32" s="123"/>
      <c r="IH32" s="123"/>
      <c r="II32" s="123"/>
      <c r="IJ32" s="123"/>
      <c r="IK32" s="123"/>
      <c r="IL32" s="123"/>
      <c r="IM32" s="123"/>
      <c r="IN32" s="123"/>
      <c r="IO32" s="123"/>
      <c r="IP32" s="123"/>
      <c r="IQ32" s="123"/>
      <c r="IR32" s="123"/>
      <c r="IS32" s="123"/>
      <c r="IT32" s="123"/>
      <c r="IU32" s="123"/>
      <c r="IV32" s="123"/>
      <c r="IW32" s="123"/>
      <c r="IX32" s="123"/>
      <c r="IY32" s="123"/>
    </row>
    <row r="33" spans="1:259" s="10" customFormat="1" ht="18.75" customHeight="1" x14ac:dyDescent="0.25">
      <c r="A33" s="152"/>
      <c r="B33" s="1322" t="str">
        <f>'22solcasaadpot'!B32:M32</f>
        <v>(1) Cifras INE de población referidas al 01/01/2023. Real Decreto 1085/2023, de 5 de diciembre BOE 23.12.22.</v>
      </c>
      <c r="C33" s="1354"/>
      <c r="D33" s="1354"/>
      <c r="E33" s="1354"/>
      <c r="F33" s="1354"/>
      <c r="G33" s="1354"/>
      <c r="H33" s="1354"/>
      <c r="I33" s="1354"/>
      <c r="J33" s="1354"/>
      <c r="K33" s="1354"/>
      <c r="L33" s="1354"/>
      <c r="M33" s="1354"/>
      <c r="N33" s="1354"/>
      <c r="O33" s="1354"/>
      <c r="P33" s="797"/>
      <c r="Q33" s="162"/>
      <c r="R33" s="165"/>
      <c r="S33" s="165"/>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2"/>
      <c r="BC33" s="152"/>
      <c r="BD33" s="152"/>
      <c r="BE33" s="152"/>
      <c r="BF33" s="152"/>
      <c r="BG33" s="152"/>
      <c r="BH33" s="152"/>
      <c r="BI33" s="152"/>
      <c r="BJ33" s="152"/>
      <c r="BK33" s="152"/>
      <c r="BL33" s="152"/>
      <c r="BM33" s="152"/>
      <c r="BN33" s="152"/>
      <c r="BO33" s="152"/>
      <c r="BP33" s="152"/>
      <c r="BQ33" s="152"/>
      <c r="BR33" s="152"/>
      <c r="BS33" s="152"/>
      <c r="BT33" s="152"/>
      <c r="BU33" s="152"/>
      <c r="BV33" s="152"/>
      <c r="BW33" s="152"/>
      <c r="BX33" s="152"/>
      <c r="BY33" s="152"/>
      <c r="BZ33" s="152"/>
      <c r="CA33" s="152"/>
      <c r="CB33" s="152"/>
      <c r="CC33" s="152"/>
      <c r="CD33" s="152"/>
      <c r="CE33" s="152"/>
      <c r="CF33" s="152"/>
      <c r="CG33" s="152"/>
      <c r="CH33" s="152"/>
      <c r="CI33" s="152"/>
      <c r="CJ33" s="152"/>
      <c r="CK33" s="152"/>
      <c r="CL33" s="152"/>
      <c r="CM33" s="152"/>
      <c r="CN33" s="152"/>
      <c r="CO33" s="152"/>
      <c r="CP33" s="152"/>
      <c r="CQ33" s="152"/>
      <c r="CR33" s="152"/>
      <c r="CS33" s="152"/>
      <c r="CT33" s="152"/>
      <c r="CU33" s="152"/>
      <c r="CV33" s="152"/>
      <c r="CW33" s="152"/>
      <c r="CX33" s="152"/>
      <c r="CY33" s="152"/>
      <c r="CZ33" s="152"/>
      <c r="DA33" s="152"/>
      <c r="DB33" s="152"/>
      <c r="DC33" s="152"/>
      <c r="DD33" s="152"/>
      <c r="DE33" s="152"/>
      <c r="DF33" s="152"/>
      <c r="DG33" s="152"/>
      <c r="DH33" s="152"/>
      <c r="DI33" s="152"/>
      <c r="DJ33" s="152"/>
      <c r="DK33" s="152"/>
      <c r="DL33" s="152"/>
      <c r="DM33" s="152"/>
      <c r="DN33" s="152"/>
      <c r="DO33" s="152"/>
      <c r="DP33" s="152"/>
      <c r="DQ33" s="152"/>
      <c r="DR33" s="152"/>
      <c r="DS33" s="152"/>
      <c r="DT33" s="152"/>
      <c r="DU33" s="152"/>
      <c r="DV33" s="152"/>
      <c r="DW33" s="152"/>
      <c r="DX33" s="152"/>
      <c r="DY33" s="152"/>
      <c r="DZ33" s="152"/>
      <c r="EA33" s="152"/>
      <c r="EB33" s="152"/>
      <c r="EC33" s="152"/>
      <c r="ED33" s="152"/>
      <c r="EE33" s="152"/>
      <c r="EF33" s="152"/>
      <c r="EG33" s="152"/>
      <c r="EH33" s="152"/>
      <c r="EI33" s="152"/>
      <c r="EJ33" s="152"/>
      <c r="EK33" s="152"/>
      <c r="EL33" s="152"/>
      <c r="EM33" s="152"/>
      <c r="EN33" s="152"/>
      <c r="EO33" s="152"/>
      <c r="EP33" s="152"/>
      <c r="EQ33" s="152"/>
      <c r="ER33" s="152"/>
      <c r="ES33" s="152"/>
      <c r="ET33" s="152"/>
      <c r="EU33" s="152"/>
      <c r="EV33" s="152"/>
      <c r="EW33" s="152"/>
      <c r="EX33" s="152"/>
      <c r="EY33" s="152"/>
      <c r="EZ33" s="152"/>
      <c r="FA33" s="152"/>
      <c r="FB33" s="152"/>
      <c r="FC33" s="152"/>
      <c r="FD33" s="152"/>
      <c r="FE33" s="152"/>
      <c r="FF33" s="152"/>
      <c r="FG33" s="152"/>
      <c r="FH33" s="152"/>
      <c r="FI33" s="152"/>
      <c r="FJ33" s="152"/>
      <c r="FK33" s="152"/>
      <c r="FL33" s="152"/>
      <c r="FM33" s="152"/>
      <c r="FN33" s="152"/>
      <c r="FO33" s="152"/>
      <c r="FP33" s="152"/>
      <c r="FQ33" s="152"/>
      <c r="FR33" s="152"/>
      <c r="FS33" s="152"/>
      <c r="FT33" s="152"/>
      <c r="FU33" s="152"/>
      <c r="FV33" s="152"/>
      <c r="FW33" s="152"/>
      <c r="FX33" s="152"/>
      <c r="FY33" s="152"/>
      <c r="FZ33" s="152"/>
      <c r="GA33" s="152"/>
      <c r="GB33" s="152"/>
      <c r="GC33" s="152"/>
      <c r="GD33" s="152"/>
      <c r="GE33" s="152"/>
      <c r="GF33" s="152"/>
      <c r="GG33" s="152"/>
      <c r="GH33" s="152"/>
      <c r="GI33" s="152"/>
      <c r="GJ33" s="152"/>
      <c r="GK33" s="152"/>
      <c r="GL33" s="152"/>
      <c r="GM33" s="152"/>
      <c r="GN33" s="152"/>
      <c r="GO33" s="152"/>
      <c r="GP33" s="152"/>
      <c r="GQ33" s="152"/>
      <c r="GR33" s="152"/>
      <c r="GS33" s="152"/>
      <c r="GT33" s="152"/>
      <c r="GU33" s="152"/>
      <c r="GV33" s="152"/>
      <c r="GW33" s="152"/>
      <c r="GX33" s="152"/>
      <c r="GY33" s="152"/>
      <c r="GZ33" s="152"/>
      <c r="HA33" s="152"/>
      <c r="HB33" s="152"/>
      <c r="HC33" s="152"/>
      <c r="HD33" s="152"/>
      <c r="HE33" s="152"/>
      <c r="HF33" s="152"/>
      <c r="HG33" s="152"/>
      <c r="HH33" s="152"/>
      <c r="HI33" s="152"/>
      <c r="HJ33" s="152"/>
      <c r="HK33" s="152"/>
      <c r="HL33" s="152"/>
      <c r="HM33" s="152"/>
      <c r="HN33" s="152"/>
      <c r="HO33" s="152"/>
      <c r="HP33" s="152"/>
      <c r="HQ33" s="152"/>
      <c r="HR33" s="152"/>
      <c r="HS33" s="152"/>
      <c r="HT33" s="152"/>
      <c r="HU33" s="152"/>
      <c r="HV33" s="152"/>
      <c r="HW33" s="152"/>
      <c r="HX33" s="152"/>
      <c r="HY33" s="152"/>
      <c r="HZ33" s="152"/>
      <c r="IA33" s="152"/>
      <c r="IB33" s="152"/>
      <c r="IC33" s="152"/>
      <c r="ID33" s="152"/>
      <c r="IE33" s="152"/>
      <c r="IF33" s="152"/>
      <c r="IG33" s="152"/>
      <c r="IH33" s="152"/>
      <c r="II33" s="152"/>
      <c r="IJ33" s="152"/>
      <c r="IK33" s="152"/>
      <c r="IL33" s="152"/>
      <c r="IM33" s="152"/>
      <c r="IN33" s="152"/>
      <c r="IO33" s="152"/>
      <c r="IP33" s="152"/>
      <c r="IQ33" s="152"/>
      <c r="IR33" s="152"/>
      <c r="IS33" s="152"/>
      <c r="IT33" s="152"/>
      <c r="IU33" s="152"/>
      <c r="IV33" s="152"/>
      <c r="IW33" s="152"/>
      <c r="IX33" s="152"/>
      <c r="IY33" s="152"/>
    </row>
    <row r="34" spans="1:259" ht="24" customHeight="1" x14ac:dyDescent="0.25">
      <c r="B34" s="1323" t="str">
        <f>'22solcasaadpot'!B33:Q33</f>
        <v>(2) Cifras de Población Potencialmente Dependiente calculadas según lo explicado en la metodología</v>
      </c>
      <c r="C34" s="1405"/>
      <c r="D34" s="1405"/>
      <c r="E34" s="1405"/>
      <c r="F34" s="1405"/>
      <c r="G34" s="1405"/>
      <c r="H34" s="1405"/>
      <c r="I34" s="1405"/>
      <c r="J34" s="1405"/>
      <c r="K34" s="1405"/>
      <c r="L34" s="1405"/>
      <c r="M34" s="1405"/>
      <c r="N34" s="1405"/>
      <c r="O34" s="1405"/>
      <c r="P34" s="1405"/>
    </row>
    <row r="35" spans="1:259" ht="15" customHeight="1" x14ac:dyDescent="0.2">
      <c r="B35" s="158" t="s">
        <v>47</v>
      </c>
      <c r="C35" s="158"/>
      <c r="D35" s="158"/>
      <c r="L35" s="195"/>
      <c r="M35" s="196"/>
      <c r="N35" s="196"/>
      <c r="O35" s="196"/>
      <c r="P35" s="197"/>
      <c r="Q35" s="198"/>
      <c r="R35" s="132"/>
    </row>
    <row r="36" spans="1:259" x14ac:dyDescent="0.2">
      <c r="L36" s="195"/>
      <c r="M36" s="196"/>
      <c r="N36" s="196"/>
      <c r="O36" s="196"/>
      <c r="P36" s="197"/>
      <c r="Q36" s="198"/>
      <c r="R36" s="132"/>
    </row>
    <row r="37" spans="1:259" x14ac:dyDescent="0.2">
      <c r="L37" s="195"/>
      <c r="M37" s="196"/>
      <c r="N37" s="196"/>
      <c r="O37" s="196"/>
      <c r="P37" s="197"/>
      <c r="Q37" s="199"/>
      <c r="R37" s="132"/>
    </row>
    <row r="38" spans="1:259" x14ac:dyDescent="0.2">
      <c r="L38" s="195"/>
      <c r="M38" s="196"/>
      <c r="N38" s="196"/>
      <c r="O38" s="196"/>
      <c r="P38" s="197"/>
      <c r="Q38" s="198"/>
      <c r="R38" s="132"/>
    </row>
    <row r="39" spans="1:259" x14ac:dyDescent="0.2">
      <c r="L39" s="195"/>
      <c r="M39" s="196"/>
      <c r="N39" s="196"/>
      <c r="O39" s="196"/>
      <c r="P39" s="197"/>
      <c r="Q39" s="198"/>
      <c r="R39" s="132"/>
    </row>
    <row r="40" spans="1:259" x14ac:dyDescent="0.2">
      <c r="L40" s="195"/>
      <c r="M40" s="196"/>
      <c r="N40" s="196"/>
      <c r="O40" s="196"/>
      <c r="P40" s="197"/>
      <c r="Q40" s="198"/>
      <c r="R40" s="132"/>
    </row>
    <row r="41" spans="1:259" x14ac:dyDescent="0.2">
      <c r="L41" s="195"/>
      <c r="M41" s="196"/>
      <c r="N41" s="196"/>
      <c r="O41" s="196"/>
      <c r="P41" s="197"/>
      <c r="Q41" s="198"/>
      <c r="R41" s="132"/>
    </row>
    <row r="42" spans="1:259" x14ac:dyDescent="0.2">
      <c r="L42" s="195"/>
      <c r="M42" s="196"/>
      <c r="N42" s="196"/>
      <c r="O42" s="196"/>
      <c r="P42" s="197"/>
      <c r="Q42" s="198"/>
      <c r="R42" s="132"/>
    </row>
    <row r="43" spans="1:259" x14ac:dyDescent="0.2">
      <c r="L43" s="195"/>
      <c r="M43" s="196"/>
      <c r="N43" s="196"/>
      <c r="O43" s="196"/>
      <c r="P43" s="197"/>
      <c r="Q43" s="198"/>
      <c r="R43" s="132"/>
    </row>
    <row r="44" spans="1:259" x14ac:dyDescent="0.2">
      <c r="L44" s="195"/>
      <c r="M44" s="196"/>
      <c r="N44" s="196"/>
      <c r="O44" s="196"/>
      <c r="P44" s="197"/>
      <c r="Q44" s="199"/>
      <c r="R44" s="132"/>
    </row>
    <row r="45" spans="1:259" x14ac:dyDescent="0.2">
      <c r="L45" s="195"/>
      <c r="M45" s="196"/>
      <c r="N45" s="196"/>
      <c r="O45" s="196"/>
      <c r="P45" s="197"/>
      <c r="Q45" s="198"/>
      <c r="R45" s="132"/>
    </row>
    <row r="46" spans="1:259" x14ac:dyDescent="0.2">
      <c r="L46" s="195"/>
      <c r="M46" s="196"/>
      <c r="N46" s="196"/>
      <c r="O46" s="196"/>
      <c r="P46" s="197"/>
      <c r="Q46" s="198"/>
      <c r="R46" s="132"/>
    </row>
    <row r="47" spans="1:259" x14ac:dyDescent="0.2">
      <c r="L47" s="195"/>
      <c r="M47" s="196"/>
      <c r="N47" s="196"/>
      <c r="O47" s="196"/>
      <c r="P47" s="197"/>
      <c r="Q47" s="198"/>
      <c r="R47" s="132"/>
    </row>
    <row r="48" spans="1:259" x14ac:dyDescent="0.2">
      <c r="L48" s="195"/>
      <c r="M48" s="196"/>
      <c r="N48" s="196"/>
      <c r="O48" s="196"/>
      <c r="P48" s="197"/>
      <c r="Q48" s="198"/>
      <c r="R48" s="132"/>
    </row>
    <row r="49" spans="12:18" x14ac:dyDescent="0.2">
      <c r="L49" s="195"/>
      <c r="M49" s="196"/>
      <c r="N49" s="196"/>
      <c r="O49" s="196"/>
      <c r="P49" s="197"/>
      <c r="Q49" s="198"/>
      <c r="R49" s="132"/>
    </row>
    <row r="50" spans="12:18" x14ac:dyDescent="0.2">
      <c r="L50" s="195"/>
      <c r="M50" s="196"/>
      <c r="N50" s="196"/>
      <c r="O50" s="196"/>
      <c r="P50" s="197"/>
      <c r="Q50" s="199"/>
      <c r="R50" s="132"/>
    </row>
    <row r="51" spans="12:18" x14ac:dyDescent="0.2">
      <c r="L51" s="195"/>
      <c r="M51" s="196"/>
      <c r="N51" s="196"/>
      <c r="O51" s="196"/>
      <c r="P51" s="197"/>
      <c r="Q51" s="198"/>
      <c r="R51" s="132"/>
    </row>
    <row r="52" spans="12:18" x14ac:dyDescent="0.2">
      <c r="L52" s="195"/>
      <c r="M52" s="196"/>
      <c r="N52" s="196"/>
      <c r="O52" s="196"/>
      <c r="P52" s="197"/>
      <c r="Q52" s="198"/>
      <c r="R52" s="132"/>
    </row>
    <row r="53" spans="12:18" x14ac:dyDescent="0.2">
      <c r="L53" s="195"/>
      <c r="M53" s="200"/>
      <c r="N53" s="200"/>
      <c r="O53" s="196"/>
      <c r="P53" s="197"/>
      <c r="Q53" s="198"/>
      <c r="R53" s="132"/>
    </row>
  </sheetData>
  <mergeCells count="8">
    <mergeCell ref="B34:P34"/>
    <mergeCell ref="B3:H3"/>
    <mergeCell ref="A4:Q4"/>
    <mergeCell ref="B5:Q5"/>
    <mergeCell ref="F8:G8"/>
    <mergeCell ref="I8:K8"/>
    <mergeCell ref="C8:D8"/>
    <mergeCell ref="B33:O33"/>
  </mergeCells>
  <printOptions horizontalCentered="1"/>
  <pageMargins left="0" right="0" top="0.43307086614173229" bottom="0.43307086614173229" header="0" footer="0"/>
  <pageSetup paperSize="9" scale="85" orientation="landscape"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97">
    <tabColor theme="0"/>
    <pageSetUpPr fitToPage="1"/>
  </sheetPr>
  <dimension ref="A1:BA36"/>
  <sheetViews>
    <sheetView showGridLines="0" zoomScaleNormal="100" workbookViewId="0">
      <selection activeCell="B6" sqref="B6"/>
    </sheetView>
  </sheetViews>
  <sheetFormatPr baseColWidth="10" defaultColWidth="11.453125" defaultRowHeight="15" x14ac:dyDescent="0.25"/>
  <cols>
    <col min="1" max="1" width="1.1796875" style="162" customWidth="1"/>
    <col min="2" max="2" width="28.7265625" style="162" customWidth="1"/>
    <col min="3" max="3" width="0.54296875" style="162" customWidth="1"/>
    <col min="4" max="4" width="10.1796875" style="162" bestFit="1" customWidth="1"/>
    <col min="5" max="5" width="10.26953125" style="162" customWidth="1"/>
    <col min="6" max="6" width="7" style="162" customWidth="1"/>
    <col min="7" max="7" width="8.81640625" style="162" customWidth="1"/>
    <col min="8" max="8" width="7" style="162" customWidth="1"/>
    <col min="9" max="9" width="0.453125" style="162" customWidth="1"/>
    <col min="10" max="10" width="8.453125" style="162" bestFit="1" customWidth="1"/>
    <col min="11" max="11" width="6.7265625" style="162" customWidth="1"/>
    <col min="12" max="12" width="8.453125" style="162" customWidth="1"/>
    <col min="13" max="13" width="6.7265625" style="162" bestFit="1" customWidth="1"/>
    <col min="14" max="14" width="8.453125" style="162" customWidth="1"/>
    <col min="15" max="15" width="6.7265625" style="162" bestFit="1" customWidth="1"/>
    <col min="16" max="16" width="0.453125" style="162" customWidth="1"/>
    <col min="17" max="17" width="8.453125" style="162" bestFit="1" customWidth="1"/>
    <col min="18" max="18" width="6.81640625" style="162" customWidth="1"/>
    <col min="19" max="19" width="8.453125" style="162" customWidth="1"/>
    <col min="20" max="20" width="6.7265625" style="162" bestFit="1" customWidth="1"/>
    <col min="21" max="21" width="8.453125" style="162" customWidth="1"/>
    <col min="22" max="22" width="6.7265625" style="162" bestFit="1" customWidth="1"/>
    <col min="23" max="23" width="0.453125" style="162" customWidth="1"/>
    <col min="24" max="24" width="8.453125" style="162" bestFit="1" customWidth="1"/>
    <col min="25" max="25" width="7" style="162" customWidth="1"/>
    <col min="26" max="26" width="8.453125" style="162" customWidth="1"/>
    <col min="27" max="27" width="6.7265625" style="162" bestFit="1" customWidth="1"/>
    <col min="28" max="28" width="8.453125" style="162" customWidth="1"/>
    <col min="29" max="29" width="6.7265625" style="162" bestFit="1" customWidth="1"/>
    <col min="30" max="30" width="11.453125" style="162"/>
    <col min="31" max="33" width="2.453125" style="162" bestFit="1" customWidth="1"/>
    <col min="34" max="34" width="13" style="162" bestFit="1" customWidth="1"/>
    <col min="35" max="35" width="3.453125" style="162" bestFit="1" customWidth="1"/>
    <col min="36" max="36" width="3.81640625" style="162" customWidth="1"/>
    <col min="37" max="39" width="2.453125" style="162" bestFit="1" customWidth="1"/>
    <col min="40" max="40" width="8.453125" style="162" bestFit="1" customWidth="1"/>
    <col min="41" max="41" width="3.453125" style="162" bestFit="1" customWidth="1"/>
    <col min="42" max="42" width="3.54296875" style="162" customWidth="1"/>
    <col min="43" max="45" width="2.453125" style="162" bestFit="1" customWidth="1"/>
    <col min="46" max="46" width="8.453125" style="162" bestFit="1" customWidth="1"/>
    <col min="47" max="47" width="4.1796875" style="162" bestFit="1" customWidth="1"/>
    <col min="48" max="48" width="3.26953125" style="162" customWidth="1"/>
    <col min="49" max="49" width="4.26953125" style="162" bestFit="1" customWidth="1"/>
    <col min="50" max="50" width="2.453125" style="162" bestFit="1" customWidth="1"/>
    <col min="51" max="51" width="4.26953125" style="162" bestFit="1" customWidth="1"/>
    <col min="52" max="52" width="8.453125" style="162" bestFit="1" customWidth="1"/>
    <col min="53" max="53" width="4.26953125" style="162" bestFit="1" customWidth="1"/>
    <col min="54" max="16384" width="11.453125" style="162"/>
  </cols>
  <sheetData>
    <row r="1" spans="1:53" s="104" customFormat="1" ht="15" customHeight="1" x14ac:dyDescent="0.25">
      <c r="B1" s="105"/>
      <c r="C1" s="106"/>
      <c r="I1" s="106"/>
      <c r="J1" s="471" t="s">
        <v>135</v>
      </c>
      <c r="K1" s="471"/>
      <c r="L1" s="471" t="s">
        <v>135</v>
      </c>
      <c r="M1" s="471"/>
      <c r="N1" s="471" t="s">
        <v>135</v>
      </c>
      <c r="O1" s="471"/>
      <c r="P1" s="471"/>
      <c r="Q1" s="471" t="s">
        <v>16</v>
      </c>
      <c r="R1" s="471"/>
      <c r="S1" s="471" t="s">
        <v>16</v>
      </c>
      <c r="T1" s="471"/>
      <c r="U1" s="471" t="s">
        <v>16</v>
      </c>
      <c r="V1" s="471"/>
      <c r="W1" s="471"/>
      <c r="X1" s="471" t="s">
        <v>15</v>
      </c>
      <c r="Y1" s="471"/>
      <c r="Z1" s="471" t="s">
        <v>15</v>
      </c>
      <c r="AA1" s="471"/>
      <c r="AB1" s="471" t="s">
        <v>15</v>
      </c>
    </row>
    <row r="2" spans="1:53" s="108" customFormat="1" ht="52.5" customHeight="1" x14ac:dyDescent="0.3">
      <c r="B2" s="1300"/>
      <c r="C2" s="1300"/>
    </row>
    <row r="3" spans="1:53" s="111" customFormat="1" ht="4.5" customHeight="1" x14ac:dyDescent="0.25">
      <c r="B3" s="1301"/>
      <c r="C3" s="1301"/>
    </row>
    <row r="4" spans="1:53" s="111" customFormat="1" ht="17.25" customHeight="1" x14ac:dyDescent="0.25">
      <c r="A4" s="1325" t="s">
        <v>427</v>
      </c>
      <c r="B4" s="1325"/>
      <c r="C4" s="1325"/>
      <c r="D4" s="1325"/>
      <c r="E4" s="1325"/>
      <c r="F4" s="1325"/>
      <c r="G4" s="1325"/>
      <c r="H4" s="1325"/>
      <c r="I4" s="1325"/>
      <c r="J4" s="1325"/>
      <c r="K4" s="1325"/>
      <c r="L4" s="1325"/>
      <c r="M4" s="1325"/>
      <c r="N4" s="1325"/>
      <c r="O4" s="1325"/>
      <c r="P4" s="1325"/>
      <c r="Q4" s="1325"/>
      <c r="R4" s="1325"/>
      <c r="S4" s="1325"/>
      <c r="T4" s="1325"/>
      <c r="U4" s="1325"/>
      <c r="V4" s="1325"/>
      <c r="W4" s="1325"/>
      <c r="X4" s="1325"/>
      <c r="Y4" s="1325"/>
      <c r="Z4" s="1325"/>
      <c r="AA4" s="1325"/>
      <c r="AB4" s="1325"/>
      <c r="AC4" s="1325"/>
    </row>
    <row r="5" spans="1:53" s="111" customFormat="1" ht="17.25" customHeight="1" x14ac:dyDescent="0.25">
      <c r="A5" s="770"/>
      <c r="B5" s="1326" t="s">
        <v>486</v>
      </c>
      <c r="C5" s="1326"/>
      <c r="D5" s="1326"/>
      <c r="E5" s="1326"/>
      <c r="F5" s="1326"/>
      <c r="G5" s="1326"/>
      <c r="H5" s="1326"/>
      <c r="I5" s="1326"/>
      <c r="J5" s="1326"/>
      <c r="K5" s="1326"/>
      <c r="L5" s="1326"/>
      <c r="M5" s="1326"/>
      <c r="N5" s="1326"/>
      <c r="O5" s="1326"/>
      <c r="P5" s="1326"/>
      <c r="Q5" s="1326"/>
      <c r="R5" s="1326"/>
      <c r="S5" s="1326"/>
      <c r="T5" s="1326"/>
      <c r="U5" s="1326"/>
      <c r="V5" s="1326"/>
      <c r="W5" s="1326"/>
      <c r="X5" s="1326"/>
      <c r="Y5" s="1326"/>
      <c r="Z5" s="1326"/>
      <c r="AA5" s="1326"/>
      <c r="AB5" s="1326"/>
      <c r="AC5" s="1326"/>
    </row>
    <row r="6" spans="1:53" s="111" customFormat="1" ht="6" customHeight="1" x14ac:dyDescent="0.25"/>
    <row r="7" spans="1:53" s="115" customFormat="1" ht="12.75" customHeight="1" x14ac:dyDescent="0.25">
      <c r="A7" s="771"/>
      <c r="B7" s="1406" t="s">
        <v>12</v>
      </c>
      <c r="C7" s="742"/>
      <c r="D7" s="1414" t="s">
        <v>253</v>
      </c>
      <c r="E7" s="1415"/>
      <c r="F7" s="1415"/>
      <c r="G7" s="1415"/>
      <c r="H7" s="1415"/>
      <c r="I7" s="920"/>
      <c r="J7" s="1411"/>
      <c r="K7" s="1411"/>
      <c r="L7" s="1411"/>
      <c r="M7" s="1411"/>
      <c r="N7" s="1411"/>
      <c r="O7" s="1411"/>
      <c r="P7" s="920"/>
      <c r="Q7" s="1411"/>
      <c r="R7" s="1411"/>
      <c r="S7" s="1411"/>
      <c r="T7" s="1411"/>
      <c r="U7" s="1411"/>
      <c r="V7" s="1411"/>
      <c r="W7" s="920"/>
      <c r="X7" s="1411"/>
      <c r="Y7" s="1411"/>
      <c r="Z7" s="1411"/>
      <c r="AA7" s="1411"/>
      <c r="AB7" s="1411"/>
      <c r="AC7" s="1410"/>
      <c r="AD7" s="252"/>
      <c r="AE7" s="252"/>
      <c r="AF7" s="253"/>
      <c r="AG7" s="253"/>
      <c r="AH7" s="253"/>
      <c r="AI7" s="253"/>
      <c r="AJ7" s="253"/>
      <c r="AK7" s="253"/>
      <c r="AL7" s="254"/>
    </row>
    <row r="8" spans="1:53" s="115" customFormat="1" ht="33.75" customHeight="1" x14ac:dyDescent="0.25">
      <c r="A8" s="771"/>
      <c r="B8" s="1412"/>
      <c r="C8" s="742"/>
      <c r="D8" s="1416"/>
      <c r="E8" s="1348"/>
      <c r="F8" s="1348"/>
      <c r="G8" s="1348"/>
      <c r="H8" s="1348"/>
      <c r="I8" s="1042"/>
      <c r="J8" s="1409" t="s">
        <v>254</v>
      </c>
      <c r="K8" s="1411"/>
      <c r="L8" s="1411"/>
      <c r="M8" s="1411"/>
      <c r="N8" s="1411"/>
      <c r="O8" s="1410"/>
      <c r="P8" s="742"/>
      <c r="Q8" s="1409" t="s">
        <v>255</v>
      </c>
      <c r="R8" s="1411"/>
      <c r="S8" s="1411"/>
      <c r="T8" s="1411"/>
      <c r="U8" s="1411"/>
      <c r="V8" s="1410"/>
      <c r="W8" s="742"/>
      <c r="X8" s="1409" t="s">
        <v>256</v>
      </c>
      <c r="Y8" s="1411"/>
      <c r="Z8" s="1411"/>
      <c r="AA8" s="1411"/>
      <c r="AB8" s="1411"/>
      <c r="AC8" s="1410"/>
      <c r="AD8" s="252"/>
      <c r="AE8" s="252"/>
      <c r="AF8" s="253"/>
      <c r="AG8" s="253"/>
      <c r="AH8" s="253"/>
      <c r="AI8" s="253"/>
      <c r="AJ8" s="253"/>
      <c r="AK8" s="253"/>
      <c r="AL8" s="254"/>
    </row>
    <row r="9" spans="1:53" s="115" customFormat="1" ht="21.75" customHeight="1" x14ac:dyDescent="0.25">
      <c r="A9" s="771"/>
      <c r="B9" s="1412"/>
      <c r="C9" s="742"/>
      <c r="D9" s="1419" t="s">
        <v>9</v>
      </c>
      <c r="E9" s="1456" t="s">
        <v>24</v>
      </c>
      <c r="F9" s="1457"/>
      <c r="G9" s="1457" t="s">
        <v>23</v>
      </c>
      <c r="H9" s="1458"/>
      <c r="I9" s="1042"/>
      <c r="J9" s="1419" t="s">
        <v>9</v>
      </c>
      <c r="K9" s="1423" t="s">
        <v>224</v>
      </c>
      <c r="L9" s="1457" t="s">
        <v>24</v>
      </c>
      <c r="M9" s="1457"/>
      <c r="N9" s="1457" t="s">
        <v>23</v>
      </c>
      <c r="O9" s="1458"/>
      <c r="P9" s="742"/>
      <c r="Q9" s="1419" t="s">
        <v>9</v>
      </c>
      <c r="R9" s="1423" t="s">
        <v>224</v>
      </c>
      <c r="S9" s="1457" t="s">
        <v>24</v>
      </c>
      <c r="T9" s="1457"/>
      <c r="U9" s="1457" t="s">
        <v>23</v>
      </c>
      <c r="V9" s="1458"/>
      <c r="W9" s="742"/>
      <c r="X9" s="1419" t="s">
        <v>9</v>
      </c>
      <c r="Y9" s="1423" t="s">
        <v>224</v>
      </c>
      <c r="Z9" s="1457" t="s">
        <v>24</v>
      </c>
      <c r="AA9" s="1457"/>
      <c r="AB9" s="1457" t="s">
        <v>23</v>
      </c>
      <c r="AC9" s="1458"/>
      <c r="AD9" s="252"/>
      <c r="AE9" s="252"/>
      <c r="AF9" s="253"/>
      <c r="AG9" s="253"/>
      <c r="AH9" s="253"/>
      <c r="AI9" s="253"/>
      <c r="AJ9" s="253"/>
      <c r="AK9" s="253"/>
      <c r="AL9" s="254"/>
    </row>
    <row r="10" spans="1:53" s="120" customFormat="1" ht="36.75" customHeight="1" x14ac:dyDescent="0.25">
      <c r="A10" s="772"/>
      <c r="B10" s="1413"/>
      <c r="C10" s="743"/>
      <c r="D10" s="1420"/>
      <c r="E10" s="884" t="s">
        <v>9</v>
      </c>
      <c r="F10" s="888" t="s">
        <v>224</v>
      </c>
      <c r="G10" s="888" t="s">
        <v>9</v>
      </c>
      <c r="H10" s="888" t="s">
        <v>224</v>
      </c>
      <c r="I10" s="1041"/>
      <c r="J10" s="1420"/>
      <c r="K10" s="1424"/>
      <c r="L10" s="888" t="s">
        <v>9</v>
      </c>
      <c r="M10" s="888" t="s">
        <v>224</v>
      </c>
      <c r="N10" s="888" t="s">
        <v>9</v>
      </c>
      <c r="O10" s="885" t="s">
        <v>224</v>
      </c>
      <c r="P10" s="921"/>
      <c r="Q10" s="1420"/>
      <c r="R10" s="1424"/>
      <c r="S10" s="888" t="s">
        <v>9</v>
      </c>
      <c r="T10" s="888" t="s">
        <v>224</v>
      </c>
      <c r="U10" s="888" t="s">
        <v>9</v>
      </c>
      <c r="V10" s="885" t="s">
        <v>224</v>
      </c>
      <c r="W10" s="921"/>
      <c r="X10" s="1420"/>
      <c r="Y10" s="1424"/>
      <c r="Z10" s="888" t="s">
        <v>9</v>
      </c>
      <c r="AA10" s="888" t="s">
        <v>224</v>
      </c>
      <c r="AB10" s="888" t="s">
        <v>9</v>
      </c>
      <c r="AC10" s="885" t="s">
        <v>224</v>
      </c>
      <c r="AD10" s="255"/>
      <c r="AE10" s="256"/>
      <c r="AF10" s="200"/>
      <c r="AG10" s="200"/>
      <c r="AH10" s="200"/>
      <c r="AI10" s="200"/>
      <c r="AJ10" s="257"/>
      <c r="AK10" s="257"/>
      <c r="AL10" s="257"/>
    </row>
    <row r="11" spans="1:53" s="124" customFormat="1" ht="4.5" customHeight="1" x14ac:dyDescent="0.25">
      <c r="A11" s="121"/>
      <c r="B11" s="122"/>
      <c r="C11" s="123"/>
      <c r="D11" s="122"/>
      <c r="E11" s="122"/>
      <c r="F11" s="122"/>
      <c r="G11" s="122"/>
      <c r="H11" s="122"/>
      <c r="I11" s="123"/>
      <c r="J11" s="122"/>
      <c r="K11" s="122"/>
      <c r="L11" s="122"/>
      <c r="M11" s="122"/>
      <c r="N11" s="122"/>
      <c r="O11" s="122"/>
      <c r="P11" s="123"/>
      <c r="Q11" s="122"/>
      <c r="R11" s="122"/>
      <c r="S11" s="122"/>
      <c r="T11" s="122"/>
      <c r="U11" s="122"/>
      <c r="V11" s="122"/>
      <c r="W11" s="123"/>
      <c r="X11" s="122"/>
      <c r="Y11" s="122"/>
      <c r="Z11" s="122"/>
      <c r="AA11" s="122"/>
      <c r="AB11" s="122"/>
      <c r="AC11" s="122"/>
      <c r="AD11" s="252"/>
      <c r="AE11" s="256"/>
      <c r="AF11" s="200"/>
      <c r="AG11" s="200"/>
      <c r="AH11" s="200"/>
      <c r="AI11" s="200"/>
      <c r="AJ11" s="132"/>
      <c r="AK11" s="132"/>
      <c r="AL11" s="132"/>
    </row>
    <row r="12" spans="1:53" s="133" customFormat="1" ht="18" customHeight="1" x14ac:dyDescent="0.2">
      <c r="A12" s="125"/>
      <c r="B12" s="907" t="s">
        <v>8</v>
      </c>
      <c r="C12" s="127"/>
      <c r="D12" s="923">
        <f>J12+Q12+X12</f>
        <v>286357</v>
      </c>
      <c r="E12" s="924">
        <f>L12+S12+Z12</f>
        <v>180529</v>
      </c>
      <c r="F12" s="925">
        <f>E12/$D12*100</f>
        <v>63.043334020121733</v>
      </c>
      <c r="G12" s="924">
        <f>N12+U12+AB12</f>
        <v>105828</v>
      </c>
      <c r="H12" s="926">
        <f>G12/$D12*100</f>
        <v>36.95666597987826</v>
      </c>
      <c r="I12" s="127"/>
      <c r="J12" s="900">
        <v>86255</v>
      </c>
      <c r="K12" s="936">
        <v>30.121491704410928</v>
      </c>
      <c r="L12" s="937">
        <v>35266</v>
      </c>
      <c r="M12" s="925">
        <v>40.885745753869344</v>
      </c>
      <c r="N12" s="937">
        <v>50989</v>
      </c>
      <c r="O12" s="891">
        <v>59.114254246130656</v>
      </c>
      <c r="P12" s="127"/>
      <c r="Q12" s="900">
        <v>59277</v>
      </c>
      <c r="R12" s="936">
        <v>20.700384485100763</v>
      </c>
      <c r="S12" s="937">
        <v>39256</v>
      </c>
      <c r="T12" s="925">
        <v>66.224673988224779</v>
      </c>
      <c r="U12" s="937">
        <v>20021</v>
      </c>
      <c r="V12" s="891">
        <v>33.775326011775228</v>
      </c>
      <c r="W12" s="127"/>
      <c r="X12" s="900">
        <v>140825</v>
      </c>
      <c r="Y12" s="936">
        <v>49.178123810488309</v>
      </c>
      <c r="Z12" s="937">
        <v>106007</v>
      </c>
      <c r="AA12" s="925">
        <v>75.275696786792125</v>
      </c>
      <c r="AB12" s="937">
        <v>34818</v>
      </c>
      <c r="AC12" s="891">
        <f t="shared" ref="AC12:AC29" si="0">AB12/$X12*100</f>
        <v>24.724303213207882</v>
      </c>
      <c r="AD12" s="369"/>
      <c r="AE12" s="196"/>
      <c r="AF12" s="196"/>
      <c r="AG12" s="196"/>
      <c r="AH12" s="197"/>
      <c r="AI12" s="258"/>
      <c r="AJ12" s="132"/>
      <c r="AK12" s="196"/>
      <c r="AL12" s="196"/>
      <c r="AM12" s="196"/>
      <c r="AN12" s="197"/>
      <c r="AO12" s="258"/>
      <c r="AQ12" s="196"/>
      <c r="AR12" s="196"/>
      <c r="AS12" s="196"/>
      <c r="AT12" s="197"/>
      <c r="AU12" s="258"/>
      <c r="AW12" s="196"/>
      <c r="AX12" s="196"/>
      <c r="AY12" s="196"/>
      <c r="AZ12" s="197"/>
      <c r="BA12" s="258"/>
    </row>
    <row r="13" spans="1:53" s="133" customFormat="1" ht="18" customHeight="1" x14ac:dyDescent="0.2">
      <c r="A13" s="125"/>
      <c r="B13" s="908" t="s">
        <v>7</v>
      </c>
      <c r="C13" s="127"/>
      <c r="D13" s="927">
        <f t="shared" ref="D13:D29" si="1">J13+Q13+X13</f>
        <v>40215</v>
      </c>
      <c r="E13" s="495">
        <f t="shared" ref="E13:E29" si="2">L13+S13+Z13</f>
        <v>25983</v>
      </c>
      <c r="F13" s="370">
        <f t="shared" ref="F13:H29" si="3">E13/$D13*100</f>
        <v>64.610220067139124</v>
      </c>
      <c r="G13" s="495">
        <f t="shared" ref="G13:G29" si="4">N13+U13+AB13</f>
        <v>14232</v>
      </c>
      <c r="H13" s="928">
        <f t="shared" si="3"/>
        <v>35.389779932860868</v>
      </c>
      <c r="I13" s="127"/>
      <c r="J13" s="901">
        <v>8345</v>
      </c>
      <c r="K13" s="500">
        <v>20.750963570806913</v>
      </c>
      <c r="L13" s="498">
        <v>3522</v>
      </c>
      <c r="M13" s="499">
        <v>42.204913121629716</v>
      </c>
      <c r="N13" s="498">
        <v>4823</v>
      </c>
      <c r="O13" s="893">
        <v>57.795086878370284</v>
      </c>
      <c r="P13" s="127"/>
      <c r="Q13" s="901">
        <v>7264</v>
      </c>
      <c r="R13" s="500">
        <v>18.062911848812632</v>
      </c>
      <c r="S13" s="498">
        <v>4419</v>
      </c>
      <c r="T13" s="499">
        <v>60.834251101321591</v>
      </c>
      <c r="U13" s="498">
        <v>2845</v>
      </c>
      <c r="V13" s="893">
        <v>39.165748898678416</v>
      </c>
      <c r="W13" s="127"/>
      <c r="X13" s="901">
        <v>24606</v>
      </c>
      <c r="Y13" s="500">
        <v>61.186124580380451</v>
      </c>
      <c r="Z13" s="498">
        <v>18042</v>
      </c>
      <c r="AA13" s="499">
        <v>73.323579614728118</v>
      </c>
      <c r="AB13" s="498">
        <v>6564</v>
      </c>
      <c r="AC13" s="893">
        <f t="shared" si="0"/>
        <v>26.676420385271886</v>
      </c>
      <c r="AD13" s="369"/>
      <c r="AE13" s="196"/>
      <c r="AF13" s="196"/>
      <c r="AG13" s="196"/>
      <c r="AH13" s="197"/>
      <c r="AI13" s="258"/>
      <c r="AJ13" s="132"/>
      <c r="AK13" s="196"/>
      <c r="AL13" s="196"/>
      <c r="AM13" s="196"/>
      <c r="AN13" s="197"/>
      <c r="AO13" s="258"/>
      <c r="AQ13" s="196"/>
      <c r="AR13" s="196"/>
      <c r="AS13" s="196"/>
      <c r="AT13" s="197"/>
      <c r="AU13" s="258"/>
      <c r="AW13" s="196"/>
      <c r="AX13" s="196"/>
      <c r="AY13" s="196"/>
      <c r="AZ13" s="197"/>
      <c r="BA13" s="258"/>
    </row>
    <row r="14" spans="1:53" s="133" customFormat="1" ht="18" customHeight="1" x14ac:dyDescent="0.2">
      <c r="A14" s="125"/>
      <c r="B14" s="908" t="s">
        <v>37</v>
      </c>
      <c r="C14" s="127"/>
      <c r="D14" s="927">
        <f t="shared" si="1"/>
        <v>31190</v>
      </c>
      <c r="E14" s="495">
        <f t="shared" si="2"/>
        <v>20273</v>
      </c>
      <c r="F14" s="370">
        <f t="shared" si="3"/>
        <v>64.998396922090421</v>
      </c>
      <c r="G14" s="495">
        <f t="shared" si="4"/>
        <v>10917</v>
      </c>
      <c r="H14" s="928">
        <f t="shared" si="3"/>
        <v>35.001603077909586</v>
      </c>
      <c r="I14" s="127"/>
      <c r="J14" s="901">
        <v>7609</v>
      </c>
      <c r="K14" s="500">
        <v>24.395639628085924</v>
      </c>
      <c r="L14" s="498">
        <v>3120</v>
      </c>
      <c r="M14" s="499">
        <v>41.004074122749373</v>
      </c>
      <c r="N14" s="498">
        <v>4489</v>
      </c>
      <c r="O14" s="893">
        <v>58.99592587725062</v>
      </c>
      <c r="P14" s="127"/>
      <c r="Q14" s="901">
        <v>6397</v>
      </c>
      <c r="R14" s="500">
        <v>20.509778775248478</v>
      </c>
      <c r="S14" s="498">
        <v>3809</v>
      </c>
      <c r="T14" s="499">
        <v>59.543536032515242</v>
      </c>
      <c r="U14" s="498">
        <v>2588</v>
      </c>
      <c r="V14" s="893">
        <v>40.456463967484758</v>
      </c>
      <c r="W14" s="127"/>
      <c r="X14" s="901">
        <v>17184</v>
      </c>
      <c r="Y14" s="500">
        <v>55.094581596665591</v>
      </c>
      <c r="Z14" s="498">
        <v>13344</v>
      </c>
      <c r="AA14" s="499">
        <v>77.653631284916202</v>
      </c>
      <c r="AB14" s="498">
        <v>3840</v>
      </c>
      <c r="AC14" s="893">
        <f t="shared" si="0"/>
        <v>22.346368715083798</v>
      </c>
      <c r="AD14" s="369"/>
      <c r="AE14" s="196"/>
      <c r="AF14" s="196"/>
      <c r="AG14" s="196"/>
      <c r="AH14" s="197"/>
      <c r="AI14" s="259"/>
      <c r="AJ14" s="132"/>
      <c r="AK14" s="196"/>
      <c r="AL14" s="196"/>
      <c r="AM14" s="196"/>
      <c r="AN14" s="197"/>
      <c r="AO14" s="258"/>
      <c r="AQ14" s="196"/>
      <c r="AR14" s="196"/>
      <c r="AS14" s="196"/>
      <c r="AT14" s="197"/>
      <c r="AU14" s="258"/>
      <c r="AW14" s="196"/>
      <c r="AX14" s="196"/>
      <c r="AY14" s="196"/>
      <c r="AZ14" s="197"/>
      <c r="BA14" s="258"/>
    </row>
    <row r="15" spans="1:53" s="133" customFormat="1" ht="18" customHeight="1" x14ac:dyDescent="0.2">
      <c r="A15" s="125"/>
      <c r="B15" s="908" t="s">
        <v>38</v>
      </c>
      <c r="C15" s="127"/>
      <c r="D15" s="927">
        <f t="shared" si="1"/>
        <v>29139</v>
      </c>
      <c r="E15" s="495">
        <f t="shared" si="2"/>
        <v>18250</v>
      </c>
      <c r="F15" s="370">
        <f t="shared" si="3"/>
        <v>62.630838395277813</v>
      </c>
      <c r="G15" s="495">
        <f t="shared" si="4"/>
        <v>10889</v>
      </c>
      <c r="H15" s="928">
        <f t="shared" si="3"/>
        <v>37.369161604722194</v>
      </c>
      <c r="I15" s="127"/>
      <c r="J15" s="901">
        <v>7857</v>
      </c>
      <c r="K15" s="500">
        <v>26.963862864202614</v>
      </c>
      <c r="L15" s="498">
        <v>3333</v>
      </c>
      <c r="M15" s="499">
        <v>42.420771286750671</v>
      </c>
      <c r="N15" s="498">
        <v>4524</v>
      </c>
      <c r="O15" s="893">
        <v>57.579228713249329</v>
      </c>
      <c r="P15" s="127"/>
      <c r="Q15" s="901">
        <v>6274</v>
      </c>
      <c r="R15" s="500">
        <v>21.531281100930023</v>
      </c>
      <c r="S15" s="498">
        <v>3758</v>
      </c>
      <c r="T15" s="499">
        <v>59.897991711826585</v>
      </c>
      <c r="U15" s="498">
        <v>2516</v>
      </c>
      <c r="V15" s="893">
        <v>40.102008288173415</v>
      </c>
      <c r="W15" s="127"/>
      <c r="X15" s="901">
        <v>15008</v>
      </c>
      <c r="Y15" s="500">
        <v>51.504856034867366</v>
      </c>
      <c r="Z15" s="498">
        <v>11159</v>
      </c>
      <c r="AA15" s="499">
        <v>74.353678038379527</v>
      </c>
      <c r="AB15" s="498">
        <v>3849</v>
      </c>
      <c r="AC15" s="893">
        <f t="shared" si="0"/>
        <v>25.646321961620473</v>
      </c>
      <c r="AD15" s="369"/>
      <c r="AE15" s="196"/>
      <c r="AF15" s="196"/>
      <c r="AG15" s="196"/>
      <c r="AH15" s="197"/>
      <c r="AI15" s="258"/>
      <c r="AJ15" s="132"/>
      <c r="AK15" s="196"/>
      <c r="AL15" s="196"/>
      <c r="AM15" s="196"/>
      <c r="AN15" s="197"/>
      <c r="AO15" s="258"/>
      <c r="AQ15" s="196"/>
      <c r="AR15" s="196"/>
      <c r="AS15" s="196"/>
      <c r="AT15" s="197"/>
      <c r="AU15" s="258"/>
      <c r="AW15" s="196"/>
      <c r="AX15" s="196"/>
      <c r="AY15" s="196"/>
      <c r="AZ15" s="197"/>
      <c r="BA15" s="258"/>
    </row>
    <row r="16" spans="1:53" s="133" customFormat="1" ht="18" customHeight="1" x14ac:dyDescent="0.2">
      <c r="A16" s="125"/>
      <c r="B16" s="908" t="s">
        <v>6</v>
      </c>
      <c r="C16" s="127"/>
      <c r="D16" s="927">
        <f t="shared" si="1"/>
        <v>40456</v>
      </c>
      <c r="E16" s="495">
        <f t="shared" si="2"/>
        <v>23888</v>
      </c>
      <c r="F16" s="370">
        <f t="shared" si="3"/>
        <v>59.046865730670362</v>
      </c>
      <c r="G16" s="495">
        <f t="shared" si="4"/>
        <v>16568</v>
      </c>
      <c r="H16" s="928">
        <f t="shared" si="3"/>
        <v>40.953134269329645</v>
      </c>
      <c r="I16" s="127"/>
      <c r="J16" s="901">
        <v>16073</v>
      </c>
      <c r="K16" s="500">
        <v>39.729582756575041</v>
      </c>
      <c r="L16" s="498">
        <v>6623</v>
      </c>
      <c r="M16" s="499">
        <v>41.205748771231256</v>
      </c>
      <c r="N16" s="498">
        <v>9450</v>
      </c>
      <c r="O16" s="893">
        <v>58.794251228768744</v>
      </c>
      <c r="P16" s="127"/>
      <c r="Q16" s="901">
        <v>8090</v>
      </c>
      <c r="R16" s="500">
        <v>19.997033814514534</v>
      </c>
      <c r="S16" s="498">
        <v>4905</v>
      </c>
      <c r="T16" s="499">
        <v>60.630407911001235</v>
      </c>
      <c r="U16" s="498">
        <v>3185</v>
      </c>
      <c r="V16" s="893">
        <v>39.369592088998765</v>
      </c>
      <c r="W16" s="127"/>
      <c r="X16" s="901">
        <v>16293</v>
      </c>
      <c r="Y16" s="500">
        <v>40.273383428910421</v>
      </c>
      <c r="Z16" s="498">
        <v>12360</v>
      </c>
      <c r="AA16" s="499">
        <v>75.860799116184864</v>
      </c>
      <c r="AB16" s="498">
        <v>3933</v>
      </c>
      <c r="AC16" s="893">
        <f t="shared" si="0"/>
        <v>24.139200883815136</v>
      </c>
      <c r="AD16" s="369"/>
      <c r="AE16" s="196"/>
      <c r="AF16" s="196"/>
      <c r="AG16" s="196"/>
      <c r="AH16" s="197"/>
      <c r="AI16" s="258"/>
      <c r="AJ16" s="132"/>
      <c r="AK16" s="196"/>
      <c r="AL16" s="196"/>
      <c r="AM16" s="196"/>
      <c r="AN16" s="197"/>
      <c r="AO16" s="258"/>
      <c r="AQ16" s="196"/>
      <c r="AR16" s="196"/>
      <c r="AS16" s="196"/>
      <c r="AT16" s="197"/>
      <c r="AU16" s="258"/>
      <c r="AW16" s="196"/>
      <c r="AX16" s="196"/>
      <c r="AY16" s="196"/>
      <c r="AZ16" s="197"/>
      <c r="BA16" s="258"/>
    </row>
    <row r="17" spans="1:53" s="133" customFormat="1" ht="18" customHeight="1" x14ac:dyDescent="0.2">
      <c r="A17" s="125"/>
      <c r="B17" s="908" t="s">
        <v>5</v>
      </c>
      <c r="C17" s="127"/>
      <c r="D17" s="929">
        <f t="shared" si="1"/>
        <v>16934</v>
      </c>
      <c r="E17" s="496">
        <f t="shared" si="2"/>
        <v>10552</v>
      </c>
      <c r="F17" s="371">
        <f t="shared" si="3"/>
        <v>62.312507381599147</v>
      </c>
      <c r="G17" s="496">
        <f t="shared" si="4"/>
        <v>6382</v>
      </c>
      <c r="H17" s="928">
        <f t="shared" si="3"/>
        <v>37.687492618400853</v>
      </c>
      <c r="I17" s="127"/>
      <c r="J17" s="902">
        <v>4453</v>
      </c>
      <c r="K17" s="501">
        <v>26.296208810676745</v>
      </c>
      <c r="L17" s="496">
        <v>1835</v>
      </c>
      <c r="M17" s="371">
        <v>41.208174264540759</v>
      </c>
      <c r="N17" s="496">
        <v>2618</v>
      </c>
      <c r="O17" s="893">
        <v>58.791825735459234</v>
      </c>
      <c r="P17" s="127"/>
      <c r="Q17" s="902">
        <v>3550</v>
      </c>
      <c r="R17" s="501">
        <v>20.963741584976969</v>
      </c>
      <c r="S17" s="496">
        <v>1956</v>
      </c>
      <c r="T17" s="371">
        <v>55.098591549295776</v>
      </c>
      <c r="U17" s="496">
        <v>1594</v>
      </c>
      <c r="V17" s="893">
        <v>44.901408450704224</v>
      </c>
      <c r="W17" s="127"/>
      <c r="X17" s="902">
        <v>8931</v>
      </c>
      <c r="Y17" s="501">
        <v>52.740049604346282</v>
      </c>
      <c r="Z17" s="496">
        <v>6761</v>
      </c>
      <c r="AA17" s="371">
        <v>75.702608890381811</v>
      </c>
      <c r="AB17" s="496">
        <v>2170</v>
      </c>
      <c r="AC17" s="893">
        <f t="shared" si="0"/>
        <v>24.297391109618182</v>
      </c>
      <c r="AD17" s="369"/>
      <c r="AE17" s="196"/>
      <c r="AF17" s="196"/>
      <c r="AG17" s="196"/>
      <c r="AH17" s="197"/>
      <c r="AI17" s="258"/>
      <c r="AJ17" s="132"/>
      <c r="AK17" s="196"/>
      <c r="AL17" s="196"/>
      <c r="AM17" s="196"/>
      <c r="AN17" s="197"/>
      <c r="AO17" s="258"/>
      <c r="AQ17" s="196"/>
      <c r="AR17" s="196"/>
      <c r="AS17" s="196"/>
      <c r="AT17" s="197"/>
      <c r="AU17" s="258"/>
      <c r="AW17" s="196"/>
      <c r="AX17" s="196"/>
      <c r="AY17" s="196"/>
      <c r="AZ17" s="197"/>
      <c r="BA17" s="258"/>
    </row>
    <row r="18" spans="1:53" s="133" customFormat="1" ht="18" customHeight="1" x14ac:dyDescent="0.2">
      <c r="A18" s="125"/>
      <c r="B18" s="908" t="s">
        <v>4</v>
      </c>
      <c r="C18" s="127"/>
      <c r="D18" s="927">
        <f t="shared" si="1"/>
        <v>123323</v>
      </c>
      <c r="E18" s="495">
        <f t="shared" si="2"/>
        <v>78273</v>
      </c>
      <c r="F18" s="370">
        <f t="shared" si="3"/>
        <v>63.469912344007199</v>
      </c>
      <c r="G18" s="495">
        <f t="shared" si="4"/>
        <v>45050</v>
      </c>
      <c r="H18" s="928">
        <f t="shared" si="3"/>
        <v>36.530087655992801</v>
      </c>
      <c r="I18" s="127"/>
      <c r="J18" s="901">
        <v>25454</v>
      </c>
      <c r="K18" s="500">
        <v>20.640107684697906</v>
      </c>
      <c r="L18" s="498">
        <v>10649</v>
      </c>
      <c r="M18" s="499">
        <v>41.836253634006439</v>
      </c>
      <c r="N18" s="498">
        <v>14805</v>
      </c>
      <c r="O18" s="893">
        <v>58.163746365993553</v>
      </c>
      <c r="P18" s="127"/>
      <c r="Q18" s="901">
        <v>21254</v>
      </c>
      <c r="R18" s="500">
        <v>17.234416937635316</v>
      </c>
      <c r="S18" s="498">
        <v>12243</v>
      </c>
      <c r="T18" s="499">
        <v>57.603274677707731</v>
      </c>
      <c r="U18" s="498">
        <v>9011</v>
      </c>
      <c r="V18" s="893">
        <v>42.396725322292269</v>
      </c>
      <c r="W18" s="127"/>
      <c r="X18" s="901">
        <v>76615</v>
      </c>
      <c r="Y18" s="500">
        <v>62.125475377666774</v>
      </c>
      <c r="Z18" s="498">
        <v>55381</v>
      </c>
      <c r="AA18" s="499">
        <v>72.284800626509167</v>
      </c>
      <c r="AB18" s="498">
        <v>21234</v>
      </c>
      <c r="AC18" s="893">
        <f t="shared" si="0"/>
        <v>27.71519937349083</v>
      </c>
      <c r="AD18" s="369"/>
      <c r="AE18" s="196"/>
      <c r="AF18" s="196"/>
      <c r="AG18" s="196"/>
      <c r="AH18" s="197"/>
      <c r="AI18" s="258"/>
      <c r="AJ18" s="132"/>
      <c r="AK18" s="196"/>
      <c r="AL18" s="196"/>
      <c r="AM18" s="196"/>
      <c r="AN18" s="197"/>
      <c r="AO18" s="258"/>
      <c r="AQ18" s="196"/>
      <c r="AR18" s="196"/>
      <c r="AS18" s="196"/>
      <c r="AT18" s="197"/>
      <c r="AU18" s="258"/>
      <c r="AW18" s="196"/>
      <c r="AX18" s="196"/>
      <c r="AY18" s="196"/>
      <c r="AZ18" s="197"/>
      <c r="BA18" s="258"/>
    </row>
    <row r="19" spans="1:53" s="133" customFormat="1" ht="18" customHeight="1" x14ac:dyDescent="0.2">
      <c r="A19" s="125"/>
      <c r="B19" s="908" t="s">
        <v>40</v>
      </c>
      <c r="C19" s="127"/>
      <c r="D19" s="927">
        <f t="shared" si="1"/>
        <v>72070</v>
      </c>
      <c r="E19" s="495">
        <f t="shared" si="2"/>
        <v>46042</v>
      </c>
      <c r="F19" s="370">
        <f t="shared" si="3"/>
        <v>63.885111696961282</v>
      </c>
      <c r="G19" s="495">
        <f t="shared" si="4"/>
        <v>26028</v>
      </c>
      <c r="H19" s="928">
        <f t="shared" si="3"/>
        <v>36.114888303038711</v>
      </c>
      <c r="I19" s="127"/>
      <c r="J19" s="901">
        <v>16560</v>
      </c>
      <c r="K19" s="500">
        <v>22.977660607742472</v>
      </c>
      <c r="L19" s="498">
        <v>6800</v>
      </c>
      <c r="M19" s="499">
        <v>41.062801932367151</v>
      </c>
      <c r="N19" s="498">
        <v>9760</v>
      </c>
      <c r="O19" s="893">
        <v>58.937198067632849</v>
      </c>
      <c r="P19" s="127"/>
      <c r="Q19" s="901">
        <v>12621</v>
      </c>
      <c r="R19" s="500">
        <v>17.512140974053004</v>
      </c>
      <c r="S19" s="498">
        <v>7877</v>
      </c>
      <c r="T19" s="499">
        <v>62.411853260438953</v>
      </c>
      <c r="U19" s="498">
        <v>4744</v>
      </c>
      <c r="V19" s="893">
        <v>37.588146739561054</v>
      </c>
      <c r="W19" s="127"/>
      <c r="X19" s="901">
        <v>42889</v>
      </c>
      <c r="Y19" s="500">
        <v>59.510198418204517</v>
      </c>
      <c r="Z19" s="498">
        <v>31365</v>
      </c>
      <c r="AA19" s="499">
        <v>73.130639557928617</v>
      </c>
      <c r="AB19" s="498">
        <v>11524</v>
      </c>
      <c r="AC19" s="893">
        <f t="shared" si="0"/>
        <v>26.869360442071393</v>
      </c>
      <c r="AD19" s="369"/>
      <c r="AE19" s="196"/>
      <c r="AF19" s="196"/>
      <c r="AG19" s="196"/>
      <c r="AH19" s="197"/>
      <c r="AI19" s="258"/>
      <c r="AJ19" s="132"/>
      <c r="AK19" s="196"/>
      <c r="AL19" s="196"/>
      <c r="AM19" s="196"/>
      <c r="AN19" s="197"/>
      <c r="AO19" s="258"/>
      <c r="AQ19" s="196"/>
      <c r="AR19" s="196"/>
      <c r="AS19" s="196"/>
      <c r="AT19" s="197"/>
      <c r="AU19" s="258"/>
      <c r="AW19" s="196"/>
      <c r="AX19" s="196"/>
      <c r="AY19" s="196"/>
      <c r="AZ19" s="197"/>
      <c r="BA19" s="258"/>
    </row>
    <row r="20" spans="1:53" s="133" customFormat="1" ht="18" customHeight="1" x14ac:dyDescent="0.2">
      <c r="A20" s="125"/>
      <c r="B20" s="908" t="s">
        <v>41</v>
      </c>
      <c r="C20" s="127"/>
      <c r="D20" s="927">
        <f t="shared" si="1"/>
        <v>203145</v>
      </c>
      <c r="E20" s="495">
        <f t="shared" si="2"/>
        <v>129167</v>
      </c>
      <c r="F20" s="370">
        <f t="shared" si="3"/>
        <v>63.583647148588454</v>
      </c>
      <c r="G20" s="495">
        <f t="shared" si="4"/>
        <v>73978</v>
      </c>
      <c r="H20" s="928">
        <f t="shared" si="3"/>
        <v>36.416352851411553</v>
      </c>
      <c r="I20" s="127"/>
      <c r="J20" s="901">
        <v>54688</v>
      </c>
      <c r="K20" s="500">
        <v>26.920672426099586</v>
      </c>
      <c r="L20" s="498">
        <v>23321</v>
      </c>
      <c r="M20" s="499">
        <v>42.643724400234056</v>
      </c>
      <c r="N20" s="498">
        <v>31367</v>
      </c>
      <c r="O20" s="893">
        <v>57.356275599765951</v>
      </c>
      <c r="P20" s="127"/>
      <c r="Q20" s="901">
        <v>40644</v>
      </c>
      <c r="R20" s="500">
        <v>20.007383888355609</v>
      </c>
      <c r="S20" s="498">
        <v>24900</v>
      </c>
      <c r="T20" s="499">
        <v>61.263655152051967</v>
      </c>
      <c r="U20" s="498">
        <v>15744</v>
      </c>
      <c r="V20" s="893">
        <v>38.736344847948033</v>
      </c>
      <c r="W20" s="127"/>
      <c r="X20" s="901">
        <v>107813</v>
      </c>
      <c r="Y20" s="500">
        <v>53.071943685544809</v>
      </c>
      <c r="Z20" s="498">
        <v>80946</v>
      </c>
      <c r="AA20" s="499">
        <v>75.079999628987224</v>
      </c>
      <c r="AB20" s="498">
        <v>26867</v>
      </c>
      <c r="AC20" s="893">
        <f t="shared" si="0"/>
        <v>24.920000371012772</v>
      </c>
      <c r="AD20" s="369"/>
      <c r="AE20" s="196"/>
      <c r="AF20" s="196"/>
      <c r="AG20" s="196"/>
      <c r="AH20" s="197"/>
      <c r="AI20" s="258"/>
      <c r="AJ20" s="132"/>
      <c r="AK20" s="196"/>
      <c r="AL20" s="196"/>
      <c r="AM20" s="196"/>
      <c r="AN20" s="197"/>
      <c r="AO20" s="258"/>
      <c r="AQ20" s="196"/>
      <c r="AR20" s="196"/>
      <c r="AS20" s="196"/>
      <c r="AT20" s="197"/>
      <c r="AU20" s="258"/>
      <c r="AW20" s="196"/>
      <c r="AX20" s="196"/>
      <c r="AY20" s="196"/>
      <c r="AZ20" s="197"/>
      <c r="BA20" s="258"/>
    </row>
    <row r="21" spans="1:53" s="133" customFormat="1" ht="18" customHeight="1" x14ac:dyDescent="0.2">
      <c r="A21" s="125"/>
      <c r="B21" s="908" t="s">
        <v>3</v>
      </c>
      <c r="C21" s="127"/>
      <c r="D21" s="927">
        <f t="shared" si="1"/>
        <v>147902</v>
      </c>
      <c r="E21" s="495">
        <f t="shared" si="2"/>
        <v>92756</v>
      </c>
      <c r="F21" s="370">
        <f t="shared" si="3"/>
        <v>62.714500141985908</v>
      </c>
      <c r="G21" s="495">
        <f t="shared" si="4"/>
        <v>55146</v>
      </c>
      <c r="H21" s="928">
        <f t="shared" si="3"/>
        <v>37.285499858014092</v>
      </c>
      <c r="I21" s="127"/>
      <c r="J21" s="901">
        <v>39565</v>
      </c>
      <c r="K21" s="500">
        <v>26.75082148990548</v>
      </c>
      <c r="L21" s="498">
        <v>15883</v>
      </c>
      <c r="M21" s="499">
        <v>40.144066725641345</v>
      </c>
      <c r="N21" s="498">
        <v>23682</v>
      </c>
      <c r="O21" s="893">
        <v>59.855933274358655</v>
      </c>
      <c r="P21" s="127"/>
      <c r="Q21" s="901">
        <v>29860</v>
      </c>
      <c r="R21" s="500">
        <v>20.189044096766779</v>
      </c>
      <c r="S21" s="498">
        <v>18331</v>
      </c>
      <c r="T21" s="499">
        <v>61.38981915606162</v>
      </c>
      <c r="U21" s="498">
        <v>11529</v>
      </c>
      <c r="V21" s="893">
        <v>38.61018084393838</v>
      </c>
      <c r="W21" s="127"/>
      <c r="X21" s="901">
        <v>78477</v>
      </c>
      <c r="Y21" s="500">
        <v>53.060134413327745</v>
      </c>
      <c r="Z21" s="498">
        <v>58542</v>
      </c>
      <c r="AA21" s="499">
        <v>74.597652815474603</v>
      </c>
      <c r="AB21" s="498">
        <v>19935</v>
      </c>
      <c r="AC21" s="893">
        <f t="shared" si="0"/>
        <v>25.402347184525404</v>
      </c>
      <c r="AD21" s="369"/>
      <c r="AE21" s="196"/>
      <c r="AF21" s="196"/>
      <c r="AG21" s="196"/>
      <c r="AH21" s="197"/>
      <c r="AI21" s="259"/>
      <c r="AJ21" s="132"/>
      <c r="AK21" s="196"/>
      <c r="AL21" s="196"/>
      <c r="AM21" s="196"/>
      <c r="AN21" s="197"/>
      <c r="AO21" s="258"/>
      <c r="AQ21" s="196"/>
      <c r="AR21" s="196"/>
      <c r="AS21" s="196"/>
      <c r="AT21" s="197"/>
      <c r="AU21" s="258"/>
      <c r="AW21" s="196"/>
      <c r="AX21" s="196"/>
      <c r="AY21" s="196"/>
      <c r="AZ21" s="197"/>
      <c r="BA21" s="258"/>
    </row>
    <row r="22" spans="1:53" s="133" customFormat="1" ht="18" customHeight="1" x14ac:dyDescent="0.2">
      <c r="A22" s="125"/>
      <c r="B22" s="908" t="s">
        <v>2</v>
      </c>
      <c r="C22" s="127"/>
      <c r="D22" s="927">
        <f t="shared" si="1"/>
        <v>34476</v>
      </c>
      <c r="E22" s="495">
        <f t="shared" si="2"/>
        <v>22244</v>
      </c>
      <c r="F22" s="370">
        <f t="shared" si="3"/>
        <v>64.520245968209764</v>
      </c>
      <c r="G22" s="495">
        <f t="shared" si="4"/>
        <v>12232</v>
      </c>
      <c r="H22" s="928">
        <f t="shared" si="3"/>
        <v>35.479754031790229</v>
      </c>
      <c r="I22" s="127"/>
      <c r="J22" s="901">
        <v>8611</v>
      </c>
      <c r="K22" s="500">
        <v>24.976795451908572</v>
      </c>
      <c r="L22" s="498">
        <v>3631</v>
      </c>
      <c r="M22" s="499">
        <v>42.166995703170365</v>
      </c>
      <c r="N22" s="498">
        <v>4980</v>
      </c>
      <c r="O22" s="893">
        <v>57.833004296829635</v>
      </c>
      <c r="P22" s="127"/>
      <c r="Q22" s="901">
        <v>6445</v>
      </c>
      <c r="R22" s="500">
        <v>18.694164056155007</v>
      </c>
      <c r="S22" s="498">
        <v>4037</v>
      </c>
      <c r="T22" s="499">
        <v>62.637703646237398</v>
      </c>
      <c r="U22" s="498">
        <v>2408</v>
      </c>
      <c r="V22" s="893">
        <v>37.362296353762609</v>
      </c>
      <c r="W22" s="127"/>
      <c r="X22" s="901">
        <v>19420</v>
      </c>
      <c r="Y22" s="500">
        <v>56.329040491936425</v>
      </c>
      <c r="Z22" s="498">
        <v>14576</v>
      </c>
      <c r="AA22" s="499">
        <v>75.056642636457255</v>
      </c>
      <c r="AB22" s="498">
        <v>4844</v>
      </c>
      <c r="AC22" s="893">
        <f t="shared" si="0"/>
        <v>24.943357363542738</v>
      </c>
      <c r="AD22" s="369"/>
      <c r="AE22" s="196"/>
      <c r="AF22" s="196"/>
      <c r="AG22" s="196"/>
      <c r="AH22" s="197"/>
      <c r="AI22" s="258"/>
      <c r="AJ22" s="132"/>
      <c r="AK22" s="196"/>
      <c r="AL22" s="196"/>
      <c r="AM22" s="196"/>
      <c r="AN22" s="197"/>
      <c r="AO22" s="258"/>
      <c r="AQ22" s="196"/>
      <c r="AR22" s="196"/>
      <c r="AS22" s="196"/>
      <c r="AT22" s="197"/>
      <c r="AU22" s="258"/>
      <c r="AW22" s="196"/>
      <c r="AX22" s="196"/>
      <c r="AY22" s="196"/>
      <c r="AZ22" s="197"/>
      <c r="BA22" s="258"/>
    </row>
    <row r="23" spans="1:53" s="133" customFormat="1" ht="18" customHeight="1" x14ac:dyDescent="0.2">
      <c r="A23" s="125"/>
      <c r="B23" s="908" t="s">
        <v>35</v>
      </c>
      <c r="C23" s="127"/>
      <c r="D23" s="927">
        <f t="shared" si="1"/>
        <v>73273</v>
      </c>
      <c r="E23" s="495">
        <f t="shared" si="2"/>
        <v>45970</v>
      </c>
      <c r="F23" s="370">
        <f t="shared" si="3"/>
        <v>62.737979883449569</v>
      </c>
      <c r="G23" s="495">
        <f t="shared" si="4"/>
        <v>27303</v>
      </c>
      <c r="H23" s="928">
        <f t="shared" si="3"/>
        <v>37.262020116550438</v>
      </c>
      <c r="I23" s="127"/>
      <c r="J23" s="901">
        <v>20595</v>
      </c>
      <c r="K23" s="500">
        <v>28.107215481828231</v>
      </c>
      <c r="L23" s="498">
        <v>8029</v>
      </c>
      <c r="M23" s="499">
        <v>38.985190580237919</v>
      </c>
      <c r="N23" s="498">
        <v>12566</v>
      </c>
      <c r="O23" s="893">
        <v>61.014809419762074</v>
      </c>
      <c r="P23" s="127"/>
      <c r="Q23" s="901">
        <v>13025</v>
      </c>
      <c r="R23" s="500">
        <v>17.775988426842083</v>
      </c>
      <c r="S23" s="498">
        <v>7626</v>
      </c>
      <c r="T23" s="499">
        <v>58.548944337811903</v>
      </c>
      <c r="U23" s="498">
        <v>5399</v>
      </c>
      <c r="V23" s="893">
        <v>41.451055662188104</v>
      </c>
      <c r="W23" s="127"/>
      <c r="X23" s="901">
        <v>39653</v>
      </c>
      <c r="Y23" s="500">
        <v>54.116796091329689</v>
      </c>
      <c r="Z23" s="498">
        <v>30315</v>
      </c>
      <c r="AA23" s="499">
        <v>76.450709908455849</v>
      </c>
      <c r="AB23" s="498">
        <v>9338</v>
      </c>
      <c r="AC23" s="893">
        <f t="shared" si="0"/>
        <v>23.549290091544144</v>
      </c>
      <c r="AD23" s="369"/>
      <c r="AE23" s="196"/>
      <c r="AF23" s="196"/>
      <c r="AG23" s="196"/>
      <c r="AH23" s="197"/>
      <c r="AI23" s="258"/>
      <c r="AJ23" s="132"/>
      <c r="AK23" s="196"/>
      <c r="AL23" s="196"/>
      <c r="AM23" s="196"/>
      <c r="AN23" s="197"/>
      <c r="AO23" s="258"/>
      <c r="AQ23" s="196"/>
      <c r="AR23" s="196"/>
      <c r="AS23" s="196"/>
      <c r="AT23" s="197"/>
      <c r="AU23" s="258"/>
      <c r="AW23" s="196"/>
      <c r="AX23" s="196"/>
      <c r="AY23" s="196"/>
      <c r="AZ23" s="197"/>
      <c r="BA23" s="258"/>
    </row>
    <row r="24" spans="1:53" s="133" customFormat="1" ht="18" customHeight="1" x14ac:dyDescent="0.2">
      <c r="A24" s="125"/>
      <c r="B24" s="908" t="s">
        <v>42</v>
      </c>
      <c r="C24" s="127"/>
      <c r="D24" s="927">
        <f t="shared" si="1"/>
        <v>176828</v>
      </c>
      <c r="E24" s="495">
        <f t="shared" si="2"/>
        <v>116515</v>
      </c>
      <c r="F24" s="370">
        <f t="shared" si="3"/>
        <v>65.89171398194857</v>
      </c>
      <c r="G24" s="495">
        <f t="shared" si="4"/>
        <v>60313</v>
      </c>
      <c r="H24" s="928">
        <f t="shared" si="3"/>
        <v>34.108286018051444</v>
      </c>
      <c r="I24" s="127"/>
      <c r="J24" s="901">
        <v>47250</v>
      </c>
      <c r="K24" s="500">
        <v>26.720881308390076</v>
      </c>
      <c r="L24" s="498">
        <v>22068</v>
      </c>
      <c r="M24" s="499">
        <v>46.704761904761902</v>
      </c>
      <c r="N24" s="498">
        <v>25182</v>
      </c>
      <c r="O24" s="893">
        <v>53.295238095238098</v>
      </c>
      <c r="P24" s="127"/>
      <c r="Q24" s="901">
        <v>31380</v>
      </c>
      <c r="R24" s="500">
        <v>17.746058316556201</v>
      </c>
      <c r="S24" s="498">
        <v>19993</v>
      </c>
      <c r="T24" s="499">
        <v>63.712555768005096</v>
      </c>
      <c r="U24" s="498">
        <v>11387</v>
      </c>
      <c r="V24" s="893">
        <v>36.287444231994904</v>
      </c>
      <c r="W24" s="127"/>
      <c r="X24" s="901">
        <v>98198</v>
      </c>
      <c r="Y24" s="500">
        <v>55.533060375053722</v>
      </c>
      <c r="Z24" s="498">
        <v>74454</v>
      </c>
      <c r="AA24" s="499">
        <v>75.820281472127732</v>
      </c>
      <c r="AB24" s="498">
        <v>23744</v>
      </c>
      <c r="AC24" s="893">
        <f t="shared" si="0"/>
        <v>24.179718527872257</v>
      </c>
      <c r="AD24" s="369"/>
      <c r="AE24" s="196"/>
      <c r="AF24" s="196"/>
      <c r="AG24" s="196"/>
      <c r="AH24" s="197"/>
      <c r="AI24" s="258"/>
      <c r="AJ24" s="132"/>
      <c r="AK24" s="196"/>
      <c r="AL24" s="196"/>
      <c r="AM24" s="196"/>
      <c r="AN24" s="197"/>
      <c r="AO24" s="258"/>
      <c r="AQ24" s="196"/>
      <c r="AR24" s="196"/>
      <c r="AS24" s="196"/>
      <c r="AT24" s="197"/>
      <c r="AU24" s="258"/>
      <c r="AW24" s="196"/>
      <c r="AX24" s="196"/>
      <c r="AY24" s="196"/>
      <c r="AZ24" s="197"/>
      <c r="BA24" s="258"/>
    </row>
    <row r="25" spans="1:53" s="141" customFormat="1" ht="18" customHeight="1" x14ac:dyDescent="0.2">
      <c r="A25" s="140"/>
      <c r="B25" s="908" t="s">
        <v>43</v>
      </c>
      <c r="C25" s="127"/>
      <c r="D25" s="927">
        <f t="shared" si="1"/>
        <v>41165</v>
      </c>
      <c r="E25" s="495">
        <f t="shared" si="2"/>
        <v>24046</v>
      </c>
      <c r="F25" s="370">
        <f t="shared" si="3"/>
        <v>58.413700959553019</v>
      </c>
      <c r="G25" s="495">
        <f t="shared" si="4"/>
        <v>17119</v>
      </c>
      <c r="H25" s="928">
        <f t="shared" si="3"/>
        <v>41.586299040446981</v>
      </c>
      <c r="I25" s="127"/>
      <c r="J25" s="901">
        <v>15241</v>
      </c>
      <c r="K25" s="500">
        <v>37.024171019069598</v>
      </c>
      <c r="L25" s="498">
        <v>5695</v>
      </c>
      <c r="M25" s="499">
        <v>37.366314546289615</v>
      </c>
      <c r="N25" s="498">
        <v>9546</v>
      </c>
      <c r="O25" s="893">
        <v>62.633685453710385</v>
      </c>
      <c r="P25" s="127"/>
      <c r="Q25" s="901">
        <v>8001</v>
      </c>
      <c r="R25" s="500">
        <v>19.436414429733997</v>
      </c>
      <c r="S25" s="498">
        <v>4935</v>
      </c>
      <c r="T25" s="499">
        <v>61.679790026246714</v>
      </c>
      <c r="U25" s="498">
        <v>3066</v>
      </c>
      <c r="V25" s="893">
        <v>38.320209973753286</v>
      </c>
      <c r="W25" s="127"/>
      <c r="X25" s="901">
        <v>17923</v>
      </c>
      <c r="Y25" s="500">
        <v>43.539414551196401</v>
      </c>
      <c r="Z25" s="498">
        <v>13416</v>
      </c>
      <c r="AA25" s="499">
        <v>74.853540143949118</v>
      </c>
      <c r="AB25" s="498">
        <v>4507</v>
      </c>
      <c r="AC25" s="893">
        <f t="shared" si="0"/>
        <v>25.146459856050885</v>
      </c>
      <c r="AD25" s="369"/>
      <c r="AE25" s="196"/>
      <c r="AF25" s="196"/>
      <c r="AG25" s="196"/>
      <c r="AH25" s="197"/>
      <c r="AI25" s="258"/>
      <c r="AJ25" s="132"/>
      <c r="AK25" s="196"/>
      <c r="AL25" s="196"/>
      <c r="AM25" s="196"/>
      <c r="AN25" s="197"/>
      <c r="AO25" s="258"/>
      <c r="AQ25" s="196"/>
      <c r="AR25" s="196"/>
      <c r="AS25" s="196"/>
      <c r="AT25" s="197"/>
      <c r="AU25" s="258"/>
      <c r="AW25" s="196"/>
      <c r="AX25" s="196"/>
      <c r="AY25" s="196"/>
      <c r="AZ25" s="197"/>
      <c r="BA25" s="258"/>
    </row>
    <row r="26" spans="1:53" s="133" customFormat="1" ht="18" customHeight="1" x14ac:dyDescent="0.2">
      <c r="B26" s="908" t="s">
        <v>44</v>
      </c>
      <c r="C26" s="127"/>
      <c r="D26" s="930">
        <f t="shared" si="1"/>
        <v>16266</v>
      </c>
      <c r="E26" s="497">
        <f t="shared" si="2"/>
        <v>10415</v>
      </c>
      <c r="F26" s="372">
        <f t="shared" si="3"/>
        <v>64.029263494405512</v>
      </c>
      <c r="G26" s="497">
        <f t="shared" si="4"/>
        <v>5851</v>
      </c>
      <c r="H26" s="928">
        <f t="shared" si="3"/>
        <v>35.970736505594495</v>
      </c>
      <c r="I26" s="127"/>
      <c r="J26" s="902">
        <v>3369</v>
      </c>
      <c r="K26" s="501">
        <v>20.711914422722245</v>
      </c>
      <c r="L26" s="496">
        <v>1400</v>
      </c>
      <c r="M26" s="371">
        <v>41.555357672899973</v>
      </c>
      <c r="N26" s="496">
        <v>1969</v>
      </c>
      <c r="O26" s="893">
        <v>58.444642327100027</v>
      </c>
      <c r="P26" s="127"/>
      <c r="Q26" s="902">
        <v>2720</v>
      </c>
      <c r="R26" s="501">
        <v>16.721996803147672</v>
      </c>
      <c r="S26" s="496">
        <v>1529</v>
      </c>
      <c r="T26" s="371">
        <v>56.213235294117645</v>
      </c>
      <c r="U26" s="496">
        <v>1191</v>
      </c>
      <c r="V26" s="893">
        <v>43.786764705882355</v>
      </c>
      <c r="W26" s="127"/>
      <c r="X26" s="902">
        <v>10177</v>
      </c>
      <c r="Y26" s="501">
        <v>62.566088774130094</v>
      </c>
      <c r="Z26" s="496">
        <v>7486</v>
      </c>
      <c r="AA26" s="371">
        <v>73.558022993023485</v>
      </c>
      <c r="AB26" s="496">
        <v>2691</v>
      </c>
      <c r="AC26" s="893">
        <f t="shared" si="0"/>
        <v>26.441977006976515</v>
      </c>
      <c r="AD26" s="369"/>
      <c r="AE26" s="196"/>
      <c r="AF26" s="196"/>
      <c r="AG26" s="196"/>
      <c r="AH26" s="197"/>
      <c r="AI26" s="258"/>
      <c r="AJ26" s="132"/>
      <c r="AK26" s="196"/>
      <c r="AL26" s="196"/>
      <c r="AM26" s="196"/>
      <c r="AN26" s="197"/>
      <c r="AO26" s="258"/>
      <c r="AQ26" s="196"/>
      <c r="AR26" s="196"/>
      <c r="AS26" s="196"/>
      <c r="AT26" s="197"/>
      <c r="AU26" s="258"/>
      <c r="AW26" s="196"/>
      <c r="AX26" s="196"/>
      <c r="AY26" s="196"/>
      <c r="AZ26" s="197"/>
      <c r="BA26" s="258"/>
    </row>
    <row r="27" spans="1:53" s="133" customFormat="1" ht="18" customHeight="1" x14ac:dyDescent="0.2">
      <c r="B27" s="908" t="s">
        <v>45</v>
      </c>
      <c r="C27" s="127"/>
      <c r="D27" s="930">
        <f t="shared" si="1"/>
        <v>67749</v>
      </c>
      <c r="E27" s="497">
        <f t="shared" si="2"/>
        <v>42079</v>
      </c>
      <c r="F27" s="372">
        <f t="shared" si="3"/>
        <v>62.110141847112132</v>
      </c>
      <c r="G27" s="497">
        <f t="shared" si="4"/>
        <v>25670</v>
      </c>
      <c r="H27" s="928">
        <f t="shared" si="3"/>
        <v>37.889858152887868</v>
      </c>
      <c r="I27" s="127"/>
      <c r="J27" s="902">
        <v>17374</v>
      </c>
      <c r="K27" s="501">
        <v>25.644658961755894</v>
      </c>
      <c r="L27" s="496">
        <v>6816</v>
      </c>
      <c r="M27" s="371">
        <v>39.231034879705305</v>
      </c>
      <c r="N27" s="496">
        <v>10558</v>
      </c>
      <c r="O27" s="893">
        <v>60.768965120294695</v>
      </c>
      <c r="P27" s="127"/>
      <c r="Q27" s="902">
        <v>12269</v>
      </c>
      <c r="R27" s="501">
        <v>18.109492391031601</v>
      </c>
      <c r="S27" s="496">
        <v>6927</v>
      </c>
      <c r="T27" s="371">
        <v>56.459369141739344</v>
      </c>
      <c r="U27" s="496">
        <v>5342</v>
      </c>
      <c r="V27" s="893">
        <v>43.540630858260663</v>
      </c>
      <c r="W27" s="127"/>
      <c r="X27" s="902">
        <v>38106</v>
      </c>
      <c r="Y27" s="501">
        <v>56.245848647212505</v>
      </c>
      <c r="Z27" s="496">
        <v>28336</v>
      </c>
      <c r="AA27" s="371">
        <v>74.360993019472005</v>
      </c>
      <c r="AB27" s="496">
        <v>9770</v>
      </c>
      <c r="AC27" s="893">
        <f t="shared" si="0"/>
        <v>25.639006980528002</v>
      </c>
      <c r="AD27" s="369"/>
      <c r="AE27" s="196"/>
      <c r="AF27" s="196"/>
      <c r="AG27" s="196"/>
      <c r="AH27" s="197"/>
      <c r="AI27" s="259"/>
      <c r="AJ27" s="132"/>
      <c r="AK27" s="196"/>
      <c r="AL27" s="196"/>
      <c r="AM27" s="196"/>
      <c r="AN27" s="197"/>
      <c r="AO27" s="258"/>
      <c r="AQ27" s="196"/>
      <c r="AR27" s="196"/>
      <c r="AS27" s="196"/>
      <c r="AT27" s="197"/>
      <c r="AU27" s="258"/>
      <c r="AW27" s="196"/>
      <c r="AX27" s="196"/>
      <c r="AY27" s="196"/>
      <c r="AZ27" s="197"/>
      <c r="BA27" s="258"/>
    </row>
    <row r="28" spans="1:53" s="133" customFormat="1" ht="18" customHeight="1" x14ac:dyDescent="0.2">
      <c r="B28" s="908" t="s">
        <v>46</v>
      </c>
      <c r="C28" s="127"/>
      <c r="D28" s="930">
        <f t="shared" si="1"/>
        <v>9169</v>
      </c>
      <c r="E28" s="497">
        <f t="shared" si="2"/>
        <v>6029</v>
      </c>
      <c r="F28" s="372">
        <f t="shared" si="3"/>
        <v>65.754171665394267</v>
      </c>
      <c r="G28" s="497">
        <f t="shared" si="4"/>
        <v>3140</v>
      </c>
      <c r="H28" s="931">
        <f t="shared" si="3"/>
        <v>34.24582833460574</v>
      </c>
      <c r="I28" s="127"/>
      <c r="J28" s="902">
        <v>1580</v>
      </c>
      <c r="K28" s="501">
        <v>17.231977314865308</v>
      </c>
      <c r="L28" s="496">
        <v>670</v>
      </c>
      <c r="M28" s="371">
        <v>42.405063291139236</v>
      </c>
      <c r="N28" s="496">
        <v>910</v>
      </c>
      <c r="O28" s="896">
        <v>57.594936708860757</v>
      </c>
      <c r="P28" s="127"/>
      <c r="Q28" s="902">
        <v>1645</v>
      </c>
      <c r="R28" s="501">
        <v>17.940887774021157</v>
      </c>
      <c r="S28" s="496">
        <v>976</v>
      </c>
      <c r="T28" s="371">
        <v>59.331306990881458</v>
      </c>
      <c r="U28" s="496">
        <v>669</v>
      </c>
      <c r="V28" s="896">
        <v>40.668693009118542</v>
      </c>
      <c r="W28" s="127"/>
      <c r="X28" s="902">
        <v>5944</v>
      </c>
      <c r="Y28" s="501">
        <v>64.827134911113532</v>
      </c>
      <c r="Z28" s="496">
        <v>4383</v>
      </c>
      <c r="AA28" s="371">
        <v>73.738223418573355</v>
      </c>
      <c r="AB28" s="496">
        <v>1561</v>
      </c>
      <c r="AC28" s="896">
        <f t="shared" si="0"/>
        <v>26.261776581426648</v>
      </c>
      <c r="AD28" s="369"/>
      <c r="AE28" s="196"/>
      <c r="AF28" s="196"/>
      <c r="AG28" s="196"/>
      <c r="AH28" s="197"/>
      <c r="AI28" s="258"/>
      <c r="AJ28" s="132"/>
      <c r="AK28" s="196"/>
      <c r="AL28" s="196"/>
      <c r="AM28" s="196"/>
      <c r="AN28" s="197"/>
      <c r="AO28" s="258"/>
      <c r="AQ28" s="196"/>
      <c r="AR28" s="196"/>
      <c r="AS28" s="196"/>
      <c r="AT28" s="197"/>
      <c r="AU28" s="258"/>
      <c r="AW28" s="196"/>
      <c r="AX28" s="196"/>
      <c r="AY28" s="196"/>
      <c r="AZ28" s="197"/>
      <c r="BA28" s="258"/>
    </row>
    <row r="29" spans="1:53" s="133" customFormat="1" ht="18" customHeight="1" x14ac:dyDescent="0.2">
      <c r="B29" s="922" t="s">
        <v>1</v>
      </c>
      <c r="C29" s="127"/>
      <c r="D29" s="932">
        <f t="shared" si="1"/>
        <v>3453</v>
      </c>
      <c r="E29" s="933">
        <f t="shared" si="2"/>
        <v>1862</v>
      </c>
      <c r="F29" s="934">
        <f t="shared" si="3"/>
        <v>53.924123950188239</v>
      </c>
      <c r="G29" s="933">
        <f t="shared" si="4"/>
        <v>1591</v>
      </c>
      <c r="H29" s="935">
        <f t="shared" si="3"/>
        <v>46.075876049811761</v>
      </c>
      <c r="I29" s="127"/>
      <c r="J29" s="938">
        <v>1927</v>
      </c>
      <c r="K29" s="939">
        <v>55.806545033304374</v>
      </c>
      <c r="L29" s="940">
        <v>710</v>
      </c>
      <c r="M29" s="941">
        <v>36.844836533471721</v>
      </c>
      <c r="N29" s="940">
        <v>1217</v>
      </c>
      <c r="O29" s="942">
        <v>63.155163466528286</v>
      </c>
      <c r="P29" s="127"/>
      <c r="Q29" s="938">
        <v>529</v>
      </c>
      <c r="R29" s="939">
        <v>15.320011584129741</v>
      </c>
      <c r="S29" s="940">
        <v>367</v>
      </c>
      <c r="T29" s="941">
        <v>69.376181474480148</v>
      </c>
      <c r="U29" s="940">
        <v>162</v>
      </c>
      <c r="V29" s="942">
        <v>30.623818525519848</v>
      </c>
      <c r="W29" s="127"/>
      <c r="X29" s="938">
        <v>997</v>
      </c>
      <c r="Y29" s="939">
        <v>28.873443382565885</v>
      </c>
      <c r="Z29" s="940">
        <v>785</v>
      </c>
      <c r="AA29" s="941">
        <v>78.736208625877637</v>
      </c>
      <c r="AB29" s="940">
        <v>212</v>
      </c>
      <c r="AC29" s="942">
        <f t="shared" si="0"/>
        <v>21.263791374122366</v>
      </c>
      <c r="AD29" s="369"/>
      <c r="AE29" s="196"/>
      <c r="AF29" s="196"/>
      <c r="AG29" s="196"/>
      <c r="AH29" s="197"/>
      <c r="AI29" s="258"/>
      <c r="AJ29" s="132"/>
      <c r="AK29" s="196"/>
      <c r="AL29" s="196"/>
      <c r="AM29" s="196"/>
      <c r="AN29" s="197"/>
      <c r="AO29" s="258"/>
      <c r="AQ29" s="196"/>
      <c r="AR29" s="196"/>
      <c r="AS29" s="196"/>
      <c r="AT29" s="197"/>
      <c r="AU29" s="258"/>
      <c r="AW29" s="196"/>
      <c r="AX29" s="196"/>
      <c r="AY29" s="196"/>
      <c r="AZ29" s="197"/>
      <c r="BA29" s="258"/>
    </row>
    <row r="30" spans="1:53" s="124" customFormat="1" ht="3.75" customHeight="1" x14ac:dyDescent="0.2">
      <c r="A30" s="121"/>
      <c r="B30" s="122"/>
      <c r="C30" s="123"/>
      <c r="D30" s="122"/>
      <c r="E30" s="122"/>
      <c r="F30" s="122"/>
      <c r="G30" s="122"/>
      <c r="H30" s="151"/>
      <c r="I30" s="123"/>
      <c r="J30" s="122"/>
      <c r="K30" s="122"/>
      <c r="L30" s="122"/>
      <c r="M30" s="122"/>
      <c r="N30" s="122"/>
      <c r="O30" s="368"/>
      <c r="P30" s="123"/>
      <c r="Q30" s="122"/>
      <c r="R30" s="122"/>
      <c r="S30" s="122"/>
      <c r="T30" s="122"/>
      <c r="U30" s="122"/>
      <c r="V30" s="368"/>
      <c r="W30" s="123"/>
      <c r="X30" s="122"/>
      <c r="Y30" s="122"/>
      <c r="Z30" s="122"/>
      <c r="AA30" s="122"/>
      <c r="AB30" s="122"/>
      <c r="AC30" s="368"/>
      <c r="AD30" s="369"/>
      <c r="AE30" s="200"/>
      <c r="AF30" s="200"/>
      <c r="AG30" s="196"/>
      <c r="AH30" s="197"/>
      <c r="AI30" s="258"/>
      <c r="AJ30" s="132"/>
      <c r="AK30" s="200"/>
      <c r="AL30" s="200"/>
      <c r="AM30" s="196"/>
      <c r="AN30" s="197"/>
      <c r="AO30" s="258"/>
      <c r="AQ30" s="200"/>
      <c r="AR30" s="200"/>
      <c r="AS30" s="196"/>
      <c r="AT30" s="197"/>
      <c r="AU30" s="258"/>
      <c r="AW30" s="200"/>
      <c r="AX30" s="200"/>
      <c r="AY30" s="196"/>
      <c r="AZ30" s="197"/>
      <c r="BA30" s="258"/>
    </row>
    <row r="31" spans="1:53" s="152" customFormat="1" ht="18" customHeight="1" x14ac:dyDescent="0.2">
      <c r="A31" s="797"/>
      <c r="B31" s="947" t="s">
        <v>0</v>
      </c>
      <c r="C31" s="742"/>
      <c r="D31" s="945">
        <f>J31+Q31+X31</f>
        <v>1413110</v>
      </c>
      <c r="E31" s="944">
        <f>L31+S31+Z31</f>
        <v>894873</v>
      </c>
      <c r="F31" s="914">
        <f>E31/$D31*100</f>
        <v>63.32649262973159</v>
      </c>
      <c r="G31" s="944">
        <f>N31+U31+AB31</f>
        <v>518237</v>
      </c>
      <c r="H31" s="946">
        <f>G31/$D31*100</f>
        <v>36.673507370268418</v>
      </c>
      <c r="I31" s="742"/>
      <c r="J31" s="912">
        <f>SUM(J12:J29)</f>
        <v>382806</v>
      </c>
      <c r="K31" s="943">
        <f>J31/$D31*100</f>
        <v>27.089610858319592</v>
      </c>
      <c r="L31" s="944">
        <f>SUM(L12:L29)</f>
        <v>159371</v>
      </c>
      <c r="M31" s="914">
        <f>L31/$J31*100</f>
        <v>41.632315062982293</v>
      </c>
      <c r="N31" s="944">
        <f>SUM(N12:N29)</f>
        <v>223435</v>
      </c>
      <c r="O31" s="913">
        <f>N31/$J31*100</f>
        <v>58.367684937017707</v>
      </c>
      <c r="P31" s="742"/>
      <c r="Q31" s="912">
        <f>SUM(Q12:Q29)</f>
        <v>271245</v>
      </c>
      <c r="R31" s="943">
        <f>Q31/$D31*100</f>
        <v>19.194896363340433</v>
      </c>
      <c r="S31" s="944">
        <f>SUM(S12:S29)</f>
        <v>167844</v>
      </c>
      <c r="T31" s="914">
        <f>S31/$Q31*100</f>
        <v>61.879112979041082</v>
      </c>
      <c r="U31" s="944">
        <f>SUM(U12:U29)</f>
        <v>103401</v>
      </c>
      <c r="V31" s="913">
        <f>U31/$Q31*100</f>
        <v>38.120887020958911</v>
      </c>
      <c r="W31" s="742"/>
      <c r="X31" s="912">
        <f>SUM(X12:X29)</f>
        <v>759059</v>
      </c>
      <c r="Y31" s="943">
        <f>X31/$D31*100</f>
        <v>53.715492778339971</v>
      </c>
      <c r="Z31" s="944">
        <f>SUM(Z12:Z29)</f>
        <v>567658</v>
      </c>
      <c r="AA31" s="914">
        <f>Z31/$X31*100</f>
        <v>74.784437046395595</v>
      </c>
      <c r="AB31" s="944">
        <f>SUM(AB12:AB29)</f>
        <v>191401</v>
      </c>
      <c r="AC31" s="913">
        <f>AB31/$X31*100</f>
        <v>25.215562953604397</v>
      </c>
      <c r="AD31" s="369"/>
      <c r="AE31" s="196"/>
      <c r="AF31" s="196"/>
      <c r="AG31" s="200"/>
      <c r="AH31" s="200"/>
      <c r="AI31" s="260"/>
      <c r="AJ31" s="261"/>
      <c r="AK31" s="196"/>
      <c r="AL31" s="196"/>
      <c r="AM31" s="200"/>
      <c r="AN31" s="200"/>
      <c r="AO31" s="260"/>
      <c r="AQ31" s="196"/>
      <c r="AR31" s="196"/>
      <c r="AS31" s="200"/>
      <c r="AT31" s="200"/>
      <c r="AU31" s="260"/>
      <c r="AW31" s="196"/>
      <c r="AX31" s="196"/>
      <c r="AY31" s="200"/>
      <c r="AZ31" s="200"/>
      <c r="BA31" s="260"/>
    </row>
    <row r="32" spans="1:53" s="157" customFormat="1" ht="5.25" customHeight="1" x14ac:dyDescent="0.25">
      <c r="B32" s="158" t="s">
        <v>39</v>
      </c>
      <c r="C32" s="159"/>
      <c r="I32" s="159"/>
    </row>
    <row r="33" spans="2:14" s="152" customFormat="1" ht="5.25" customHeight="1" x14ac:dyDescent="0.25">
      <c r="B33" s="158" t="s">
        <v>47</v>
      </c>
      <c r="C33" s="161"/>
      <c r="I33" s="161"/>
    </row>
    <row r="34" spans="2:14" s="152" customFormat="1" ht="13.5" customHeight="1" x14ac:dyDescent="0.25">
      <c r="B34" s="1299"/>
      <c r="C34" s="1299"/>
      <c r="D34" s="1299"/>
      <c r="E34" s="1299"/>
      <c r="F34" s="1299"/>
      <c r="G34" s="1299"/>
      <c r="H34" s="1299"/>
    </row>
    <row r="35" spans="2:14" ht="29.25" customHeight="1" x14ac:dyDescent="0.25">
      <c r="B35" s="1351"/>
      <c r="C35" s="1351"/>
      <c r="D35" s="1351"/>
      <c r="E35" s="493"/>
      <c r="F35" s="493"/>
      <c r="G35" s="493"/>
      <c r="H35" s="163"/>
      <c r="I35" s="163"/>
      <c r="J35" s="163"/>
      <c r="K35" s="163"/>
      <c r="L35" s="163"/>
      <c r="M35" s="163"/>
      <c r="N35" s="163"/>
    </row>
    <row r="36" spans="2:14" ht="4.5" customHeight="1" x14ac:dyDescent="0.25">
      <c r="B36" s="1324"/>
      <c r="C36" s="1324"/>
      <c r="D36" s="1324"/>
      <c r="E36" s="494"/>
      <c r="F36" s="494"/>
      <c r="G36" s="494"/>
      <c r="H36" s="163"/>
      <c r="I36" s="163"/>
      <c r="J36" s="163"/>
      <c r="K36" s="163"/>
      <c r="L36" s="163"/>
      <c r="M36" s="163"/>
      <c r="N36" s="163"/>
    </row>
  </sheetData>
  <mergeCells count="30">
    <mergeCell ref="B34:H34"/>
    <mergeCell ref="B35:D35"/>
    <mergeCell ref="B36:D36"/>
    <mergeCell ref="R9:R10"/>
    <mergeCell ref="S9:T9"/>
    <mergeCell ref="K9:K10"/>
    <mergeCell ref="L9:M9"/>
    <mergeCell ref="N9:O9"/>
    <mergeCell ref="Q9:Q10"/>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71" orientation="landscape" r:id="rId1"/>
  <headerFooter alignWithMargins="0"/>
  <rowBreaks count="2" manualBreakCount="2">
    <brk id="34" max="25" man="1"/>
    <brk id="35" max="16383" man="1"/>
  </row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98">
    <tabColor theme="0"/>
    <pageSetUpPr fitToPage="1"/>
  </sheetPr>
  <dimension ref="A1:BA36"/>
  <sheetViews>
    <sheetView showGridLines="0" zoomScale="84" zoomScaleNormal="84" workbookViewId="0">
      <selection activeCell="B6" sqref="B6"/>
    </sheetView>
  </sheetViews>
  <sheetFormatPr baseColWidth="10" defaultColWidth="11.453125" defaultRowHeight="15" x14ac:dyDescent="0.25"/>
  <cols>
    <col min="1" max="1" width="1.1796875" style="162" customWidth="1"/>
    <col min="2" max="2" width="28.7265625" style="162" customWidth="1"/>
    <col min="3" max="3" width="0.54296875" style="162" customWidth="1"/>
    <col min="4" max="4" width="10.1796875" style="162" bestFit="1" customWidth="1"/>
    <col min="5" max="5" width="10.26953125" style="162" customWidth="1"/>
    <col min="6" max="6" width="7" style="162" customWidth="1"/>
    <col min="7" max="7" width="8.81640625" style="162" customWidth="1"/>
    <col min="8" max="8" width="7" style="162" customWidth="1"/>
    <col min="9" max="9" width="0.453125" style="162" customWidth="1"/>
    <col min="10" max="10" width="8.453125" style="162" bestFit="1" customWidth="1"/>
    <col min="11" max="11" width="6.7265625" style="162" customWidth="1"/>
    <col min="12" max="12" width="8.453125" style="162" customWidth="1"/>
    <col min="13" max="13" width="6.7265625" style="162" bestFit="1" customWidth="1"/>
    <col min="14" max="14" width="8.453125" style="162" customWidth="1"/>
    <col min="15" max="15" width="6.7265625" style="162" bestFit="1" customWidth="1"/>
    <col min="16" max="16" width="0.453125" style="162" customWidth="1"/>
    <col min="17" max="17" width="8.453125" style="162" bestFit="1" customWidth="1"/>
    <col min="18" max="18" width="6.81640625" style="162" customWidth="1"/>
    <col min="19" max="19" width="8.453125" style="162" customWidth="1"/>
    <col min="20" max="20" width="6.7265625" style="162" bestFit="1" customWidth="1"/>
    <col min="21" max="21" width="8.453125" style="162" customWidth="1"/>
    <col min="22" max="22" width="6.7265625" style="162" bestFit="1" customWidth="1"/>
    <col min="23" max="23" width="0.453125" style="162" customWidth="1"/>
    <col min="24" max="24" width="8.453125" style="162" bestFit="1" customWidth="1"/>
    <col min="25" max="25" width="7" style="162" customWidth="1"/>
    <col min="26" max="26" width="8.453125" style="162" customWidth="1"/>
    <col min="27" max="27" width="6.7265625" style="162" bestFit="1" customWidth="1"/>
    <col min="28" max="28" width="8.453125" style="162" customWidth="1"/>
    <col min="29" max="29" width="6.7265625" style="162" bestFit="1" customWidth="1"/>
    <col min="30" max="30" width="11.453125" style="162"/>
    <col min="31" max="33" width="2.453125" style="162" bestFit="1" customWidth="1"/>
    <col min="34" max="34" width="13" style="162" bestFit="1" customWidth="1"/>
    <col min="35" max="35" width="3.453125" style="162" bestFit="1" customWidth="1"/>
    <col min="36" max="36" width="3.81640625" style="162" customWidth="1"/>
    <col min="37" max="39" width="2.453125" style="162" bestFit="1" customWidth="1"/>
    <col min="40" max="40" width="8.453125" style="162" bestFit="1" customWidth="1"/>
    <col min="41" max="41" width="3.453125" style="162" bestFit="1" customWidth="1"/>
    <col min="42" max="42" width="3.54296875" style="162" customWidth="1"/>
    <col min="43" max="45" width="2.453125" style="162" bestFit="1" customWidth="1"/>
    <col min="46" max="46" width="8.453125" style="162" bestFit="1" customWidth="1"/>
    <col min="47" max="47" width="4.1796875" style="162" bestFit="1" customWidth="1"/>
    <col min="48" max="48" width="3.26953125" style="162" customWidth="1"/>
    <col min="49" max="49" width="4.26953125" style="162" bestFit="1" customWidth="1"/>
    <col min="50" max="50" width="2.453125" style="162" bestFit="1" customWidth="1"/>
    <col min="51" max="51" width="4.26953125" style="162" bestFit="1" customWidth="1"/>
    <col min="52" max="52" width="8.453125" style="162" bestFit="1" customWidth="1"/>
    <col min="53" max="53" width="4.26953125" style="162" bestFit="1" customWidth="1"/>
    <col min="54" max="16384" width="11.453125" style="162"/>
  </cols>
  <sheetData>
    <row r="1" spans="1:53" s="104" customFormat="1" ht="15" customHeight="1" x14ac:dyDescent="0.25">
      <c r="A1" s="471" t="s">
        <v>31</v>
      </c>
      <c r="B1" s="105"/>
      <c r="C1" s="106"/>
      <c r="I1" s="106"/>
      <c r="J1" s="471" t="s">
        <v>135</v>
      </c>
      <c r="K1" s="471"/>
      <c r="L1" s="471" t="s">
        <v>135</v>
      </c>
      <c r="M1" s="471"/>
      <c r="N1" s="471" t="s">
        <v>135</v>
      </c>
      <c r="O1" s="471"/>
      <c r="P1" s="471"/>
      <c r="Q1" s="471" t="s">
        <v>16</v>
      </c>
      <c r="R1" s="471"/>
      <c r="S1" s="471" t="s">
        <v>16</v>
      </c>
      <c r="T1" s="471"/>
      <c r="U1" s="471" t="s">
        <v>16</v>
      </c>
      <c r="V1" s="471"/>
      <c r="W1" s="471"/>
      <c r="X1" s="471" t="s">
        <v>15</v>
      </c>
      <c r="Y1" s="471"/>
      <c r="Z1" s="471" t="s">
        <v>15</v>
      </c>
      <c r="AA1" s="471"/>
      <c r="AB1" s="471" t="s">
        <v>15</v>
      </c>
    </row>
    <row r="2" spans="1:53" s="108" customFormat="1" ht="52.5" customHeight="1" x14ac:dyDescent="0.3">
      <c r="B2" s="1300"/>
      <c r="C2" s="1300"/>
    </row>
    <row r="3" spans="1:53" s="111" customFormat="1" ht="4.5" customHeight="1" x14ac:dyDescent="0.25">
      <c r="B3" s="1301"/>
      <c r="C3" s="1301"/>
    </row>
    <row r="4" spans="1:53" s="111" customFormat="1" ht="17.25" customHeight="1" x14ac:dyDescent="0.25">
      <c r="A4" s="1325" t="s">
        <v>426</v>
      </c>
      <c r="B4" s="1325"/>
      <c r="C4" s="1325"/>
      <c r="D4" s="1325"/>
      <c r="E4" s="1325"/>
      <c r="F4" s="1325"/>
      <c r="G4" s="1325"/>
      <c r="H4" s="1325"/>
      <c r="I4" s="1325"/>
      <c r="J4" s="1325"/>
      <c r="K4" s="1325"/>
      <c r="L4" s="1325"/>
      <c r="M4" s="1325"/>
      <c r="N4" s="1325"/>
      <c r="O4" s="1325"/>
      <c r="P4" s="1325"/>
      <c r="Q4" s="1325"/>
      <c r="R4" s="1325"/>
      <c r="S4" s="1325"/>
      <c r="T4" s="1325"/>
      <c r="U4" s="1325"/>
      <c r="V4" s="1325"/>
      <c r="W4" s="1325"/>
      <c r="X4" s="1325"/>
      <c r="Y4" s="1325"/>
      <c r="Z4" s="1325"/>
      <c r="AA4" s="1325"/>
      <c r="AB4" s="1325"/>
      <c r="AC4" s="1325"/>
    </row>
    <row r="5" spans="1:53" s="111" customFormat="1" ht="17.25" customHeight="1" x14ac:dyDescent="0.25">
      <c r="A5" s="770"/>
      <c r="B5" s="1326" t="s">
        <v>486</v>
      </c>
      <c r="C5" s="1326"/>
      <c r="D5" s="1326"/>
      <c r="E5" s="1326"/>
      <c r="F5" s="1326"/>
      <c r="G5" s="1326"/>
      <c r="H5" s="1326"/>
      <c r="I5" s="1326"/>
      <c r="J5" s="1326"/>
      <c r="K5" s="1326"/>
      <c r="L5" s="1326"/>
      <c r="M5" s="1326"/>
      <c r="N5" s="1326"/>
      <c r="O5" s="1326"/>
      <c r="P5" s="1326"/>
      <c r="Q5" s="1326"/>
      <c r="R5" s="1326"/>
      <c r="S5" s="1326"/>
      <c r="T5" s="1326"/>
      <c r="U5" s="1326"/>
      <c r="V5" s="1326"/>
      <c r="W5" s="1326"/>
      <c r="X5" s="1326"/>
      <c r="Y5" s="1326"/>
      <c r="Z5" s="1326"/>
      <c r="AA5" s="1326"/>
      <c r="AB5" s="1326"/>
      <c r="AC5" s="1326"/>
    </row>
    <row r="6" spans="1:53" s="111" customFormat="1" ht="6" customHeight="1" x14ac:dyDescent="0.25"/>
    <row r="7" spans="1:53" s="115" customFormat="1" ht="12.75" customHeight="1" x14ac:dyDescent="0.25">
      <c r="A7" s="771"/>
      <c r="B7" s="1406" t="s">
        <v>12</v>
      </c>
      <c r="C7" s="742"/>
      <c r="D7" s="1414" t="s">
        <v>257</v>
      </c>
      <c r="E7" s="1415"/>
      <c r="F7" s="1415"/>
      <c r="G7" s="1415"/>
      <c r="H7" s="1415"/>
      <c r="I7" s="920"/>
      <c r="J7" s="1411"/>
      <c r="K7" s="1411"/>
      <c r="L7" s="1411"/>
      <c r="M7" s="1411"/>
      <c r="N7" s="1411"/>
      <c r="O7" s="1411"/>
      <c r="P7" s="920"/>
      <c r="Q7" s="1411"/>
      <c r="R7" s="1411"/>
      <c r="S7" s="1411"/>
      <c r="T7" s="1411"/>
      <c r="U7" s="1411"/>
      <c r="V7" s="1411"/>
      <c r="W7" s="920"/>
      <c r="X7" s="1411"/>
      <c r="Y7" s="1411"/>
      <c r="Z7" s="1411"/>
      <c r="AA7" s="1411"/>
      <c r="AB7" s="1411"/>
      <c r="AC7" s="1410"/>
      <c r="AD7" s="252"/>
      <c r="AE7" s="252"/>
      <c r="AF7" s="253"/>
      <c r="AG7" s="253"/>
      <c r="AH7" s="253"/>
      <c r="AI7" s="253"/>
      <c r="AJ7" s="253"/>
      <c r="AK7" s="253"/>
      <c r="AL7" s="254"/>
    </row>
    <row r="8" spans="1:53" s="115" customFormat="1" ht="33.75" customHeight="1" x14ac:dyDescent="0.25">
      <c r="A8" s="771"/>
      <c r="B8" s="1412"/>
      <c r="C8" s="742"/>
      <c r="D8" s="1416"/>
      <c r="E8" s="1348"/>
      <c r="F8" s="1348"/>
      <c r="G8" s="1348"/>
      <c r="H8" s="1348"/>
      <c r="I8" s="1042"/>
      <c r="J8" s="1409" t="s">
        <v>258</v>
      </c>
      <c r="K8" s="1411"/>
      <c r="L8" s="1411"/>
      <c r="M8" s="1411"/>
      <c r="N8" s="1411"/>
      <c r="O8" s="1410"/>
      <c r="P8" s="742"/>
      <c r="Q8" s="1409" t="s">
        <v>259</v>
      </c>
      <c r="R8" s="1411"/>
      <c r="S8" s="1411"/>
      <c r="T8" s="1411"/>
      <c r="U8" s="1411"/>
      <c r="V8" s="1410"/>
      <c r="W8" s="742"/>
      <c r="X8" s="1409" t="s">
        <v>260</v>
      </c>
      <c r="Y8" s="1411"/>
      <c r="Z8" s="1411"/>
      <c r="AA8" s="1411"/>
      <c r="AB8" s="1411"/>
      <c r="AC8" s="1410"/>
      <c r="AD8" s="252"/>
      <c r="AE8" s="252"/>
      <c r="AF8" s="253"/>
      <c r="AG8" s="253"/>
      <c r="AH8" s="253"/>
      <c r="AI8" s="253"/>
      <c r="AJ8" s="253"/>
      <c r="AK8" s="253"/>
      <c r="AL8" s="254"/>
    </row>
    <row r="9" spans="1:53" s="115" customFormat="1" ht="21.75" customHeight="1" x14ac:dyDescent="0.25">
      <c r="A9" s="771"/>
      <c r="B9" s="1412"/>
      <c r="C9" s="742"/>
      <c r="D9" s="1417" t="s">
        <v>9</v>
      </c>
      <c r="E9" s="1338" t="s">
        <v>24</v>
      </c>
      <c r="F9" s="1332"/>
      <c r="G9" s="1332" t="s">
        <v>23</v>
      </c>
      <c r="H9" s="1332"/>
      <c r="I9" s="1042"/>
      <c r="J9" s="1419" t="s">
        <v>9</v>
      </c>
      <c r="K9" s="1336" t="s">
        <v>269</v>
      </c>
      <c r="L9" s="1338" t="s">
        <v>24</v>
      </c>
      <c r="M9" s="1332"/>
      <c r="N9" s="1332" t="s">
        <v>23</v>
      </c>
      <c r="O9" s="1421"/>
      <c r="P9" s="742"/>
      <c r="Q9" s="1419" t="s">
        <v>9</v>
      </c>
      <c r="R9" s="1336" t="s">
        <v>269</v>
      </c>
      <c r="S9" s="1338" t="s">
        <v>24</v>
      </c>
      <c r="T9" s="1332"/>
      <c r="U9" s="1332" t="s">
        <v>23</v>
      </c>
      <c r="V9" s="1421"/>
      <c r="W9" s="742"/>
      <c r="X9" s="1419" t="s">
        <v>9</v>
      </c>
      <c r="Y9" s="1336" t="s">
        <v>269</v>
      </c>
      <c r="Z9" s="1338" t="s">
        <v>24</v>
      </c>
      <c r="AA9" s="1332"/>
      <c r="AB9" s="1332" t="s">
        <v>23</v>
      </c>
      <c r="AC9" s="1421"/>
      <c r="AD9" s="252"/>
      <c r="AE9" s="252"/>
      <c r="AF9" s="253"/>
      <c r="AG9" s="253"/>
      <c r="AH9" s="253"/>
      <c r="AI9" s="253"/>
      <c r="AJ9" s="253"/>
      <c r="AK9" s="253"/>
      <c r="AL9" s="254"/>
    </row>
    <row r="10" spans="1:53" s="120" customFormat="1" ht="36.75" customHeight="1" x14ac:dyDescent="0.25">
      <c r="A10" s="772"/>
      <c r="B10" s="1413"/>
      <c r="C10" s="743"/>
      <c r="D10" s="1418"/>
      <c r="E10" s="888" t="s">
        <v>9</v>
      </c>
      <c r="F10" s="888" t="s">
        <v>269</v>
      </c>
      <c r="G10" s="888" t="s">
        <v>9</v>
      </c>
      <c r="H10" s="888" t="s">
        <v>269</v>
      </c>
      <c r="I10" s="1041"/>
      <c r="J10" s="1420"/>
      <c r="K10" s="1422"/>
      <c r="L10" s="888" t="s">
        <v>9</v>
      </c>
      <c r="M10" s="888" t="s">
        <v>269</v>
      </c>
      <c r="N10" s="888" t="s">
        <v>9</v>
      </c>
      <c r="O10" s="885" t="s">
        <v>269</v>
      </c>
      <c r="P10" s="921"/>
      <c r="Q10" s="1420"/>
      <c r="R10" s="1422"/>
      <c r="S10" s="888" t="s">
        <v>9</v>
      </c>
      <c r="T10" s="888" t="s">
        <v>269</v>
      </c>
      <c r="U10" s="888" t="s">
        <v>9</v>
      </c>
      <c r="V10" s="885" t="s">
        <v>269</v>
      </c>
      <c r="W10" s="921"/>
      <c r="X10" s="1420"/>
      <c r="Y10" s="1422"/>
      <c r="Z10" s="888" t="s">
        <v>9</v>
      </c>
      <c r="AA10" s="888" t="s">
        <v>269</v>
      </c>
      <c r="AB10" s="888" t="s">
        <v>9</v>
      </c>
      <c r="AC10" s="885" t="s">
        <v>269</v>
      </c>
      <c r="AD10" s="255"/>
      <c r="AE10" s="256"/>
      <c r="AF10" s="200"/>
      <c r="AG10" s="200"/>
      <c r="AH10" s="200"/>
      <c r="AI10" s="200"/>
      <c r="AJ10" s="257"/>
      <c r="AK10" s="257"/>
      <c r="AL10" s="257"/>
    </row>
    <row r="11" spans="1:53" s="124" customFormat="1" ht="4.5" customHeight="1" x14ac:dyDescent="0.25">
      <c r="A11" s="121"/>
      <c r="B11" s="122"/>
      <c r="C11" s="123"/>
      <c r="D11" s="122"/>
      <c r="E11" s="122"/>
      <c r="F11" s="122"/>
      <c r="G11" s="122"/>
      <c r="H11" s="122"/>
      <c r="I11" s="123"/>
      <c r="J11" s="122"/>
      <c r="K11" s="122"/>
      <c r="L11" s="122"/>
      <c r="M11" s="122"/>
      <c r="N11" s="122"/>
      <c r="O11" s="122"/>
      <c r="P11" s="123"/>
      <c r="Q11" s="122"/>
      <c r="R11" s="122"/>
      <c r="S11" s="122"/>
      <c r="T11" s="122"/>
      <c r="U11" s="122"/>
      <c r="V11" s="122"/>
      <c r="W11" s="123"/>
      <c r="X11" s="122"/>
      <c r="Y11" s="122"/>
      <c r="Z11" s="122"/>
      <c r="AA11" s="122"/>
      <c r="AB11" s="122"/>
      <c r="AC11" s="122"/>
      <c r="AD11" s="252"/>
      <c r="AE11" s="256"/>
      <c r="AF11" s="200"/>
      <c r="AG11" s="200"/>
      <c r="AH11" s="200"/>
      <c r="AI11" s="200"/>
      <c r="AJ11" s="132"/>
      <c r="AK11" s="132"/>
      <c r="AL11" s="132"/>
    </row>
    <row r="12" spans="1:53" s="133" customFormat="1" ht="18" customHeight="1" x14ac:dyDescent="0.2">
      <c r="A12" s="125"/>
      <c r="B12" s="907" t="s">
        <v>8</v>
      </c>
      <c r="C12" s="127"/>
      <c r="D12" s="923">
        <f>J12+Q12+X12</f>
        <v>77842</v>
      </c>
      <c r="E12" s="924">
        <f>L12+S12+Z12</f>
        <v>46559</v>
      </c>
      <c r="F12" s="925">
        <f>E12/$D12*100</f>
        <v>59.812183654068498</v>
      </c>
      <c r="G12" s="924">
        <f>N12+U12+AB12</f>
        <v>31283</v>
      </c>
      <c r="H12" s="926">
        <f>G12/$D12*100</f>
        <v>40.187816345931502</v>
      </c>
      <c r="I12" s="127"/>
      <c r="J12" s="900">
        <f>L12+N12</f>
        <v>27939</v>
      </c>
      <c r="K12" s="936">
        <f>J12/$D12*100</f>
        <v>35.891934945145294</v>
      </c>
      <c r="L12" s="937">
        <v>11022</v>
      </c>
      <c r="M12" s="925">
        <v>39.450230860088048</v>
      </c>
      <c r="N12" s="937">
        <v>16917</v>
      </c>
      <c r="O12" s="891">
        <v>60.549769139911945</v>
      </c>
      <c r="P12" s="127"/>
      <c r="Q12" s="900">
        <v>13330</v>
      </c>
      <c r="R12" s="936">
        <v>17.124431540813443</v>
      </c>
      <c r="S12" s="937">
        <v>7708</v>
      </c>
      <c r="T12" s="925">
        <v>57.824456114028507</v>
      </c>
      <c r="U12" s="937">
        <v>5622</v>
      </c>
      <c r="V12" s="891">
        <v>42.175543885971493</v>
      </c>
      <c r="W12" s="127"/>
      <c r="X12" s="900">
        <v>36573</v>
      </c>
      <c r="Y12" s="936">
        <v>46.983633514041259</v>
      </c>
      <c r="Z12" s="937">
        <v>27829</v>
      </c>
      <c r="AA12" s="925">
        <v>76.091652311814727</v>
      </c>
      <c r="AB12" s="937">
        <v>8744</v>
      </c>
      <c r="AC12" s="891">
        <f t="shared" ref="AC12:AC29" si="0">AB12/$X12*100</f>
        <v>23.908347688185273</v>
      </c>
      <c r="AD12" s="369"/>
      <c r="AE12" s="196"/>
      <c r="AF12" s="196"/>
      <c r="AG12" s="196"/>
      <c r="AH12" s="197"/>
      <c r="AI12" s="258"/>
      <c r="AJ12" s="132"/>
      <c r="AK12" s="196"/>
      <c r="AL12" s="196"/>
      <c r="AM12" s="196"/>
      <c r="AN12" s="197"/>
      <c r="AO12" s="258"/>
      <c r="AQ12" s="196"/>
      <c r="AR12" s="196"/>
      <c r="AS12" s="196"/>
      <c r="AT12" s="197"/>
      <c r="AU12" s="258"/>
      <c r="AW12" s="196"/>
      <c r="AX12" s="196"/>
      <c r="AY12" s="196"/>
      <c r="AZ12" s="197"/>
      <c r="BA12" s="258"/>
    </row>
    <row r="13" spans="1:53" s="133" customFormat="1" ht="18" customHeight="1" x14ac:dyDescent="0.2">
      <c r="A13" s="125"/>
      <c r="B13" s="908" t="s">
        <v>7</v>
      </c>
      <c r="C13" s="127"/>
      <c r="D13" s="927">
        <f t="shared" ref="D13:D29" si="1">J13+Q13+X13</f>
        <v>11813</v>
      </c>
      <c r="E13" s="495">
        <f t="shared" ref="E13:E29" si="2">L13+S13+Z13</f>
        <v>7851</v>
      </c>
      <c r="F13" s="370">
        <f t="shared" ref="F13:H29" si="3">E13/$D13*100</f>
        <v>66.460678913061884</v>
      </c>
      <c r="G13" s="495">
        <f t="shared" ref="G13:G29" si="4">N13+U13+AB13</f>
        <v>3962</v>
      </c>
      <c r="H13" s="928">
        <f t="shared" si="3"/>
        <v>33.539321086938116</v>
      </c>
      <c r="I13" s="127"/>
      <c r="J13" s="901">
        <f t="shared" ref="J13:J29" si="5">L13+N13</f>
        <v>2292</v>
      </c>
      <c r="K13" s="500">
        <f t="shared" ref="K13:K29" si="6">J13/$D13*100</f>
        <v>19.402353339541182</v>
      </c>
      <c r="L13" s="498">
        <v>946</v>
      </c>
      <c r="M13" s="499">
        <v>41.273996509598604</v>
      </c>
      <c r="N13" s="498">
        <v>1346</v>
      </c>
      <c r="O13" s="893">
        <v>58.726003490401403</v>
      </c>
      <c r="P13" s="127"/>
      <c r="Q13" s="901">
        <v>1768</v>
      </c>
      <c r="R13" s="500">
        <v>14.96656226191484</v>
      </c>
      <c r="S13" s="498">
        <v>1017</v>
      </c>
      <c r="T13" s="499">
        <v>57.522624434389137</v>
      </c>
      <c r="U13" s="498">
        <v>751</v>
      </c>
      <c r="V13" s="893">
        <v>42.477375565610856</v>
      </c>
      <c r="W13" s="127"/>
      <c r="X13" s="901">
        <v>7753</v>
      </c>
      <c r="Y13" s="500">
        <v>65.631084398543976</v>
      </c>
      <c r="Z13" s="498">
        <v>5888</v>
      </c>
      <c r="AA13" s="499">
        <v>75.944795563007872</v>
      </c>
      <c r="AB13" s="498">
        <v>1865</v>
      </c>
      <c r="AC13" s="893">
        <f t="shared" si="0"/>
        <v>24.055204436992131</v>
      </c>
      <c r="AD13" s="369"/>
      <c r="AE13" s="196"/>
      <c r="AF13" s="196"/>
      <c r="AG13" s="196"/>
      <c r="AH13" s="197"/>
      <c r="AI13" s="258"/>
      <c r="AJ13" s="132"/>
      <c r="AK13" s="196"/>
      <c r="AL13" s="196"/>
      <c r="AM13" s="196"/>
      <c r="AN13" s="197"/>
      <c r="AO13" s="258"/>
      <c r="AQ13" s="196"/>
      <c r="AR13" s="196"/>
      <c r="AS13" s="196"/>
      <c r="AT13" s="197"/>
      <c r="AU13" s="258"/>
      <c r="AW13" s="196"/>
      <c r="AX13" s="196"/>
      <c r="AY13" s="196"/>
      <c r="AZ13" s="197"/>
      <c r="BA13" s="258"/>
    </row>
    <row r="14" spans="1:53" s="133" customFormat="1" ht="18" customHeight="1" x14ac:dyDescent="0.2">
      <c r="A14" s="125"/>
      <c r="B14" s="908" t="s">
        <v>37</v>
      </c>
      <c r="C14" s="127"/>
      <c r="D14" s="927">
        <f t="shared" si="1"/>
        <v>7750</v>
      </c>
      <c r="E14" s="495">
        <f t="shared" si="2"/>
        <v>5183</v>
      </c>
      <c r="F14" s="370">
        <f t="shared" si="3"/>
        <v>66.877419354838707</v>
      </c>
      <c r="G14" s="495">
        <f t="shared" si="4"/>
        <v>2567</v>
      </c>
      <c r="H14" s="928">
        <f t="shared" si="3"/>
        <v>33.122580645161293</v>
      </c>
      <c r="I14" s="127"/>
      <c r="J14" s="901">
        <f t="shared" si="5"/>
        <v>1819</v>
      </c>
      <c r="K14" s="500">
        <f t="shared" si="6"/>
        <v>23.470967741935482</v>
      </c>
      <c r="L14" s="498">
        <v>745</v>
      </c>
      <c r="M14" s="499">
        <v>40.956569543705335</v>
      </c>
      <c r="N14" s="498">
        <v>1074</v>
      </c>
      <c r="O14" s="893">
        <v>59.043430456294665</v>
      </c>
      <c r="P14" s="127"/>
      <c r="Q14" s="901">
        <v>1393</v>
      </c>
      <c r="R14" s="500">
        <v>17.974193548387095</v>
      </c>
      <c r="S14" s="498">
        <v>826</v>
      </c>
      <c r="T14" s="499">
        <v>59.2964824120603</v>
      </c>
      <c r="U14" s="498">
        <v>567</v>
      </c>
      <c r="V14" s="893">
        <v>40.7035175879397</v>
      </c>
      <c r="W14" s="127"/>
      <c r="X14" s="901">
        <v>4538</v>
      </c>
      <c r="Y14" s="500">
        <v>58.554838709677412</v>
      </c>
      <c r="Z14" s="498">
        <v>3612</v>
      </c>
      <c r="AA14" s="499">
        <v>79.594535037461441</v>
      </c>
      <c r="AB14" s="498">
        <v>926</v>
      </c>
      <c r="AC14" s="893">
        <f t="shared" si="0"/>
        <v>20.405464962538563</v>
      </c>
      <c r="AD14" s="369"/>
      <c r="AE14" s="196"/>
      <c r="AF14" s="196"/>
      <c r="AG14" s="196"/>
      <c r="AH14" s="197"/>
      <c r="AI14" s="259"/>
      <c r="AJ14" s="132"/>
      <c r="AK14" s="196"/>
      <c r="AL14" s="196"/>
      <c r="AM14" s="196"/>
      <c r="AN14" s="197"/>
      <c r="AO14" s="258"/>
      <c r="AQ14" s="196"/>
      <c r="AR14" s="196"/>
      <c r="AS14" s="196"/>
      <c r="AT14" s="197"/>
      <c r="AU14" s="258"/>
      <c r="AW14" s="196"/>
      <c r="AX14" s="196"/>
      <c r="AY14" s="196"/>
      <c r="AZ14" s="197"/>
      <c r="BA14" s="258"/>
    </row>
    <row r="15" spans="1:53" s="133" customFormat="1" ht="18" customHeight="1" x14ac:dyDescent="0.2">
      <c r="A15" s="125"/>
      <c r="B15" s="908" t="s">
        <v>38</v>
      </c>
      <c r="C15" s="127"/>
      <c r="D15" s="927">
        <f t="shared" si="1"/>
        <v>7572</v>
      </c>
      <c r="E15" s="495">
        <f t="shared" si="2"/>
        <v>4859</v>
      </c>
      <c r="F15" s="370">
        <f t="shared" si="3"/>
        <v>64.170628631801378</v>
      </c>
      <c r="G15" s="495">
        <f t="shared" si="4"/>
        <v>2713</v>
      </c>
      <c r="H15" s="928">
        <f t="shared" si="3"/>
        <v>35.829371368198629</v>
      </c>
      <c r="I15" s="127"/>
      <c r="J15" s="901">
        <f t="shared" si="5"/>
        <v>1774</v>
      </c>
      <c r="K15" s="500">
        <f t="shared" si="6"/>
        <v>23.428420496566297</v>
      </c>
      <c r="L15" s="498">
        <v>696</v>
      </c>
      <c r="M15" s="499">
        <v>39.233370913190527</v>
      </c>
      <c r="N15" s="498">
        <v>1078</v>
      </c>
      <c r="O15" s="893">
        <v>60.766629086809466</v>
      </c>
      <c r="P15" s="127"/>
      <c r="Q15" s="901">
        <v>1325</v>
      </c>
      <c r="R15" s="500">
        <v>17.498679344955097</v>
      </c>
      <c r="S15" s="498">
        <v>764</v>
      </c>
      <c r="T15" s="499">
        <v>57.660377358490564</v>
      </c>
      <c r="U15" s="498">
        <v>561</v>
      </c>
      <c r="V15" s="893">
        <v>42.339622641509436</v>
      </c>
      <c r="W15" s="127"/>
      <c r="X15" s="901">
        <v>4473</v>
      </c>
      <c r="Y15" s="500">
        <v>59.072900158478603</v>
      </c>
      <c r="Z15" s="498">
        <v>3399</v>
      </c>
      <c r="AA15" s="499">
        <v>75.989268947015418</v>
      </c>
      <c r="AB15" s="498">
        <v>1074</v>
      </c>
      <c r="AC15" s="893">
        <f t="shared" si="0"/>
        <v>24.010731052984575</v>
      </c>
      <c r="AD15" s="369"/>
      <c r="AE15" s="196"/>
      <c r="AF15" s="196"/>
      <c r="AG15" s="196"/>
      <c r="AH15" s="197"/>
      <c r="AI15" s="258"/>
      <c r="AJ15" s="132"/>
      <c r="AK15" s="196"/>
      <c r="AL15" s="196"/>
      <c r="AM15" s="196"/>
      <c r="AN15" s="197"/>
      <c r="AO15" s="258"/>
      <c r="AQ15" s="196"/>
      <c r="AR15" s="196"/>
      <c r="AS15" s="196"/>
      <c r="AT15" s="197"/>
      <c r="AU15" s="258"/>
      <c r="AW15" s="196"/>
      <c r="AX15" s="196"/>
      <c r="AY15" s="196"/>
      <c r="AZ15" s="197"/>
      <c r="BA15" s="258"/>
    </row>
    <row r="16" spans="1:53" s="133" customFormat="1" ht="18" customHeight="1" x14ac:dyDescent="0.2">
      <c r="A16" s="125"/>
      <c r="B16" s="908" t="s">
        <v>6</v>
      </c>
      <c r="C16" s="127"/>
      <c r="D16" s="927">
        <f t="shared" si="1"/>
        <v>13417</v>
      </c>
      <c r="E16" s="495">
        <f t="shared" si="2"/>
        <v>8203</v>
      </c>
      <c r="F16" s="370">
        <f t="shared" si="3"/>
        <v>61.138853693075944</v>
      </c>
      <c r="G16" s="495">
        <f t="shared" si="4"/>
        <v>5214</v>
      </c>
      <c r="H16" s="928">
        <f t="shared" si="3"/>
        <v>38.861146306924049</v>
      </c>
      <c r="I16" s="127"/>
      <c r="J16" s="901">
        <f t="shared" si="5"/>
        <v>4881</v>
      </c>
      <c r="K16" s="500">
        <f t="shared" si="6"/>
        <v>36.379220392039954</v>
      </c>
      <c r="L16" s="498">
        <v>2020</v>
      </c>
      <c r="M16" s="499">
        <v>41.384962097930753</v>
      </c>
      <c r="N16" s="498">
        <v>2861</v>
      </c>
      <c r="O16" s="893">
        <v>58.615037902069247</v>
      </c>
      <c r="P16" s="127"/>
      <c r="Q16" s="901">
        <v>2369</v>
      </c>
      <c r="R16" s="500">
        <v>17.65670418126258</v>
      </c>
      <c r="S16" s="498">
        <v>1369</v>
      </c>
      <c r="T16" s="499">
        <v>57.788096243140565</v>
      </c>
      <c r="U16" s="498">
        <v>1000</v>
      </c>
      <c r="V16" s="893">
        <v>42.211903756859435</v>
      </c>
      <c r="W16" s="127"/>
      <c r="X16" s="901">
        <v>6167</v>
      </c>
      <c r="Y16" s="500">
        <v>45.964075426697477</v>
      </c>
      <c r="Z16" s="498">
        <v>4814</v>
      </c>
      <c r="AA16" s="499">
        <v>78.060645370520504</v>
      </c>
      <c r="AB16" s="498">
        <v>1353</v>
      </c>
      <c r="AC16" s="893">
        <f t="shared" si="0"/>
        <v>21.939354629479489</v>
      </c>
      <c r="AD16" s="369"/>
      <c r="AE16" s="196"/>
      <c r="AF16" s="196"/>
      <c r="AG16" s="196"/>
      <c r="AH16" s="197"/>
      <c r="AI16" s="258"/>
      <c r="AJ16" s="132"/>
      <c r="AK16" s="196"/>
      <c r="AL16" s="196"/>
      <c r="AM16" s="196"/>
      <c r="AN16" s="197"/>
      <c r="AO16" s="258"/>
      <c r="AQ16" s="196"/>
      <c r="AR16" s="196"/>
      <c r="AS16" s="196"/>
      <c r="AT16" s="197"/>
      <c r="AU16" s="258"/>
      <c r="AW16" s="196"/>
      <c r="AX16" s="196"/>
      <c r="AY16" s="196"/>
      <c r="AZ16" s="197"/>
      <c r="BA16" s="258"/>
    </row>
    <row r="17" spans="1:53" s="133" customFormat="1" ht="18" customHeight="1" x14ac:dyDescent="0.2">
      <c r="A17" s="125"/>
      <c r="B17" s="908" t="s">
        <v>5</v>
      </c>
      <c r="C17" s="127"/>
      <c r="D17" s="929">
        <f t="shared" si="1"/>
        <v>5076</v>
      </c>
      <c r="E17" s="496">
        <f t="shared" si="2"/>
        <v>3245</v>
      </c>
      <c r="F17" s="371">
        <f t="shared" si="3"/>
        <v>63.92828999211978</v>
      </c>
      <c r="G17" s="496">
        <f t="shared" si="4"/>
        <v>1831</v>
      </c>
      <c r="H17" s="928">
        <f t="shared" si="3"/>
        <v>36.07171000788022</v>
      </c>
      <c r="I17" s="127"/>
      <c r="J17" s="902">
        <f t="shared" si="5"/>
        <v>1277</v>
      </c>
      <c r="K17" s="501">
        <f t="shared" si="6"/>
        <v>25.157604412923561</v>
      </c>
      <c r="L17" s="496">
        <v>515</v>
      </c>
      <c r="M17" s="371">
        <v>40.328895849647608</v>
      </c>
      <c r="N17" s="496">
        <v>762</v>
      </c>
      <c r="O17" s="893">
        <v>59.671104150352384</v>
      </c>
      <c r="P17" s="127"/>
      <c r="Q17" s="902">
        <v>933</v>
      </c>
      <c r="R17" s="501">
        <v>18.380614657210401</v>
      </c>
      <c r="S17" s="496">
        <v>514</v>
      </c>
      <c r="T17" s="371">
        <v>55.09110396570204</v>
      </c>
      <c r="U17" s="496">
        <v>419</v>
      </c>
      <c r="V17" s="893">
        <v>44.90889603429796</v>
      </c>
      <c r="W17" s="127"/>
      <c r="X17" s="902">
        <v>2866</v>
      </c>
      <c r="Y17" s="501">
        <v>56.461780929866038</v>
      </c>
      <c r="Z17" s="496">
        <v>2216</v>
      </c>
      <c r="AA17" s="371">
        <v>77.320307048150738</v>
      </c>
      <c r="AB17" s="496">
        <v>650</v>
      </c>
      <c r="AC17" s="893">
        <f t="shared" si="0"/>
        <v>22.679692951849269</v>
      </c>
      <c r="AD17" s="369"/>
      <c r="AE17" s="196"/>
      <c r="AF17" s="196"/>
      <c r="AG17" s="196"/>
      <c r="AH17" s="197"/>
      <c r="AI17" s="258"/>
      <c r="AJ17" s="132"/>
      <c r="AK17" s="196"/>
      <c r="AL17" s="196"/>
      <c r="AM17" s="196"/>
      <c r="AN17" s="197"/>
      <c r="AO17" s="258"/>
      <c r="AQ17" s="196"/>
      <c r="AR17" s="196"/>
      <c r="AS17" s="196"/>
      <c r="AT17" s="197"/>
      <c r="AU17" s="258"/>
      <c r="AW17" s="196"/>
      <c r="AX17" s="196"/>
      <c r="AY17" s="196"/>
      <c r="AZ17" s="197"/>
      <c r="BA17" s="258"/>
    </row>
    <row r="18" spans="1:53" s="133" customFormat="1" ht="18" customHeight="1" x14ac:dyDescent="0.2">
      <c r="A18" s="125"/>
      <c r="B18" s="908" t="s">
        <v>4</v>
      </c>
      <c r="C18" s="127"/>
      <c r="D18" s="927">
        <f t="shared" si="1"/>
        <v>34623</v>
      </c>
      <c r="E18" s="495">
        <f t="shared" si="2"/>
        <v>22689</v>
      </c>
      <c r="F18" s="370">
        <f t="shared" si="3"/>
        <v>65.531583051728617</v>
      </c>
      <c r="G18" s="495">
        <f t="shared" si="4"/>
        <v>11934</v>
      </c>
      <c r="H18" s="928">
        <f t="shared" si="3"/>
        <v>34.468416948271383</v>
      </c>
      <c r="I18" s="127"/>
      <c r="J18" s="901">
        <f t="shared" si="5"/>
        <v>6803</v>
      </c>
      <c r="K18" s="500">
        <f t="shared" si="6"/>
        <v>19.648788377668026</v>
      </c>
      <c r="L18" s="498">
        <v>2811</v>
      </c>
      <c r="M18" s="499">
        <v>41.320005879758931</v>
      </c>
      <c r="N18" s="498">
        <v>3992</v>
      </c>
      <c r="O18" s="893">
        <v>58.679994120241076</v>
      </c>
      <c r="P18" s="127"/>
      <c r="Q18" s="901">
        <v>5090</v>
      </c>
      <c r="R18" s="500">
        <v>14.70121017820524</v>
      </c>
      <c r="S18" s="498">
        <v>2867</v>
      </c>
      <c r="T18" s="499">
        <v>56.326129666011795</v>
      </c>
      <c r="U18" s="498">
        <v>2223</v>
      </c>
      <c r="V18" s="893">
        <v>43.673870333988212</v>
      </c>
      <c r="W18" s="127"/>
      <c r="X18" s="901">
        <v>22730</v>
      </c>
      <c r="Y18" s="500">
        <v>65.650001444126744</v>
      </c>
      <c r="Z18" s="498">
        <v>17011</v>
      </c>
      <c r="AA18" s="499">
        <v>74.839419269687639</v>
      </c>
      <c r="AB18" s="498">
        <v>5719</v>
      </c>
      <c r="AC18" s="893">
        <f t="shared" si="0"/>
        <v>25.160580730312365</v>
      </c>
      <c r="AD18" s="369"/>
      <c r="AE18" s="196"/>
      <c r="AF18" s="196"/>
      <c r="AG18" s="196"/>
      <c r="AH18" s="197"/>
      <c r="AI18" s="258"/>
      <c r="AJ18" s="132"/>
      <c r="AK18" s="196"/>
      <c r="AL18" s="196"/>
      <c r="AM18" s="196"/>
      <c r="AN18" s="197"/>
      <c r="AO18" s="258"/>
      <c r="AQ18" s="196"/>
      <c r="AR18" s="196"/>
      <c r="AS18" s="196"/>
      <c r="AT18" s="197"/>
      <c r="AU18" s="258"/>
      <c r="AW18" s="196"/>
      <c r="AX18" s="196"/>
      <c r="AY18" s="196"/>
      <c r="AZ18" s="197"/>
      <c r="BA18" s="258"/>
    </row>
    <row r="19" spans="1:53" s="133" customFormat="1" ht="18" customHeight="1" x14ac:dyDescent="0.2">
      <c r="A19" s="125"/>
      <c r="B19" s="908" t="s">
        <v>40</v>
      </c>
      <c r="C19" s="127"/>
      <c r="D19" s="927">
        <f t="shared" si="1"/>
        <v>21955</v>
      </c>
      <c r="E19" s="495">
        <f t="shared" si="2"/>
        <v>14075</v>
      </c>
      <c r="F19" s="370">
        <f t="shared" si="3"/>
        <v>64.10840355272147</v>
      </c>
      <c r="G19" s="495">
        <f t="shared" si="4"/>
        <v>7880</v>
      </c>
      <c r="H19" s="928">
        <f t="shared" si="3"/>
        <v>35.891596447278523</v>
      </c>
      <c r="I19" s="127"/>
      <c r="J19" s="901">
        <f t="shared" si="5"/>
        <v>5262</v>
      </c>
      <c r="K19" s="500">
        <f t="shared" si="6"/>
        <v>23.967205647916192</v>
      </c>
      <c r="L19" s="498">
        <v>2068</v>
      </c>
      <c r="M19" s="499">
        <v>39.300646142151272</v>
      </c>
      <c r="N19" s="498">
        <v>3194</v>
      </c>
      <c r="O19" s="893">
        <v>60.699353857848728</v>
      </c>
      <c r="P19" s="127"/>
      <c r="Q19" s="901">
        <v>3101</v>
      </c>
      <c r="R19" s="500">
        <v>14.124345251651105</v>
      </c>
      <c r="S19" s="498">
        <v>1822</v>
      </c>
      <c r="T19" s="499">
        <v>58.755240245082227</v>
      </c>
      <c r="U19" s="498">
        <v>1279</v>
      </c>
      <c r="V19" s="893">
        <v>41.244759754917773</v>
      </c>
      <c r="W19" s="127"/>
      <c r="X19" s="901">
        <v>13592</v>
      </c>
      <c r="Y19" s="500">
        <v>61.908449100432705</v>
      </c>
      <c r="Z19" s="498">
        <v>10185</v>
      </c>
      <c r="AA19" s="499">
        <v>74.933784579164211</v>
      </c>
      <c r="AB19" s="498">
        <v>3407</v>
      </c>
      <c r="AC19" s="893">
        <f t="shared" si="0"/>
        <v>25.066215420835785</v>
      </c>
      <c r="AD19" s="369"/>
      <c r="AE19" s="196"/>
      <c r="AF19" s="196"/>
      <c r="AG19" s="196"/>
      <c r="AH19" s="197"/>
      <c r="AI19" s="258"/>
      <c r="AJ19" s="132"/>
      <c r="AK19" s="196"/>
      <c r="AL19" s="196"/>
      <c r="AM19" s="196"/>
      <c r="AN19" s="197"/>
      <c r="AO19" s="258"/>
      <c r="AQ19" s="196"/>
      <c r="AR19" s="196"/>
      <c r="AS19" s="196"/>
      <c r="AT19" s="197"/>
      <c r="AU19" s="258"/>
      <c r="AW19" s="196"/>
      <c r="AX19" s="196"/>
      <c r="AY19" s="196"/>
      <c r="AZ19" s="197"/>
      <c r="BA19" s="258"/>
    </row>
    <row r="20" spans="1:53" s="133" customFormat="1" ht="18" customHeight="1" x14ac:dyDescent="0.2">
      <c r="A20" s="125"/>
      <c r="B20" s="908" t="s">
        <v>41</v>
      </c>
      <c r="C20" s="127"/>
      <c r="D20" s="927">
        <f t="shared" si="1"/>
        <v>44022</v>
      </c>
      <c r="E20" s="495">
        <f t="shared" si="2"/>
        <v>28066</v>
      </c>
      <c r="F20" s="370">
        <f t="shared" si="3"/>
        <v>63.754486393167056</v>
      </c>
      <c r="G20" s="495">
        <f t="shared" si="4"/>
        <v>15956</v>
      </c>
      <c r="H20" s="928">
        <f t="shared" si="3"/>
        <v>36.245513606832944</v>
      </c>
      <c r="I20" s="127"/>
      <c r="J20" s="901">
        <f t="shared" si="5"/>
        <v>12480</v>
      </c>
      <c r="K20" s="500">
        <f t="shared" si="6"/>
        <v>28.349461632819956</v>
      </c>
      <c r="L20" s="498">
        <v>5187</v>
      </c>
      <c r="M20" s="499">
        <v>41.5625</v>
      </c>
      <c r="N20" s="498">
        <v>7293</v>
      </c>
      <c r="O20" s="893">
        <v>58.4375</v>
      </c>
      <c r="P20" s="127"/>
      <c r="Q20" s="901">
        <v>6971</v>
      </c>
      <c r="R20" s="500">
        <v>15.835264186088773</v>
      </c>
      <c r="S20" s="498">
        <v>3999</v>
      </c>
      <c r="T20" s="499">
        <v>57.366231530626891</v>
      </c>
      <c r="U20" s="498">
        <v>2972</v>
      </c>
      <c r="V20" s="893">
        <v>42.633768469373116</v>
      </c>
      <c r="W20" s="127"/>
      <c r="X20" s="901">
        <v>24571</v>
      </c>
      <c r="Y20" s="500">
        <v>55.815274181091269</v>
      </c>
      <c r="Z20" s="498">
        <v>18880</v>
      </c>
      <c r="AA20" s="499">
        <v>76.838549509584468</v>
      </c>
      <c r="AB20" s="498">
        <v>5691</v>
      </c>
      <c r="AC20" s="893">
        <f t="shared" si="0"/>
        <v>23.161450490415529</v>
      </c>
      <c r="AD20" s="369"/>
      <c r="AE20" s="196"/>
      <c r="AF20" s="196"/>
      <c r="AG20" s="196"/>
      <c r="AH20" s="197"/>
      <c r="AI20" s="258"/>
      <c r="AJ20" s="132"/>
      <c r="AK20" s="196"/>
      <c r="AL20" s="196"/>
      <c r="AM20" s="196"/>
      <c r="AN20" s="197"/>
      <c r="AO20" s="258"/>
      <c r="AQ20" s="196"/>
      <c r="AR20" s="196"/>
      <c r="AS20" s="196"/>
      <c r="AT20" s="197"/>
      <c r="AU20" s="258"/>
      <c r="AW20" s="196"/>
      <c r="AX20" s="196"/>
      <c r="AY20" s="196"/>
      <c r="AZ20" s="197"/>
      <c r="BA20" s="258"/>
    </row>
    <row r="21" spans="1:53" s="133" customFormat="1" ht="18" customHeight="1" x14ac:dyDescent="0.2">
      <c r="A21" s="125"/>
      <c r="B21" s="908" t="s">
        <v>3</v>
      </c>
      <c r="C21" s="127"/>
      <c r="D21" s="927">
        <f t="shared" si="1"/>
        <v>43609</v>
      </c>
      <c r="E21" s="495">
        <f t="shared" si="2"/>
        <v>28402</v>
      </c>
      <c r="F21" s="370">
        <f t="shared" si="3"/>
        <v>65.128757825219566</v>
      </c>
      <c r="G21" s="495">
        <f t="shared" si="4"/>
        <v>15207</v>
      </c>
      <c r="H21" s="928">
        <f t="shared" si="3"/>
        <v>34.871242174780434</v>
      </c>
      <c r="I21" s="127"/>
      <c r="J21" s="901">
        <f t="shared" si="5"/>
        <v>9683</v>
      </c>
      <c r="K21" s="500">
        <f t="shared" si="6"/>
        <v>22.204132174551123</v>
      </c>
      <c r="L21" s="498">
        <v>3959</v>
      </c>
      <c r="M21" s="499">
        <v>40.886089021997314</v>
      </c>
      <c r="N21" s="498">
        <v>5724</v>
      </c>
      <c r="O21" s="893">
        <v>59.113910978002679</v>
      </c>
      <c r="P21" s="127"/>
      <c r="Q21" s="901">
        <v>7701</v>
      </c>
      <c r="R21" s="500">
        <v>17.659198789240754</v>
      </c>
      <c r="S21" s="498">
        <v>4423</v>
      </c>
      <c r="T21" s="499">
        <v>57.434099467601605</v>
      </c>
      <c r="U21" s="498">
        <v>3278</v>
      </c>
      <c r="V21" s="893">
        <v>42.565900532398388</v>
      </c>
      <c r="W21" s="127"/>
      <c r="X21" s="901">
        <v>26225</v>
      </c>
      <c r="Y21" s="500">
        <v>60.136669036208126</v>
      </c>
      <c r="Z21" s="498">
        <v>20020</v>
      </c>
      <c r="AA21" s="499">
        <v>76.3393708293613</v>
      </c>
      <c r="AB21" s="498">
        <v>6205</v>
      </c>
      <c r="AC21" s="893">
        <f t="shared" si="0"/>
        <v>23.660629170638703</v>
      </c>
      <c r="AD21" s="369"/>
      <c r="AE21" s="196"/>
      <c r="AF21" s="196"/>
      <c r="AG21" s="196"/>
      <c r="AH21" s="197"/>
      <c r="AI21" s="259"/>
      <c r="AJ21" s="132"/>
      <c r="AK21" s="196"/>
      <c r="AL21" s="196"/>
      <c r="AM21" s="196"/>
      <c r="AN21" s="197"/>
      <c r="AO21" s="258"/>
      <c r="AQ21" s="196"/>
      <c r="AR21" s="196"/>
      <c r="AS21" s="196"/>
      <c r="AT21" s="197"/>
      <c r="AU21" s="258"/>
      <c r="AW21" s="196"/>
      <c r="AX21" s="196"/>
      <c r="AY21" s="196"/>
      <c r="AZ21" s="197"/>
      <c r="BA21" s="258"/>
    </row>
    <row r="22" spans="1:53" s="133" customFormat="1" ht="18" customHeight="1" x14ac:dyDescent="0.2">
      <c r="A22" s="125"/>
      <c r="B22" s="908" t="s">
        <v>2</v>
      </c>
      <c r="C22" s="127"/>
      <c r="D22" s="927">
        <f t="shared" si="1"/>
        <v>11793</v>
      </c>
      <c r="E22" s="495">
        <f t="shared" si="2"/>
        <v>7779</v>
      </c>
      <c r="F22" s="370">
        <f t="shared" si="3"/>
        <v>65.962859323327393</v>
      </c>
      <c r="G22" s="495">
        <f t="shared" si="4"/>
        <v>4014</v>
      </c>
      <c r="H22" s="928">
        <f t="shared" si="3"/>
        <v>34.0371406766726</v>
      </c>
      <c r="I22" s="127"/>
      <c r="J22" s="901">
        <f t="shared" si="5"/>
        <v>2595</v>
      </c>
      <c r="K22" s="500">
        <f t="shared" si="6"/>
        <v>22.004578987534977</v>
      </c>
      <c r="L22" s="498">
        <v>1073</v>
      </c>
      <c r="M22" s="499">
        <v>41.348747591522155</v>
      </c>
      <c r="N22" s="498">
        <v>1522</v>
      </c>
      <c r="O22" s="893">
        <v>58.651252408477838</v>
      </c>
      <c r="P22" s="127"/>
      <c r="Q22" s="901">
        <v>1860</v>
      </c>
      <c r="R22" s="500">
        <v>15.772068176036633</v>
      </c>
      <c r="S22" s="498">
        <v>1072</v>
      </c>
      <c r="T22" s="499">
        <v>57.634408602150536</v>
      </c>
      <c r="U22" s="498">
        <v>788</v>
      </c>
      <c r="V22" s="893">
        <v>42.365591397849464</v>
      </c>
      <c r="W22" s="127"/>
      <c r="X22" s="901">
        <v>7338</v>
      </c>
      <c r="Y22" s="500">
        <v>62.22335283642839</v>
      </c>
      <c r="Z22" s="498">
        <v>5634</v>
      </c>
      <c r="AA22" s="499">
        <v>76.778413736713006</v>
      </c>
      <c r="AB22" s="498">
        <v>1704</v>
      </c>
      <c r="AC22" s="893">
        <f t="shared" si="0"/>
        <v>23.221586263287001</v>
      </c>
      <c r="AD22" s="369"/>
      <c r="AE22" s="196"/>
      <c r="AF22" s="196"/>
      <c r="AG22" s="196"/>
      <c r="AH22" s="197"/>
      <c r="AI22" s="258"/>
      <c r="AJ22" s="132"/>
      <c r="AK22" s="196"/>
      <c r="AL22" s="196"/>
      <c r="AM22" s="196"/>
      <c r="AN22" s="197"/>
      <c r="AO22" s="258"/>
      <c r="AQ22" s="196"/>
      <c r="AR22" s="196"/>
      <c r="AS22" s="196"/>
      <c r="AT22" s="197"/>
      <c r="AU22" s="258"/>
      <c r="AW22" s="196"/>
      <c r="AX22" s="196"/>
      <c r="AY22" s="196"/>
      <c r="AZ22" s="197"/>
      <c r="BA22" s="258"/>
    </row>
    <row r="23" spans="1:53" s="133" customFormat="1" ht="18" customHeight="1" x14ac:dyDescent="0.2">
      <c r="A23" s="125"/>
      <c r="B23" s="908" t="s">
        <v>35</v>
      </c>
      <c r="C23" s="127"/>
      <c r="D23" s="927">
        <f t="shared" si="1"/>
        <v>25847</v>
      </c>
      <c r="E23" s="495">
        <f t="shared" si="2"/>
        <v>17351</v>
      </c>
      <c r="F23" s="370">
        <f t="shared" si="3"/>
        <v>67.129647541300727</v>
      </c>
      <c r="G23" s="495">
        <f t="shared" si="4"/>
        <v>8496</v>
      </c>
      <c r="H23" s="928">
        <f t="shared" si="3"/>
        <v>32.870352458699273</v>
      </c>
      <c r="I23" s="127"/>
      <c r="J23" s="901">
        <f t="shared" si="5"/>
        <v>5220</v>
      </c>
      <c r="K23" s="500">
        <f t="shared" si="6"/>
        <v>20.195767400472008</v>
      </c>
      <c r="L23" s="498">
        <v>2224</v>
      </c>
      <c r="M23" s="499">
        <v>42.605363984674327</v>
      </c>
      <c r="N23" s="498">
        <v>2996</v>
      </c>
      <c r="O23" s="893">
        <v>57.394636015325673</v>
      </c>
      <c r="P23" s="127"/>
      <c r="Q23" s="901">
        <v>4260</v>
      </c>
      <c r="R23" s="500">
        <v>16.481603280844972</v>
      </c>
      <c r="S23" s="498">
        <v>2410</v>
      </c>
      <c r="T23" s="499">
        <v>56.57276995305164</v>
      </c>
      <c r="U23" s="498">
        <v>1850</v>
      </c>
      <c r="V23" s="893">
        <v>43.42723004694836</v>
      </c>
      <c r="W23" s="127"/>
      <c r="X23" s="901">
        <v>16367</v>
      </c>
      <c r="Y23" s="500">
        <v>63.32262931868302</v>
      </c>
      <c r="Z23" s="498">
        <v>12717</v>
      </c>
      <c r="AA23" s="499">
        <v>77.699028533023778</v>
      </c>
      <c r="AB23" s="498">
        <v>3650</v>
      </c>
      <c r="AC23" s="893">
        <f t="shared" si="0"/>
        <v>22.300971466976232</v>
      </c>
      <c r="AD23" s="369"/>
      <c r="AE23" s="196"/>
      <c r="AF23" s="196"/>
      <c r="AG23" s="196"/>
      <c r="AH23" s="197"/>
      <c r="AI23" s="258"/>
      <c r="AJ23" s="132"/>
      <c r="AK23" s="196"/>
      <c r="AL23" s="196"/>
      <c r="AM23" s="196"/>
      <c r="AN23" s="197"/>
      <c r="AO23" s="258"/>
      <c r="AQ23" s="196"/>
      <c r="AR23" s="196"/>
      <c r="AS23" s="196"/>
      <c r="AT23" s="197"/>
      <c r="AU23" s="258"/>
      <c r="AW23" s="196"/>
      <c r="AX23" s="196"/>
      <c r="AY23" s="196"/>
      <c r="AZ23" s="197"/>
      <c r="BA23" s="258"/>
    </row>
    <row r="24" spans="1:53" s="133" customFormat="1" ht="18" customHeight="1" x14ac:dyDescent="0.2">
      <c r="A24" s="125"/>
      <c r="B24" s="908" t="s">
        <v>42</v>
      </c>
      <c r="C24" s="127"/>
      <c r="D24" s="927">
        <f t="shared" si="1"/>
        <v>59932</v>
      </c>
      <c r="E24" s="495">
        <f t="shared" si="2"/>
        <v>40343</v>
      </c>
      <c r="F24" s="370">
        <f t="shared" si="3"/>
        <v>67.314623239671619</v>
      </c>
      <c r="G24" s="495">
        <f t="shared" si="4"/>
        <v>19589</v>
      </c>
      <c r="H24" s="928">
        <f t="shared" si="3"/>
        <v>32.685376760328374</v>
      </c>
      <c r="I24" s="127"/>
      <c r="J24" s="901">
        <f t="shared" si="5"/>
        <v>15045</v>
      </c>
      <c r="K24" s="500">
        <f t="shared" si="6"/>
        <v>25.103450577320963</v>
      </c>
      <c r="L24" s="498">
        <v>7391</v>
      </c>
      <c r="M24" s="499">
        <v>49.125955466932538</v>
      </c>
      <c r="N24" s="498">
        <v>7654</v>
      </c>
      <c r="O24" s="893">
        <v>50.874044533067462</v>
      </c>
      <c r="P24" s="127"/>
      <c r="Q24" s="901">
        <v>9126</v>
      </c>
      <c r="R24" s="500">
        <v>15.227257558566375</v>
      </c>
      <c r="S24" s="498">
        <v>5431</v>
      </c>
      <c r="T24" s="499">
        <v>59.511286434363356</v>
      </c>
      <c r="U24" s="498">
        <v>3695</v>
      </c>
      <c r="V24" s="893">
        <v>40.488713565636644</v>
      </c>
      <c r="W24" s="127"/>
      <c r="X24" s="901">
        <v>35761</v>
      </c>
      <c r="Y24" s="500">
        <v>59.669291864112658</v>
      </c>
      <c r="Z24" s="498">
        <v>27521</v>
      </c>
      <c r="AA24" s="499">
        <v>76.958138754509093</v>
      </c>
      <c r="AB24" s="498">
        <v>8240</v>
      </c>
      <c r="AC24" s="893">
        <f t="shared" si="0"/>
        <v>23.041861245490896</v>
      </c>
      <c r="AD24" s="369"/>
      <c r="AE24" s="196"/>
      <c r="AF24" s="196"/>
      <c r="AG24" s="196"/>
      <c r="AH24" s="197"/>
      <c r="AI24" s="258"/>
      <c r="AJ24" s="132"/>
      <c r="AK24" s="196"/>
      <c r="AL24" s="196"/>
      <c r="AM24" s="196"/>
      <c r="AN24" s="197"/>
      <c r="AO24" s="258"/>
      <c r="AQ24" s="196"/>
      <c r="AR24" s="196"/>
      <c r="AS24" s="196"/>
      <c r="AT24" s="197"/>
      <c r="AU24" s="258"/>
      <c r="AW24" s="196"/>
      <c r="AX24" s="196"/>
      <c r="AY24" s="196"/>
      <c r="AZ24" s="197"/>
      <c r="BA24" s="258"/>
    </row>
    <row r="25" spans="1:53" s="141" customFormat="1" ht="18" customHeight="1" x14ac:dyDescent="0.2">
      <c r="A25" s="140"/>
      <c r="B25" s="908" t="s">
        <v>43</v>
      </c>
      <c r="C25" s="127"/>
      <c r="D25" s="927">
        <f t="shared" si="1"/>
        <v>13193</v>
      </c>
      <c r="E25" s="495">
        <f t="shared" si="2"/>
        <v>7561</v>
      </c>
      <c r="F25" s="370">
        <f t="shared" si="3"/>
        <v>57.310695065565078</v>
      </c>
      <c r="G25" s="495">
        <f t="shared" si="4"/>
        <v>5632</v>
      </c>
      <c r="H25" s="928">
        <f t="shared" si="3"/>
        <v>42.689304934434929</v>
      </c>
      <c r="I25" s="127"/>
      <c r="J25" s="901">
        <f t="shared" si="5"/>
        <v>5022</v>
      </c>
      <c r="K25" s="500">
        <f t="shared" si="6"/>
        <v>38.065640870158418</v>
      </c>
      <c r="L25" s="498">
        <v>1807</v>
      </c>
      <c r="M25" s="499">
        <v>35.981680605336521</v>
      </c>
      <c r="N25" s="498">
        <v>3215</v>
      </c>
      <c r="O25" s="893">
        <v>64.018319394663479</v>
      </c>
      <c r="P25" s="127"/>
      <c r="Q25" s="901">
        <v>1936</v>
      </c>
      <c r="R25" s="500">
        <v>14.674448571212007</v>
      </c>
      <c r="S25" s="498">
        <v>1064</v>
      </c>
      <c r="T25" s="499">
        <v>54.958677685950406</v>
      </c>
      <c r="U25" s="498">
        <v>872</v>
      </c>
      <c r="V25" s="893">
        <v>45.041322314049587</v>
      </c>
      <c r="W25" s="127"/>
      <c r="X25" s="901">
        <v>6235</v>
      </c>
      <c r="Y25" s="500">
        <v>47.259910558629578</v>
      </c>
      <c r="Z25" s="498">
        <v>4690</v>
      </c>
      <c r="AA25" s="499">
        <v>75.220529270248591</v>
      </c>
      <c r="AB25" s="498">
        <v>1545</v>
      </c>
      <c r="AC25" s="893">
        <f t="shared" si="0"/>
        <v>24.779470729751406</v>
      </c>
      <c r="AD25" s="369"/>
      <c r="AE25" s="196"/>
      <c r="AF25" s="196"/>
      <c r="AG25" s="196"/>
      <c r="AH25" s="197"/>
      <c r="AI25" s="258"/>
      <c r="AJ25" s="132"/>
      <c r="AK25" s="196"/>
      <c r="AL25" s="196"/>
      <c r="AM25" s="196"/>
      <c r="AN25" s="197"/>
      <c r="AO25" s="258"/>
      <c r="AQ25" s="196"/>
      <c r="AR25" s="196"/>
      <c r="AS25" s="196"/>
      <c r="AT25" s="197"/>
      <c r="AU25" s="258"/>
      <c r="AW25" s="196"/>
      <c r="AX25" s="196"/>
      <c r="AY25" s="196"/>
      <c r="AZ25" s="197"/>
      <c r="BA25" s="258"/>
    </row>
    <row r="26" spans="1:53" s="133" customFormat="1" ht="18" customHeight="1" x14ac:dyDescent="0.2">
      <c r="B26" s="908" t="s">
        <v>44</v>
      </c>
      <c r="C26" s="127"/>
      <c r="D26" s="930">
        <f t="shared" si="1"/>
        <v>3398</v>
      </c>
      <c r="E26" s="497">
        <f t="shared" si="2"/>
        <v>2327</v>
      </c>
      <c r="F26" s="372">
        <f t="shared" si="3"/>
        <v>68.481459682165976</v>
      </c>
      <c r="G26" s="497">
        <f t="shared" si="4"/>
        <v>1071</v>
      </c>
      <c r="H26" s="928">
        <f t="shared" si="3"/>
        <v>31.51854031783402</v>
      </c>
      <c r="I26" s="127"/>
      <c r="J26" s="902">
        <f t="shared" si="5"/>
        <v>650</v>
      </c>
      <c r="K26" s="501">
        <f t="shared" si="6"/>
        <v>19.128899352560332</v>
      </c>
      <c r="L26" s="496">
        <v>313</v>
      </c>
      <c r="M26" s="371">
        <v>48.153846153846153</v>
      </c>
      <c r="N26" s="496">
        <v>337</v>
      </c>
      <c r="O26" s="893">
        <v>51.84615384615384</v>
      </c>
      <c r="P26" s="127"/>
      <c r="Q26" s="902">
        <v>517</v>
      </c>
      <c r="R26" s="501">
        <v>15.214832254267217</v>
      </c>
      <c r="S26" s="496">
        <v>300</v>
      </c>
      <c r="T26" s="371">
        <v>58.027079303675045</v>
      </c>
      <c r="U26" s="496">
        <v>217</v>
      </c>
      <c r="V26" s="893">
        <v>41.972920696324948</v>
      </c>
      <c r="W26" s="127"/>
      <c r="X26" s="902">
        <v>2231</v>
      </c>
      <c r="Y26" s="501">
        <v>65.656268393172454</v>
      </c>
      <c r="Z26" s="496">
        <v>1714</v>
      </c>
      <c r="AA26" s="371">
        <v>76.826535186015249</v>
      </c>
      <c r="AB26" s="496">
        <v>517</v>
      </c>
      <c r="AC26" s="893">
        <f t="shared" si="0"/>
        <v>23.173464813984758</v>
      </c>
      <c r="AD26" s="369"/>
      <c r="AE26" s="196"/>
      <c r="AF26" s="196"/>
      <c r="AG26" s="196"/>
      <c r="AH26" s="197"/>
      <c r="AI26" s="258"/>
      <c r="AJ26" s="132"/>
      <c r="AK26" s="196"/>
      <c r="AL26" s="196"/>
      <c r="AM26" s="196"/>
      <c r="AN26" s="197"/>
      <c r="AO26" s="258"/>
      <c r="AQ26" s="196"/>
      <c r="AR26" s="196"/>
      <c r="AS26" s="196"/>
      <c r="AT26" s="197"/>
      <c r="AU26" s="258"/>
      <c r="AW26" s="196"/>
      <c r="AX26" s="196"/>
      <c r="AY26" s="196"/>
      <c r="AZ26" s="197"/>
      <c r="BA26" s="258"/>
    </row>
    <row r="27" spans="1:53" s="133" customFormat="1" ht="18" customHeight="1" x14ac:dyDescent="0.2">
      <c r="B27" s="908" t="s">
        <v>45</v>
      </c>
      <c r="C27" s="127"/>
      <c r="D27" s="930">
        <f t="shared" si="1"/>
        <v>16889</v>
      </c>
      <c r="E27" s="497">
        <f t="shared" si="2"/>
        <v>11381</v>
      </c>
      <c r="F27" s="372">
        <f t="shared" si="3"/>
        <v>67.387056664100896</v>
      </c>
      <c r="G27" s="497">
        <f t="shared" si="4"/>
        <v>5508</v>
      </c>
      <c r="H27" s="928">
        <f t="shared" si="3"/>
        <v>32.612943335899111</v>
      </c>
      <c r="I27" s="127"/>
      <c r="J27" s="902">
        <f t="shared" si="5"/>
        <v>3351</v>
      </c>
      <c r="K27" s="501">
        <f t="shared" si="6"/>
        <v>19.841316833441887</v>
      </c>
      <c r="L27" s="496">
        <v>1405</v>
      </c>
      <c r="M27" s="371">
        <v>41.927782751417489</v>
      </c>
      <c r="N27" s="496">
        <v>1946</v>
      </c>
      <c r="O27" s="893">
        <v>58.072217248582511</v>
      </c>
      <c r="P27" s="127"/>
      <c r="Q27" s="902">
        <v>2546</v>
      </c>
      <c r="R27" s="501">
        <v>15.074900823020901</v>
      </c>
      <c r="S27" s="496">
        <v>1450</v>
      </c>
      <c r="T27" s="371">
        <v>56.952081696779267</v>
      </c>
      <c r="U27" s="496">
        <v>1096</v>
      </c>
      <c r="V27" s="893">
        <v>43.04791830322074</v>
      </c>
      <c r="W27" s="127"/>
      <c r="X27" s="902">
        <v>10992</v>
      </c>
      <c r="Y27" s="501">
        <v>65.083782343537209</v>
      </c>
      <c r="Z27" s="496">
        <v>8526</v>
      </c>
      <c r="AA27" s="371">
        <v>77.56550218340611</v>
      </c>
      <c r="AB27" s="496">
        <v>2466</v>
      </c>
      <c r="AC27" s="893">
        <f t="shared" si="0"/>
        <v>22.434497816593886</v>
      </c>
      <c r="AD27" s="369"/>
      <c r="AE27" s="196"/>
      <c r="AF27" s="196"/>
      <c r="AG27" s="196"/>
      <c r="AH27" s="197"/>
      <c r="AI27" s="259"/>
      <c r="AJ27" s="132"/>
      <c r="AK27" s="196"/>
      <c r="AL27" s="196"/>
      <c r="AM27" s="196"/>
      <c r="AN27" s="197"/>
      <c r="AO27" s="258"/>
      <c r="AQ27" s="196"/>
      <c r="AR27" s="196"/>
      <c r="AS27" s="196"/>
      <c r="AT27" s="197"/>
      <c r="AU27" s="258"/>
      <c r="AW27" s="196"/>
      <c r="AX27" s="196"/>
      <c r="AY27" s="196"/>
      <c r="AZ27" s="197"/>
      <c r="BA27" s="258"/>
    </row>
    <row r="28" spans="1:53" s="133" customFormat="1" ht="18" customHeight="1" x14ac:dyDescent="0.2">
      <c r="B28" s="908" t="s">
        <v>46</v>
      </c>
      <c r="C28" s="127"/>
      <c r="D28" s="930">
        <f t="shared" si="1"/>
        <v>2389</v>
      </c>
      <c r="E28" s="497">
        <f t="shared" si="2"/>
        <v>1538</v>
      </c>
      <c r="F28" s="372">
        <f t="shared" si="3"/>
        <v>64.378401004604441</v>
      </c>
      <c r="G28" s="497">
        <f t="shared" si="4"/>
        <v>851</v>
      </c>
      <c r="H28" s="931">
        <f t="shared" si="3"/>
        <v>35.621598995395566</v>
      </c>
      <c r="I28" s="127"/>
      <c r="J28" s="902">
        <f t="shared" si="5"/>
        <v>531</v>
      </c>
      <c r="K28" s="501">
        <f t="shared" si="6"/>
        <v>22.226873168689828</v>
      </c>
      <c r="L28" s="496">
        <v>228</v>
      </c>
      <c r="M28" s="371">
        <v>42.93785310734463</v>
      </c>
      <c r="N28" s="496">
        <v>303</v>
      </c>
      <c r="O28" s="896">
        <v>57.062146892655363</v>
      </c>
      <c r="P28" s="127"/>
      <c r="Q28" s="902">
        <v>363</v>
      </c>
      <c r="R28" s="501">
        <v>15.194642109669317</v>
      </c>
      <c r="S28" s="496">
        <v>198</v>
      </c>
      <c r="T28" s="371">
        <v>54.54545454545454</v>
      </c>
      <c r="U28" s="496">
        <v>165</v>
      </c>
      <c r="V28" s="896">
        <v>45.454545454545453</v>
      </c>
      <c r="W28" s="127"/>
      <c r="X28" s="902">
        <v>1495</v>
      </c>
      <c r="Y28" s="501">
        <v>62.578484721640862</v>
      </c>
      <c r="Z28" s="496">
        <v>1112</v>
      </c>
      <c r="AA28" s="371">
        <v>74.381270903010034</v>
      </c>
      <c r="AB28" s="496">
        <v>383</v>
      </c>
      <c r="AC28" s="896">
        <f t="shared" si="0"/>
        <v>25.618729096989966</v>
      </c>
      <c r="AD28" s="369"/>
      <c r="AE28" s="196"/>
      <c r="AF28" s="196"/>
      <c r="AG28" s="196"/>
      <c r="AH28" s="197"/>
      <c r="AI28" s="258"/>
      <c r="AJ28" s="132"/>
      <c r="AK28" s="196"/>
      <c r="AL28" s="196"/>
      <c r="AM28" s="196"/>
      <c r="AN28" s="197"/>
      <c r="AO28" s="258"/>
      <c r="AQ28" s="196"/>
      <c r="AR28" s="196"/>
      <c r="AS28" s="196"/>
      <c r="AT28" s="197"/>
      <c r="AU28" s="258"/>
      <c r="AW28" s="196"/>
      <c r="AX28" s="196"/>
      <c r="AY28" s="196"/>
      <c r="AZ28" s="197"/>
      <c r="BA28" s="258"/>
    </row>
    <row r="29" spans="1:53" s="133" customFormat="1" ht="18" customHeight="1" x14ac:dyDescent="0.2">
      <c r="B29" s="922" t="s">
        <v>1</v>
      </c>
      <c r="C29" s="127"/>
      <c r="D29" s="932">
        <f t="shared" si="1"/>
        <v>1169</v>
      </c>
      <c r="E29" s="933">
        <f t="shared" si="2"/>
        <v>631</v>
      </c>
      <c r="F29" s="934">
        <f t="shared" si="3"/>
        <v>53.977758768177928</v>
      </c>
      <c r="G29" s="933">
        <f t="shared" si="4"/>
        <v>538</v>
      </c>
      <c r="H29" s="935">
        <f t="shared" si="3"/>
        <v>46.022241231822072</v>
      </c>
      <c r="I29" s="127"/>
      <c r="J29" s="938">
        <f t="shared" si="5"/>
        <v>636</v>
      </c>
      <c r="K29" s="939">
        <f t="shared" si="6"/>
        <v>54.4054747647562</v>
      </c>
      <c r="L29" s="940">
        <v>244</v>
      </c>
      <c r="M29" s="941">
        <v>38.364779874213838</v>
      </c>
      <c r="N29" s="940">
        <v>392</v>
      </c>
      <c r="O29" s="942">
        <v>61.635220125786162</v>
      </c>
      <c r="P29" s="127"/>
      <c r="Q29" s="938">
        <v>170</v>
      </c>
      <c r="R29" s="939">
        <v>14.54234388366125</v>
      </c>
      <c r="S29" s="940">
        <v>107</v>
      </c>
      <c r="T29" s="941">
        <v>62.941176470588232</v>
      </c>
      <c r="U29" s="940">
        <v>63</v>
      </c>
      <c r="V29" s="942">
        <v>37.058823529411768</v>
      </c>
      <c r="W29" s="127"/>
      <c r="X29" s="938">
        <v>363</v>
      </c>
      <c r="Y29" s="939">
        <v>31.052181351582547</v>
      </c>
      <c r="Z29" s="940">
        <v>280</v>
      </c>
      <c r="AA29" s="941">
        <v>77.134986225895318</v>
      </c>
      <c r="AB29" s="940">
        <v>83</v>
      </c>
      <c r="AC29" s="942">
        <f t="shared" si="0"/>
        <v>22.865013774104685</v>
      </c>
      <c r="AD29" s="369"/>
      <c r="AE29" s="196"/>
      <c r="AF29" s="196"/>
      <c r="AG29" s="196"/>
      <c r="AH29" s="197"/>
      <c r="AI29" s="258"/>
      <c r="AJ29" s="132"/>
      <c r="AK29" s="196"/>
      <c r="AL29" s="196"/>
      <c r="AM29" s="196"/>
      <c r="AN29" s="197"/>
      <c r="AO29" s="258"/>
      <c r="AQ29" s="196"/>
      <c r="AR29" s="196"/>
      <c r="AS29" s="196"/>
      <c r="AT29" s="197"/>
      <c r="AU29" s="258"/>
      <c r="AW29" s="196"/>
      <c r="AX29" s="196"/>
      <c r="AY29" s="196"/>
      <c r="AZ29" s="197"/>
      <c r="BA29" s="258"/>
    </row>
    <row r="30" spans="1:53" s="124" customFormat="1" ht="3.75" customHeight="1" x14ac:dyDescent="0.2">
      <c r="A30" s="121"/>
      <c r="B30" s="122"/>
      <c r="C30" s="123"/>
      <c r="D30" s="122"/>
      <c r="E30" s="122"/>
      <c r="F30" s="122"/>
      <c r="G30" s="122"/>
      <c r="H30" s="151"/>
      <c r="I30" s="123"/>
      <c r="J30" s="122"/>
      <c r="K30" s="122"/>
      <c r="L30" s="122"/>
      <c r="M30" s="122"/>
      <c r="N30" s="122"/>
      <c r="O30" s="368"/>
      <c r="P30" s="123"/>
      <c r="Q30" s="122"/>
      <c r="R30" s="122"/>
      <c r="S30" s="122"/>
      <c r="T30" s="122"/>
      <c r="U30" s="122"/>
      <c r="V30" s="368"/>
      <c r="W30" s="123"/>
      <c r="X30" s="122"/>
      <c r="Y30" s="122"/>
      <c r="Z30" s="122"/>
      <c r="AA30" s="122"/>
      <c r="AB30" s="122"/>
      <c r="AC30" s="368"/>
      <c r="AD30" s="369"/>
      <c r="AE30" s="200"/>
      <c r="AF30" s="200"/>
      <c r="AG30" s="196"/>
      <c r="AH30" s="197"/>
      <c r="AI30" s="258"/>
      <c r="AJ30" s="132"/>
      <c r="AK30" s="200"/>
      <c r="AL30" s="200"/>
      <c r="AM30" s="196"/>
      <c r="AN30" s="197"/>
      <c r="AO30" s="258"/>
      <c r="AQ30" s="200"/>
      <c r="AR30" s="200"/>
      <c r="AS30" s="196"/>
      <c r="AT30" s="197"/>
      <c r="AU30" s="258"/>
      <c r="AW30" s="200"/>
      <c r="AX30" s="200"/>
      <c r="AY30" s="196"/>
      <c r="AZ30" s="197"/>
      <c r="BA30" s="258"/>
    </row>
    <row r="31" spans="1:53" s="152" customFormat="1" ht="18" customHeight="1" x14ac:dyDescent="0.2">
      <c r="A31" s="797"/>
      <c r="B31" s="947" t="s">
        <v>0</v>
      </c>
      <c r="C31" s="742"/>
      <c r="D31" s="945">
        <f>J31+Q31+X31</f>
        <v>402289</v>
      </c>
      <c r="E31" s="944">
        <f>L31+S31+Z31</f>
        <v>258043</v>
      </c>
      <c r="F31" s="914">
        <f>E31/$D31*100</f>
        <v>64.143687746868551</v>
      </c>
      <c r="G31" s="944">
        <f>N31+U31+AB31</f>
        <v>144246</v>
      </c>
      <c r="H31" s="946">
        <f>G31/$D31*100</f>
        <v>35.856312253131456</v>
      </c>
      <c r="I31" s="742"/>
      <c r="J31" s="912">
        <f>SUM(J12:J29)</f>
        <v>107260</v>
      </c>
      <c r="K31" s="943">
        <f>J31/$D31*100</f>
        <v>26.662424277074443</v>
      </c>
      <c r="L31" s="944">
        <f>SUM(L12:L29)</f>
        <v>44654</v>
      </c>
      <c r="M31" s="914">
        <f>L31/$J31*100</f>
        <v>41.631549505873579</v>
      </c>
      <c r="N31" s="944">
        <f>SUM(N12:N29)</f>
        <v>62606</v>
      </c>
      <c r="O31" s="913">
        <f>N31/$J31*100</f>
        <v>58.368450494126421</v>
      </c>
      <c r="P31" s="742"/>
      <c r="Q31" s="912">
        <f>SUM(Q12:Q29)</f>
        <v>64759</v>
      </c>
      <c r="R31" s="943">
        <f>Q31/$D31*100</f>
        <v>16.097631304857952</v>
      </c>
      <c r="S31" s="944">
        <f>SUM(S12:S29)</f>
        <v>37341</v>
      </c>
      <c r="T31" s="914">
        <f>S31/$Q31*100</f>
        <v>57.661483345944198</v>
      </c>
      <c r="U31" s="944">
        <f>SUM(U12:U29)</f>
        <v>27418</v>
      </c>
      <c r="V31" s="913">
        <f>U31/$Q31*100</f>
        <v>42.338516654055809</v>
      </c>
      <c r="W31" s="742"/>
      <c r="X31" s="912">
        <f>SUM(X12:X29)</f>
        <v>230270</v>
      </c>
      <c r="Y31" s="943">
        <f>X31/$D31*100</f>
        <v>57.239944418067608</v>
      </c>
      <c r="Z31" s="944">
        <f>SUM(Z12:Z29)</f>
        <v>176048</v>
      </c>
      <c r="AA31" s="914">
        <f>Z31/$X31*100</f>
        <v>76.452859686455028</v>
      </c>
      <c r="AB31" s="944">
        <f>SUM(AB12:AB29)</f>
        <v>54222</v>
      </c>
      <c r="AC31" s="913">
        <f>AB31/$X31*100</f>
        <v>23.547140313544972</v>
      </c>
      <c r="AD31" s="369"/>
      <c r="AE31" s="196"/>
      <c r="AF31" s="196"/>
      <c r="AG31" s="200"/>
      <c r="AH31" s="200"/>
      <c r="AI31" s="260"/>
      <c r="AJ31" s="261"/>
      <c r="AK31" s="196"/>
      <c r="AL31" s="196"/>
      <c r="AM31" s="200"/>
      <c r="AN31" s="200"/>
      <c r="AO31" s="260"/>
      <c r="AQ31" s="196"/>
      <c r="AR31" s="196"/>
      <c r="AS31" s="200"/>
      <c r="AT31" s="200"/>
      <c r="AU31" s="260"/>
      <c r="AW31" s="196"/>
      <c r="AX31" s="196"/>
      <c r="AY31" s="200"/>
      <c r="AZ31" s="200"/>
      <c r="BA31" s="260"/>
    </row>
    <row r="32" spans="1:53" s="157" customFormat="1" ht="5.25" customHeight="1" x14ac:dyDescent="0.25">
      <c r="B32" s="158" t="s">
        <v>39</v>
      </c>
      <c r="C32" s="159"/>
      <c r="I32" s="159"/>
    </row>
    <row r="33" spans="2:14" s="152" customFormat="1" ht="5.25" customHeight="1" x14ac:dyDescent="0.25">
      <c r="B33" s="158" t="s">
        <v>47</v>
      </c>
      <c r="C33" s="161"/>
      <c r="I33" s="161"/>
    </row>
    <row r="34" spans="2:14" s="152" customFormat="1" ht="13.5" customHeight="1" x14ac:dyDescent="0.25">
      <c r="B34" s="1299"/>
      <c r="C34" s="1299"/>
      <c r="D34" s="1299"/>
      <c r="E34" s="1299"/>
      <c r="F34" s="1299"/>
      <c r="G34" s="1299"/>
      <c r="H34" s="1299"/>
    </row>
    <row r="35" spans="2:14" ht="29.25" customHeight="1" x14ac:dyDescent="0.25">
      <c r="B35" s="1351"/>
      <c r="C35" s="1351"/>
      <c r="D35" s="1351"/>
      <c r="E35" s="493"/>
      <c r="F35" s="493"/>
      <c r="G35" s="493"/>
      <c r="H35" s="163"/>
      <c r="I35" s="163"/>
      <c r="J35" s="163"/>
      <c r="K35" s="163"/>
      <c r="L35" s="163"/>
      <c r="M35" s="163"/>
      <c r="N35" s="163"/>
    </row>
    <row r="36" spans="2:14" ht="4.5" customHeight="1" x14ac:dyDescent="0.25">
      <c r="B36" s="1324"/>
      <c r="C36" s="1324"/>
      <c r="D36" s="1324"/>
      <c r="E36" s="494"/>
      <c r="F36" s="494"/>
      <c r="G36" s="494"/>
      <c r="H36" s="163"/>
      <c r="I36" s="163"/>
      <c r="J36" s="163"/>
      <c r="K36" s="163"/>
      <c r="L36" s="163"/>
      <c r="M36" s="163"/>
      <c r="N36" s="163"/>
    </row>
  </sheetData>
  <mergeCells count="30">
    <mergeCell ref="B34:H34"/>
    <mergeCell ref="B35:D35"/>
    <mergeCell ref="B36:D36"/>
    <mergeCell ref="R9:R10"/>
    <mergeCell ref="S9:T9"/>
    <mergeCell ref="K9:K10"/>
    <mergeCell ref="L9:M9"/>
    <mergeCell ref="N9:O9"/>
    <mergeCell ref="Q9:Q10"/>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71" orientation="landscape" r:id="rId1"/>
  <headerFooter alignWithMargins="0"/>
  <rowBreaks count="2" manualBreakCount="2">
    <brk id="34" max="25" man="1"/>
    <brk id="35" max="16383" man="1"/>
  </row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Hoja99">
    <tabColor theme="0"/>
    <pageSetUpPr fitToPage="1"/>
  </sheetPr>
  <dimension ref="A1:BA36"/>
  <sheetViews>
    <sheetView showGridLines="0" zoomScaleNormal="100" workbookViewId="0">
      <selection activeCell="B6" sqref="B6"/>
    </sheetView>
  </sheetViews>
  <sheetFormatPr baseColWidth="10" defaultColWidth="11.453125" defaultRowHeight="15" x14ac:dyDescent="0.25"/>
  <cols>
    <col min="1" max="1" width="1.1796875" style="162" customWidth="1"/>
    <col min="2" max="2" width="28.7265625" style="162" customWidth="1"/>
    <col min="3" max="3" width="0.54296875" style="162" customWidth="1"/>
    <col min="4" max="4" width="10.1796875" style="162" bestFit="1" customWidth="1"/>
    <col min="5" max="5" width="10.26953125" style="162" customWidth="1"/>
    <col min="6" max="6" width="7" style="162" customWidth="1"/>
    <col min="7" max="7" width="8.81640625" style="162" customWidth="1"/>
    <col min="8" max="8" width="7" style="162" customWidth="1"/>
    <col min="9" max="9" width="0.453125" style="162" customWidth="1"/>
    <col min="10" max="10" width="8.453125" style="162" bestFit="1" customWidth="1"/>
    <col min="11" max="11" width="6.7265625" style="162" customWidth="1"/>
    <col min="12" max="12" width="8.453125" style="162" customWidth="1"/>
    <col min="13" max="13" width="6.7265625" style="162" bestFit="1" customWidth="1"/>
    <col min="14" max="14" width="8.453125" style="162" customWidth="1"/>
    <col min="15" max="15" width="6.7265625" style="162" bestFit="1" customWidth="1"/>
    <col min="16" max="16" width="0.453125" style="162" customWidth="1"/>
    <col min="17" max="17" width="8.453125" style="162" bestFit="1" customWidth="1"/>
    <col min="18" max="18" width="6.81640625" style="162" customWidth="1"/>
    <col min="19" max="19" width="8.453125" style="162" customWidth="1"/>
    <col min="20" max="20" width="6.7265625" style="162" bestFit="1" customWidth="1"/>
    <col min="21" max="21" width="8.453125" style="162" customWidth="1"/>
    <col min="22" max="22" width="6.7265625" style="162" bestFit="1" customWidth="1"/>
    <col min="23" max="23" width="0.453125" style="162" customWidth="1"/>
    <col min="24" max="24" width="8.453125" style="162" bestFit="1" customWidth="1"/>
    <col min="25" max="25" width="7" style="162" customWidth="1"/>
    <col min="26" max="26" width="8.453125" style="162" customWidth="1"/>
    <col min="27" max="27" width="6.7265625" style="162" bestFit="1" customWidth="1"/>
    <col min="28" max="28" width="8.453125" style="162" customWidth="1"/>
    <col min="29" max="29" width="6.7265625" style="162" bestFit="1" customWidth="1"/>
    <col min="30" max="30" width="11.453125" style="162"/>
    <col min="31" max="33" width="2.453125" style="162" bestFit="1" customWidth="1"/>
    <col min="34" max="34" width="13" style="162" bestFit="1" customWidth="1"/>
    <col min="35" max="35" width="3.453125" style="162" bestFit="1" customWidth="1"/>
    <col min="36" max="36" width="3.81640625" style="162" customWidth="1"/>
    <col min="37" max="39" width="2.453125" style="162" bestFit="1" customWidth="1"/>
    <col min="40" max="40" width="8.453125" style="162" bestFit="1" customWidth="1"/>
    <col min="41" max="41" width="3.453125" style="162" bestFit="1" customWidth="1"/>
    <col min="42" max="42" width="3.54296875" style="162" customWidth="1"/>
    <col min="43" max="45" width="2.453125" style="162" bestFit="1" customWidth="1"/>
    <col min="46" max="46" width="8.453125" style="162" bestFit="1" customWidth="1"/>
    <col min="47" max="47" width="4.1796875" style="162" bestFit="1" customWidth="1"/>
    <col min="48" max="48" width="3.26953125" style="162" customWidth="1"/>
    <col min="49" max="49" width="4.26953125" style="162" bestFit="1" customWidth="1"/>
    <col min="50" max="50" width="2.453125" style="162" bestFit="1" customWidth="1"/>
    <col min="51" max="51" width="4.26953125" style="162" bestFit="1" customWidth="1"/>
    <col min="52" max="52" width="8.453125" style="162" bestFit="1" customWidth="1"/>
    <col min="53" max="53" width="4.26953125" style="162" bestFit="1" customWidth="1"/>
    <col min="54" max="16384" width="11.453125" style="162"/>
  </cols>
  <sheetData>
    <row r="1" spans="1:53" s="104" customFormat="1" ht="15" customHeight="1" x14ac:dyDescent="0.25">
      <c r="A1" s="471" t="s">
        <v>49</v>
      </c>
      <c r="B1" s="105"/>
      <c r="C1" s="106"/>
      <c r="I1" s="106"/>
      <c r="J1" s="471" t="s">
        <v>135</v>
      </c>
      <c r="K1" s="471"/>
      <c r="L1" s="471" t="s">
        <v>135</v>
      </c>
      <c r="M1" s="471"/>
      <c r="N1" s="471" t="s">
        <v>135</v>
      </c>
      <c r="O1" s="471"/>
      <c r="P1" s="471"/>
      <c r="Q1" s="471" t="s">
        <v>16</v>
      </c>
      <c r="R1" s="471"/>
      <c r="S1" s="471" t="s">
        <v>16</v>
      </c>
      <c r="T1" s="471"/>
      <c r="U1" s="471" t="s">
        <v>16</v>
      </c>
      <c r="V1" s="471"/>
      <c r="W1" s="471"/>
      <c r="X1" s="471" t="s">
        <v>15</v>
      </c>
      <c r="Y1" s="471"/>
      <c r="Z1" s="471" t="s">
        <v>15</v>
      </c>
      <c r="AA1" s="471"/>
      <c r="AB1" s="471" t="s">
        <v>15</v>
      </c>
    </row>
    <row r="2" spans="1:53" s="108" customFormat="1" ht="52.5" customHeight="1" x14ac:dyDescent="0.3">
      <c r="B2" s="1300"/>
      <c r="C2" s="1300"/>
    </row>
    <row r="3" spans="1:53" s="111" customFormat="1" ht="4.5" customHeight="1" x14ac:dyDescent="0.25">
      <c r="B3" s="1301"/>
      <c r="C3" s="1301"/>
    </row>
    <row r="4" spans="1:53" s="111" customFormat="1" ht="17.25" customHeight="1" x14ac:dyDescent="0.25">
      <c r="A4" s="1325" t="s">
        <v>425</v>
      </c>
      <c r="B4" s="1325"/>
      <c r="C4" s="1325"/>
      <c r="D4" s="1325"/>
      <c r="E4" s="1325"/>
      <c r="F4" s="1325"/>
      <c r="G4" s="1325"/>
      <c r="H4" s="1325"/>
      <c r="I4" s="1325"/>
      <c r="J4" s="1325"/>
      <c r="K4" s="1325"/>
      <c r="L4" s="1325"/>
      <c r="M4" s="1325"/>
      <c r="N4" s="1325"/>
      <c r="O4" s="1325"/>
      <c r="P4" s="1325"/>
      <c r="Q4" s="1325"/>
      <c r="R4" s="1325"/>
      <c r="S4" s="1325"/>
      <c r="T4" s="1325"/>
      <c r="U4" s="1325"/>
      <c r="V4" s="1325"/>
      <c r="W4" s="1325"/>
      <c r="X4" s="1325"/>
      <c r="Y4" s="1325"/>
      <c r="Z4" s="1325"/>
      <c r="AA4" s="1325"/>
      <c r="AB4" s="1325"/>
      <c r="AC4" s="1325"/>
    </row>
    <row r="5" spans="1:53" s="111" customFormat="1" ht="17.25" customHeight="1" x14ac:dyDescent="0.25">
      <c r="A5" s="770"/>
      <c r="B5" s="1326" t="s">
        <v>486</v>
      </c>
      <c r="C5" s="1326"/>
      <c r="D5" s="1326"/>
      <c r="E5" s="1326"/>
      <c r="F5" s="1326"/>
      <c r="G5" s="1326"/>
      <c r="H5" s="1326"/>
      <c r="I5" s="1326"/>
      <c r="J5" s="1326"/>
      <c r="K5" s="1326"/>
      <c r="L5" s="1326"/>
      <c r="M5" s="1326"/>
      <c r="N5" s="1326"/>
      <c r="O5" s="1326"/>
      <c r="P5" s="1326"/>
      <c r="Q5" s="1326"/>
      <c r="R5" s="1326"/>
      <c r="S5" s="1326"/>
      <c r="T5" s="1326"/>
      <c r="U5" s="1326"/>
      <c r="V5" s="1326"/>
      <c r="W5" s="1326"/>
      <c r="X5" s="1326"/>
      <c r="Y5" s="1326"/>
      <c r="Z5" s="1326"/>
      <c r="AA5" s="1326"/>
      <c r="AB5" s="1326"/>
      <c r="AC5" s="1326"/>
    </row>
    <row r="6" spans="1:53" s="111" customFormat="1" ht="6" customHeight="1" x14ac:dyDescent="0.25"/>
    <row r="7" spans="1:53" s="115" customFormat="1" ht="12.75" customHeight="1" x14ac:dyDescent="0.25">
      <c r="A7" s="771"/>
      <c r="B7" s="1406" t="s">
        <v>12</v>
      </c>
      <c r="C7" s="742"/>
      <c r="D7" s="1414" t="s">
        <v>261</v>
      </c>
      <c r="E7" s="1415"/>
      <c r="F7" s="1415"/>
      <c r="G7" s="1415"/>
      <c r="H7" s="1415"/>
      <c r="I7" s="920"/>
      <c r="J7" s="1411"/>
      <c r="K7" s="1411"/>
      <c r="L7" s="1411"/>
      <c r="M7" s="1411"/>
      <c r="N7" s="1411"/>
      <c r="O7" s="1411"/>
      <c r="P7" s="920"/>
      <c r="Q7" s="1411"/>
      <c r="R7" s="1411"/>
      <c r="S7" s="1411"/>
      <c r="T7" s="1411"/>
      <c r="U7" s="1411"/>
      <c r="V7" s="1411"/>
      <c r="W7" s="920"/>
      <c r="X7" s="1411"/>
      <c r="Y7" s="1411"/>
      <c r="Z7" s="1411"/>
      <c r="AA7" s="1411"/>
      <c r="AB7" s="1411"/>
      <c r="AC7" s="1410"/>
      <c r="AD7" s="252"/>
      <c r="AE7" s="252"/>
      <c r="AF7" s="253"/>
      <c r="AG7" s="253"/>
      <c r="AH7" s="253"/>
      <c r="AI7" s="253"/>
      <c r="AJ7" s="253"/>
      <c r="AK7" s="253"/>
      <c r="AL7" s="254"/>
    </row>
    <row r="8" spans="1:53" s="115" customFormat="1" ht="33.75" customHeight="1" x14ac:dyDescent="0.25">
      <c r="A8" s="771"/>
      <c r="B8" s="1412"/>
      <c r="C8" s="742"/>
      <c r="D8" s="1416"/>
      <c r="E8" s="1348"/>
      <c r="F8" s="1348"/>
      <c r="G8" s="1348"/>
      <c r="H8" s="1348"/>
      <c r="I8" s="1042"/>
      <c r="J8" s="1409" t="s">
        <v>262</v>
      </c>
      <c r="K8" s="1411"/>
      <c r="L8" s="1411"/>
      <c r="M8" s="1411"/>
      <c r="N8" s="1411"/>
      <c r="O8" s="1410"/>
      <c r="P8" s="742"/>
      <c r="Q8" s="1409" t="s">
        <v>263</v>
      </c>
      <c r="R8" s="1411"/>
      <c r="S8" s="1411"/>
      <c r="T8" s="1411"/>
      <c r="U8" s="1411"/>
      <c r="V8" s="1410"/>
      <c r="W8" s="742"/>
      <c r="X8" s="1409" t="s">
        <v>264</v>
      </c>
      <c r="Y8" s="1411"/>
      <c r="Z8" s="1411"/>
      <c r="AA8" s="1411"/>
      <c r="AB8" s="1411"/>
      <c r="AC8" s="1410"/>
      <c r="AD8" s="252"/>
      <c r="AE8" s="252"/>
      <c r="AF8" s="253"/>
      <c r="AG8" s="253"/>
      <c r="AH8" s="253"/>
      <c r="AI8" s="253"/>
      <c r="AJ8" s="253"/>
      <c r="AK8" s="253"/>
      <c r="AL8" s="254"/>
    </row>
    <row r="9" spans="1:53" s="115" customFormat="1" ht="21.75" customHeight="1" x14ac:dyDescent="0.25">
      <c r="A9" s="771"/>
      <c r="B9" s="1412"/>
      <c r="C9" s="742"/>
      <c r="D9" s="1417" t="s">
        <v>9</v>
      </c>
      <c r="E9" s="1338" t="s">
        <v>24</v>
      </c>
      <c r="F9" s="1332"/>
      <c r="G9" s="1332" t="s">
        <v>23</v>
      </c>
      <c r="H9" s="1421"/>
      <c r="I9" s="742"/>
      <c r="J9" s="1419" t="s">
        <v>9</v>
      </c>
      <c r="K9" s="1336" t="s">
        <v>269</v>
      </c>
      <c r="L9" s="1338" t="s">
        <v>24</v>
      </c>
      <c r="M9" s="1332"/>
      <c r="N9" s="1332" t="s">
        <v>23</v>
      </c>
      <c r="O9" s="1421"/>
      <c r="P9" s="742"/>
      <c r="Q9" s="1419" t="s">
        <v>9</v>
      </c>
      <c r="R9" s="1336" t="s">
        <v>269</v>
      </c>
      <c r="S9" s="1338" t="s">
        <v>24</v>
      </c>
      <c r="T9" s="1332"/>
      <c r="U9" s="1332" t="s">
        <v>23</v>
      </c>
      <c r="V9" s="1421"/>
      <c r="W9" s="742"/>
      <c r="X9" s="1419" t="s">
        <v>9</v>
      </c>
      <c r="Y9" s="1336" t="s">
        <v>269</v>
      </c>
      <c r="Z9" s="1338" t="s">
        <v>24</v>
      </c>
      <c r="AA9" s="1332"/>
      <c r="AB9" s="1332" t="s">
        <v>23</v>
      </c>
      <c r="AC9" s="1421"/>
      <c r="AD9" s="252"/>
      <c r="AE9" s="252"/>
      <c r="AF9" s="253"/>
      <c r="AG9" s="253"/>
      <c r="AH9" s="253"/>
      <c r="AI9" s="253"/>
      <c r="AJ9" s="253"/>
      <c r="AK9" s="253"/>
      <c r="AL9" s="254"/>
    </row>
    <row r="10" spans="1:53" s="120" customFormat="1" ht="36.75" customHeight="1" x14ac:dyDescent="0.25">
      <c r="A10" s="772"/>
      <c r="B10" s="1413"/>
      <c r="C10" s="743"/>
      <c r="D10" s="1418"/>
      <c r="E10" s="888" t="s">
        <v>9</v>
      </c>
      <c r="F10" s="888" t="s">
        <v>269</v>
      </c>
      <c r="G10" s="888" t="s">
        <v>9</v>
      </c>
      <c r="H10" s="888" t="s">
        <v>269</v>
      </c>
      <c r="I10" s="1041"/>
      <c r="J10" s="1420"/>
      <c r="K10" s="1422"/>
      <c r="L10" s="888" t="s">
        <v>9</v>
      </c>
      <c r="M10" s="888" t="s">
        <v>269</v>
      </c>
      <c r="N10" s="888" t="s">
        <v>9</v>
      </c>
      <c r="O10" s="885" t="s">
        <v>269</v>
      </c>
      <c r="P10" s="921"/>
      <c r="Q10" s="1420"/>
      <c r="R10" s="1422"/>
      <c r="S10" s="888" t="s">
        <v>9</v>
      </c>
      <c r="T10" s="888" t="s">
        <v>269</v>
      </c>
      <c r="U10" s="888" t="s">
        <v>9</v>
      </c>
      <c r="V10" s="885" t="s">
        <v>269</v>
      </c>
      <c r="W10" s="921"/>
      <c r="X10" s="1420"/>
      <c r="Y10" s="1422"/>
      <c r="Z10" s="888" t="s">
        <v>9</v>
      </c>
      <c r="AA10" s="888" t="s">
        <v>269</v>
      </c>
      <c r="AB10" s="888" t="s">
        <v>9</v>
      </c>
      <c r="AC10" s="885" t="s">
        <v>269</v>
      </c>
      <c r="AD10" s="255"/>
      <c r="AE10" s="256"/>
      <c r="AF10" s="200"/>
      <c r="AG10" s="200"/>
      <c r="AH10" s="200"/>
      <c r="AI10" s="200"/>
      <c r="AJ10" s="257"/>
      <c r="AK10" s="257"/>
      <c r="AL10" s="257"/>
    </row>
    <row r="11" spans="1:53" s="124" customFormat="1" ht="4.5" customHeight="1" x14ac:dyDescent="0.25">
      <c r="A11" s="121"/>
      <c r="B11" s="122"/>
      <c r="C11" s="123"/>
      <c r="D11" s="122"/>
      <c r="E11" s="122"/>
      <c r="F11" s="122"/>
      <c r="G11" s="122"/>
      <c r="H11" s="122"/>
      <c r="I11" s="123"/>
      <c r="J11" s="122"/>
      <c r="K11" s="122"/>
      <c r="L11" s="122"/>
      <c r="M11" s="122"/>
      <c r="N11" s="122"/>
      <c r="O11" s="122"/>
      <c r="P11" s="123"/>
      <c r="Q11" s="122"/>
      <c r="R11" s="122"/>
      <c r="S11" s="122"/>
      <c r="T11" s="122"/>
      <c r="U11" s="122"/>
      <c r="V11" s="122"/>
      <c r="W11" s="123"/>
      <c r="X11" s="122"/>
      <c r="Y11" s="122"/>
      <c r="Z11" s="122"/>
      <c r="AA11" s="122"/>
      <c r="AB11" s="122"/>
      <c r="AC11" s="122"/>
      <c r="AD11" s="252"/>
      <c r="AE11" s="256"/>
      <c r="AF11" s="200"/>
      <c r="AG11" s="200"/>
      <c r="AH11" s="200"/>
      <c r="AI11" s="200"/>
      <c r="AJ11" s="132"/>
      <c r="AK11" s="132"/>
      <c r="AL11" s="132"/>
    </row>
    <row r="12" spans="1:53" s="133" customFormat="1" ht="18" customHeight="1" x14ac:dyDescent="0.2">
      <c r="A12" s="125"/>
      <c r="B12" s="907" t="s">
        <v>8</v>
      </c>
      <c r="C12" s="127"/>
      <c r="D12" s="923">
        <f>J12+Q12+X12</f>
        <v>131099</v>
      </c>
      <c r="E12" s="924">
        <f>L12+S12+Z12</f>
        <v>83062</v>
      </c>
      <c r="F12" s="925">
        <f>E12/$D12*100</f>
        <v>63.358225463199567</v>
      </c>
      <c r="G12" s="924">
        <f>N12+U12+AB12</f>
        <v>48037</v>
      </c>
      <c r="H12" s="926">
        <f>G12/$D12*100</f>
        <v>36.641774536800433</v>
      </c>
      <c r="I12" s="127"/>
      <c r="J12" s="900">
        <f>L12+N12</f>
        <v>39569</v>
      </c>
      <c r="K12" s="936">
        <f>J12/$D12*100</f>
        <v>30.182533810326547</v>
      </c>
      <c r="L12" s="937">
        <v>16079</v>
      </c>
      <c r="M12" s="925">
        <v>40.635345851550461</v>
      </c>
      <c r="N12" s="937">
        <v>23490</v>
      </c>
      <c r="O12" s="891">
        <v>59.364654148449546</v>
      </c>
      <c r="P12" s="127"/>
      <c r="Q12" s="900">
        <v>26234</v>
      </c>
      <c r="R12" s="936">
        <v>20.010831509012274</v>
      </c>
      <c r="S12" s="937">
        <v>17033</v>
      </c>
      <c r="T12" s="925">
        <v>64.927193718075785</v>
      </c>
      <c r="U12" s="937">
        <v>9201</v>
      </c>
      <c r="V12" s="891">
        <v>35.072806281924215</v>
      </c>
      <c r="W12" s="127"/>
      <c r="X12" s="900">
        <v>65296</v>
      </c>
      <c r="Y12" s="936">
        <v>49.806634680661176</v>
      </c>
      <c r="Z12" s="937">
        <v>49950</v>
      </c>
      <c r="AA12" s="925">
        <v>76.497794658172012</v>
      </c>
      <c r="AB12" s="937">
        <v>15346</v>
      </c>
      <c r="AC12" s="891">
        <f t="shared" ref="AC12:AC29" si="0">AB12/$X12*100</f>
        <v>23.502205341827985</v>
      </c>
      <c r="AD12" s="369"/>
      <c r="AE12" s="196"/>
      <c r="AF12" s="196"/>
      <c r="AG12" s="196"/>
      <c r="AH12" s="197"/>
      <c r="AI12" s="258"/>
      <c r="AJ12" s="132"/>
      <c r="AK12" s="196"/>
      <c r="AL12" s="196"/>
      <c r="AM12" s="196"/>
      <c r="AN12" s="197"/>
      <c r="AO12" s="258"/>
      <c r="AQ12" s="196"/>
      <c r="AR12" s="196"/>
      <c r="AS12" s="196"/>
      <c r="AT12" s="197"/>
      <c r="AU12" s="258"/>
      <c r="AW12" s="196"/>
      <c r="AX12" s="196"/>
      <c r="AY12" s="196"/>
      <c r="AZ12" s="197"/>
      <c r="BA12" s="258"/>
    </row>
    <row r="13" spans="1:53" s="133" customFormat="1" ht="18" customHeight="1" x14ac:dyDescent="0.2">
      <c r="A13" s="125"/>
      <c r="B13" s="908" t="s">
        <v>7</v>
      </c>
      <c r="C13" s="127"/>
      <c r="D13" s="927">
        <f t="shared" ref="D13:D29" si="1">J13+Q13+X13</f>
        <v>14580</v>
      </c>
      <c r="E13" s="495">
        <f t="shared" ref="E13:E29" si="2">L13+S13+Z13</f>
        <v>9199</v>
      </c>
      <c r="F13" s="370">
        <f t="shared" ref="F13:H29" si="3">E13/$D13*100</f>
        <v>63.093278463648836</v>
      </c>
      <c r="G13" s="495">
        <f t="shared" ref="G13:G29" si="4">N13+U13+AB13</f>
        <v>5381</v>
      </c>
      <c r="H13" s="928">
        <f t="shared" si="3"/>
        <v>36.906721536351164</v>
      </c>
      <c r="I13" s="127"/>
      <c r="J13" s="901">
        <f t="shared" ref="J13:J29" si="5">L13+N13</f>
        <v>3216</v>
      </c>
      <c r="K13" s="500">
        <f t="shared" ref="K13:K29" si="6">J13/$D13*100</f>
        <v>22.057613168724281</v>
      </c>
      <c r="L13" s="498">
        <v>1323</v>
      </c>
      <c r="M13" s="499">
        <v>41.138059701492537</v>
      </c>
      <c r="N13" s="498">
        <v>1893</v>
      </c>
      <c r="O13" s="893">
        <v>58.861940298507463</v>
      </c>
      <c r="P13" s="127"/>
      <c r="Q13" s="901">
        <v>2539</v>
      </c>
      <c r="R13" s="500">
        <v>17.41426611796982</v>
      </c>
      <c r="S13" s="498">
        <v>1487</v>
      </c>
      <c r="T13" s="499">
        <v>58.566364710515948</v>
      </c>
      <c r="U13" s="498">
        <v>1052</v>
      </c>
      <c r="V13" s="893">
        <v>41.433635289484052</v>
      </c>
      <c r="W13" s="127"/>
      <c r="X13" s="901">
        <v>8825</v>
      </c>
      <c r="Y13" s="500">
        <v>60.528120713305903</v>
      </c>
      <c r="Z13" s="498">
        <v>6389</v>
      </c>
      <c r="AA13" s="499">
        <v>72.396600566572232</v>
      </c>
      <c r="AB13" s="498">
        <v>2436</v>
      </c>
      <c r="AC13" s="893">
        <f t="shared" si="0"/>
        <v>27.603399433427761</v>
      </c>
      <c r="AD13" s="369"/>
      <c r="AE13" s="196"/>
      <c r="AF13" s="196"/>
      <c r="AG13" s="196"/>
      <c r="AH13" s="197"/>
      <c r="AI13" s="258"/>
      <c r="AJ13" s="132"/>
      <c r="AK13" s="196"/>
      <c r="AL13" s="196"/>
      <c r="AM13" s="196"/>
      <c r="AN13" s="197"/>
      <c r="AO13" s="258"/>
      <c r="AQ13" s="196"/>
      <c r="AR13" s="196"/>
      <c r="AS13" s="196"/>
      <c r="AT13" s="197"/>
      <c r="AU13" s="258"/>
      <c r="AW13" s="196"/>
      <c r="AX13" s="196"/>
      <c r="AY13" s="196"/>
      <c r="AZ13" s="197"/>
      <c r="BA13" s="258"/>
    </row>
    <row r="14" spans="1:53" s="133" customFormat="1" ht="18" customHeight="1" x14ac:dyDescent="0.2">
      <c r="A14" s="125"/>
      <c r="B14" s="908" t="s">
        <v>37</v>
      </c>
      <c r="C14" s="127"/>
      <c r="D14" s="927">
        <f t="shared" si="1"/>
        <v>10529</v>
      </c>
      <c r="E14" s="495">
        <f t="shared" si="2"/>
        <v>6817</v>
      </c>
      <c r="F14" s="370">
        <f t="shared" si="3"/>
        <v>64.744990027542983</v>
      </c>
      <c r="G14" s="495">
        <f t="shared" si="4"/>
        <v>3712</v>
      </c>
      <c r="H14" s="928">
        <f t="shared" si="3"/>
        <v>35.255009972457025</v>
      </c>
      <c r="I14" s="127"/>
      <c r="J14" s="901">
        <f t="shared" si="5"/>
        <v>2622</v>
      </c>
      <c r="K14" s="500">
        <f t="shared" si="6"/>
        <v>24.902649824294805</v>
      </c>
      <c r="L14" s="498">
        <v>1016</v>
      </c>
      <c r="M14" s="499">
        <v>38.749046529366893</v>
      </c>
      <c r="N14" s="498">
        <v>1606</v>
      </c>
      <c r="O14" s="893">
        <v>61.250953470633107</v>
      </c>
      <c r="P14" s="127"/>
      <c r="Q14" s="901">
        <v>2097</v>
      </c>
      <c r="R14" s="500">
        <v>19.916421312565298</v>
      </c>
      <c r="S14" s="498">
        <v>1244</v>
      </c>
      <c r="T14" s="499">
        <v>59.322842155460179</v>
      </c>
      <c r="U14" s="498">
        <v>853</v>
      </c>
      <c r="V14" s="893">
        <v>40.677157844539821</v>
      </c>
      <c r="W14" s="127"/>
      <c r="X14" s="901">
        <v>5810</v>
      </c>
      <c r="Y14" s="500">
        <v>55.180928863139897</v>
      </c>
      <c r="Z14" s="498">
        <v>4557</v>
      </c>
      <c r="AA14" s="499">
        <v>78.433734939759034</v>
      </c>
      <c r="AB14" s="498">
        <v>1253</v>
      </c>
      <c r="AC14" s="893">
        <f t="shared" si="0"/>
        <v>21.566265060240962</v>
      </c>
      <c r="AD14" s="369"/>
      <c r="AE14" s="196"/>
      <c r="AF14" s="196"/>
      <c r="AG14" s="196"/>
      <c r="AH14" s="197"/>
      <c r="AI14" s="259"/>
      <c r="AJ14" s="132"/>
      <c r="AK14" s="196"/>
      <c r="AL14" s="196"/>
      <c r="AM14" s="196"/>
      <c r="AN14" s="197"/>
      <c r="AO14" s="258"/>
      <c r="AQ14" s="196"/>
      <c r="AR14" s="196"/>
      <c r="AS14" s="196"/>
      <c r="AT14" s="197"/>
      <c r="AU14" s="258"/>
      <c r="AW14" s="196"/>
      <c r="AX14" s="196"/>
      <c r="AY14" s="196"/>
      <c r="AZ14" s="197"/>
      <c r="BA14" s="258"/>
    </row>
    <row r="15" spans="1:53" s="133" customFormat="1" ht="18" customHeight="1" x14ac:dyDescent="0.2">
      <c r="A15" s="125"/>
      <c r="B15" s="908" t="s">
        <v>38</v>
      </c>
      <c r="C15" s="127"/>
      <c r="D15" s="927">
        <f t="shared" si="1"/>
        <v>9881</v>
      </c>
      <c r="E15" s="495">
        <f t="shared" si="2"/>
        <v>6003</v>
      </c>
      <c r="F15" s="370">
        <f t="shared" si="3"/>
        <v>60.752960226697702</v>
      </c>
      <c r="G15" s="495">
        <f t="shared" si="4"/>
        <v>3878</v>
      </c>
      <c r="H15" s="928">
        <f t="shared" si="3"/>
        <v>39.247039773302298</v>
      </c>
      <c r="I15" s="127"/>
      <c r="J15" s="901">
        <f t="shared" si="5"/>
        <v>2868</v>
      </c>
      <c r="K15" s="500">
        <f t="shared" si="6"/>
        <v>29.025402287217894</v>
      </c>
      <c r="L15" s="498">
        <v>1155</v>
      </c>
      <c r="M15" s="499">
        <v>40.271966527196653</v>
      </c>
      <c r="N15" s="498">
        <v>1713</v>
      </c>
      <c r="O15" s="893">
        <v>59.728033472803347</v>
      </c>
      <c r="P15" s="127"/>
      <c r="Q15" s="901">
        <v>2017</v>
      </c>
      <c r="R15" s="500">
        <v>20.412913672705191</v>
      </c>
      <c r="S15" s="498">
        <v>1147</v>
      </c>
      <c r="T15" s="499">
        <v>56.866633614278626</v>
      </c>
      <c r="U15" s="498">
        <v>870</v>
      </c>
      <c r="V15" s="893">
        <v>43.133366385721366</v>
      </c>
      <c r="W15" s="127"/>
      <c r="X15" s="901">
        <v>4996</v>
      </c>
      <c r="Y15" s="500">
        <v>50.561684040076912</v>
      </c>
      <c r="Z15" s="498">
        <v>3701</v>
      </c>
      <c r="AA15" s="499">
        <v>74.079263410728586</v>
      </c>
      <c r="AB15" s="498">
        <v>1295</v>
      </c>
      <c r="AC15" s="893">
        <f t="shared" si="0"/>
        <v>25.920736589271414</v>
      </c>
      <c r="AD15" s="369"/>
      <c r="AE15" s="196"/>
      <c r="AF15" s="196"/>
      <c r="AG15" s="196"/>
      <c r="AH15" s="197"/>
      <c r="AI15" s="258"/>
      <c r="AJ15" s="132"/>
      <c r="AK15" s="196"/>
      <c r="AL15" s="196"/>
      <c r="AM15" s="196"/>
      <c r="AN15" s="197"/>
      <c r="AO15" s="258"/>
      <c r="AQ15" s="196"/>
      <c r="AR15" s="196"/>
      <c r="AS15" s="196"/>
      <c r="AT15" s="197"/>
      <c r="AU15" s="258"/>
      <c r="AW15" s="196"/>
      <c r="AX15" s="196"/>
      <c r="AY15" s="196"/>
      <c r="AZ15" s="197"/>
      <c r="BA15" s="258"/>
    </row>
    <row r="16" spans="1:53" s="133" customFormat="1" ht="18" customHeight="1" x14ac:dyDescent="0.2">
      <c r="A16" s="125"/>
      <c r="B16" s="908" t="s">
        <v>6</v>
      </c>
      <c r="C16" s="127"/>
      <c r="D16" s="927">
        <f t="shared" si="1"/>
        <v>14274</v>
      </c>
      <c r="E16" s="495">
        <f t="shared" si="2"/>
        <v>8304</v>
      </c>
      <c r="F16" s="370">
        <f t="shared" si="3"/>
        <v>58.175704077343426</v>
      </c>
      <c r="G16" s="495">
        <f t="shared" si="4"/>
        <v>5970</v>
      </c>
      <c r="H16" s="928">
        <f t="shared" si="3"/>
        <v>41.824295922656582</v>
      </c>
      <c r="I16" s="127"/>
      <c r="J16" s="901">
        <f t="shared" si="5"/>
        <v>5945</v>
      </c>
      <c r="K16" s="500">
        <f t="shared" si="6"/>
        <v>41.649152304890009</v>
      </c>
      <c r="L16" s="498">
        <v>2424</v>
      </c>
      <c r="M16" s="499">
        <v>40.773759461732553</v>
      </c>
      <c r="N16" s="498">
        <v>3521</v>
      </c>
      <c r="O16" s="893">
        <v>59.226240538267447</v>
      </c>
      <c r="P16" s="127"/>
      <c r="Q16" s="901">
        <v>2771</v>
      </c>
      <c r="R16" s="500">
        <v>19.412918593246463</v>
      </c>
      <c r="S16" s="498">
        <v>1691</v>
      </c>
      <c r="T16" s="499">
        <v>61.024900757849153</v>
      </c>
      <c r="U16" s="498">
        <v>1080</v>
      </c>
      <c r="V16" s="893">
        <v>38.975099242150847</v>
      </c>
      <c r="W16" s="127"/>
      <c r="X16" s="901">
        <v>5558</v>
      </c>
      <c r="Y16" s="500">
        <v>38.937929101863524</v>
      </c>
      <c r="Z16" s="498">
        <v>4189</v>
      </c>
      <c r="AA16" s="499">
        <v>75.368837711406982</v>
      </c>
      <c r="AB16" s="498">
        <v>1369</v>
      </c>
      <c r="AC16" s="893">
        <f t="shared" si="0"/>
        <v>24.631162288593021</v>
      </c>
      <c r="AD16" s="369"/>
      <c r="AE16" s="196"/>
      <c r="AF16" s="196"/>
      <c r="AG16" s="196"/>
      <c r="AH16" s="197"/>
      <c r="AI16" s="258"/>
      <c r="AJ16" s="132"/>
      <c r="AK16" s="196"/>
      <c r="AL16" s="196"/>
      <c r="AM16" s="196"/>
      <c r="AN16" s="197"/>
      <c r="AO16" s="258"/>
      <c r="AQ16" s="196"/>
      <c r="AR16" s="196"/>
      <c r="AS16" s="196"/>
      <c r="AT16" s="197"/>
      <c r="AU16" s="258"/>
      <c r="AW16" s="196"/>
      <c r="AX16" s="196"/>
      <c r="AY16" s="196"/>
      <c r="AZ16" s="197"/>
      <c r="BA16" s="258"/>
    </row>
    <row r="17" spans="1:53" s="133" customFormat="1" ht="18" customHeight="1" x14ac:dyDescent="0.2">
      <c r="A17" s="125"/>
      <c r="B17" s="908" t="s">
        <v>5</v>
      </c>
      <c r="C17" s="127"/>
      <c r="D17" s="929">
        <f t="shared" si="1"/>
        <v>7274</v>
      </c>
      <c r="E17" s="496">
        <f t="shared" si="2"/>
        <v>4619</v>
      </c>
      <c r="F17" s="371">
        <f t="shared" si="3"/>
        <v>63.500137475941706</v>
      </c>
      <c r="G17" s="496">
        <f t="shared" si="4"/>
        <v>2655</v>
      </c>
      <c r="H17" s="928">
        <f t="shared" si="3"/>
        <v>36.499862524058294</v>
      </c>
      <c r="I17" s="127"/>
      <c r="J17" s="902">
        <f t="shared" si="5"/>
        <v>1836</v>
      </c>
      <c r="K17" s="501">
        <f t="shared" si="6"/>
        <v>25.240582897992851</v>
      </c>
      <c r="L17" s="496">
        <v>752</v>
      </c>
      <c r="M17" s="371">
        <v>40.958605664488019</v>
      </c>
      <c r="N17" s="496">
        <v>1084</v>
      </c>
      <c r="O17" s="893">
        <v>59.041394335511988</v>
      </c>
      <c r="P17" s="127"/>
      <c r="Q17" s="902">
        <v>1476</v>
      </c>
      <c r="R17" s="501">
        <v>20.291448996425625</v>
      </c>
      <c r="S17" s="496">
        <v>815</v>
      </c>
      <c r="T17" s="371">
        <v>55.216802168021687</v>
      </c>
      <c r="U17" s="496">
        <v>661</v>
      </c>
      <c r="V17" s="893">
        <v>44.78319783197832</v>
      </c>
      <c r="W17" s="127"/>
      <c r="X17" s="902">
        <v>3962</v>
      </c>
      <c r="Y17" s="501">
        <v>54.467968105581519</v>
      </c>
      <c r="Z17" s="496">
        <v>3052</v>
      </c>
      <c r="AA17" s="371">
        <v>77.03180212014135</v>
      </c>
      <c r="AB17" s="496">
        <v>910</v>
      </c>
      <c r="AC17" s="893">
        <f t="shared" si="0"/>
        <v>22.968197879858657</v>
      </c>
      <c r="AD17" s="369"/>
      <c r="AE17" s="196"/>
      <c r="AF17" s="196"/>
      <c r="AG17" s="196"/>
      <c r="AH17" s="197"/>
      <c r="AI17" s="258"/>
      <c r="AJ17" s="132"/>
      <c r="AK17" s="196"/>
      <c r="AL17" s="196"/>
      <c r="AM17" s="196"/>
      <c r="AN17" s="197"/>
      <c r="AO17" s="258"/>
      <c r="AQ17" s="196"/>
      <c r="AR17" s="196"/>
      <c r="AS17" s="196"/>
      <c r="AT17" s="197"/>
      <c r="AU17" s="258"/>
      <c r="AW17" s="196"/>
      <c r="AX17" s="196"/>
      <c r="AY17" s="196"/>
      <c r="AZ17" s="197"/>
      <c r="BA17" s="258"/>
    </row>
    <row r="18" spans="1:53" s="133" customFormat="1" ht="18" customHeight="1" x14ac:dyDescent="0.2">
      <c r="A18" s="125"/>
      <c r="B18" s="908" t="s">
        <v>4</v>
      </c>
      <c r="C18" s="127"/>
      <c r="D18" s="927">
        <f t="shared" si="1"/>
        <v>40435</v>
      </c>
      <c r="E18" s="495">
        <f t="shared" si="2"/>
        <v>25586</v>
      </c>
      <c r="F18" s="370">
        <f t="shared" si="3"/>
        <v>63.27686410288117</v>
      </c>
      <c r="G18" s="495">
        <f t="shared" si="4"/>
        <v>14849</v>
      </c>
      <c r="H18" s="928">
        <f t="shared" si="3"/>
        <v>36.72313589711883</v>
      </c>
      <c r="I18" s="127"/>
      <c r="J18" s="901">
        <f t="shared" si="5"/>
        <v>9324</v>
      </c>
      <c r="K18" s="500">
        <f t="shared" si="6"/>
        <v>23.059230864350191</v>
      </c>
      <c r="L18" s="498">
        <v>3908</v>
      </c>
      <c r="M18" s="499">
        <v>41.91334191334191</v>
      </c>
      <c r="N18" s="498">
        <v>5416</v>
      </c>
      <c r="O18" s="893">
        <v>58.086658086658083</v>
      </c>
      <c r="P18" s="127"/>
      <c r="Q18" s="901">
        <v>6855</v>
      </c>
      <c r="R18" s="500">
        <v>16.953134660566342</v>
      </c>
      <c r="S18" s="498">
        <v>3895</v>
      </c>
      <c r="T18" s="499">
        <v>56.819839533187455</v>
      </c>
      <c r="U18" s="498">
        <v>2960</v>
      </c>
      <c r="V18" s="893">
        <v>43.180160466812545</v>
      </c>
      <c r="W18" s="127"/>
      <c r="X18" s="901">
        <v>24256</v>
      </c>
      <c r="Y18" s="500">
        <v>59.98763447508346</v>
      </c>
      <c r="Z18" s="498">
        <v>17783</v>
      </c>
      <c r="AA18" s="499">
        <v>73.313819261213723</v>
      </c>
      <c r="AB18" s="498">
        <v>6473</v>
      </c>
      <c r="AC18" s="893">
        <f t="shared" si="0"/>
        <v>26.68618073878628</v>
      </c>
      <c r="AD18" s="369"/>
      <c r="AE18" s="196"/>
      <c r="AF18" s="196"/>
      <c r="AG18" s="196"/>
      <c r="AH18" s="197"/>
      <c r="AI18" s="258"/>
      <c r="AJ18" s="132"/>
      <c r="AK18" s="196"/>
      <c r="AL18" s="196"/>
      <c r="AM18" s="196"/>
      <c r="AN18" s="197"/>
      <c r="AO18" s="258"/>
      <c r="AQ18" s="196"/>
      <c r="AR18" s="196"/>
      <c r="AS18" s="196"/>
      <c r="AT18" s="197"/>
      <c r="AU18" s="258"/>
      <c r="AW18" s="196"/>
      <c r="AX18" s="196"/>
      <c r="AY18" s="196"/>
      <c r="AZ18" s="197"/>
      <c r="BA18" s="258"/>
    </row>
    <row r="19" spans="1:53" s="133" customFormat="1" ht="18" customHeight="1" x14ac:dyDescent="0.2">
      <c r="A19" s="125"/>
      <c r="B19" s="908" t="s">
        <v>40</v>
      </c>
      <c r="C19" s="127"/>
      <c r="D19" s="927">
        <f t="shared" si="1"/>
        <v>23642</v>
      </c>
      <c r="E19" s="495">
        <f t="shared" si="2"/>
        <v>14639</v>
      </c>
      <c r="F19" s="370">
        <f t="shared" si="3"/>
        <v>61.91946535826073</v>
      </c>
      <c r="G19" s="495">
        <f t="shared" si="4"/>
        <v>9003</v>
      </c>
      <c r="H19" s="928">
        <f t="shared" si="3"/>
        <v>38.080534641739277</v>
      </c>
      <c r="I19" s="127"/>
      <c r="J19" s="901">
        <f t="shared" si="5"/>
        <v>6264</v>
      </c>
      <c r="K19" s="500">
        <f t="shared" si="6"/>
        <v>26.495220370527029</v>
      </c>
      <c r="L19" s="498">
        <v>2564</v>
      </c>
      <c r="M19" s="499">
        <v>40.932311621966797</v>
      </c>
      <c r="N19" s="498">
        <v>3700</v>
      </c>
      <c r="O19" s="893">
        <v>59.067688378033203</v>
      </c>
      <c r="P19" s="127"/>
      <c r="Q19" s="901">
        <v>4117</v>
      </c>
      <c r="R19" s="500">
        <v>17.413924371880551</v>
      </c>
      <c r="S19" s="498">
        <v>2450</v>
      </c>
      <c r="T19" s="499">
        <v>59.509351469516638</v>
      </c>
      <c r="U19" s="498">
        <v>1667</v>
      </c>
      <c r="V19" s="893">
        <v>40.490648530483362</v>
      </c>
      <c r="W19" s="127"/>
      <c r="X19" s="901">
        <v>13261</v>
      </c>
      <c r="Y19" s="500">
        <v>56.090855257592423</v>
      </c>
      <c r="Z19" s="498">
        <v>9625</v>
      </c>
      <c r="AA19" s="499">
        <v>72.581253299147875</v>
      </c>
      <c r="AB19" s="498">
        <v>3636</v>
      </c>
      <c r="AC19" s="893">
        <f t="shared" si="0"/>
        <v>27.418746700852122</v>
      </c>
      <c r="AD19" s="369"/>
      <c r="AE19" s="196"/>
      <c r="AF19" s="196"/>
      <c r="AG19" s="196"/>
      <c r="AH19" s="197"/>
      <c r="AI19" s="258"/>
      <c r="AJ19" s="132"/>
      <c r="AK19" s="196"/>
      <c r="AL19" s="196"/>
      <c r="AM19" s="196"/>
      <c r="AN19" s="197"/>
      <c r="AO19" s="258"/>
      <c r="AQ19" s="196"/>
      <c r="AR19" s="196"/>
      <c r="AS19" s="196"/>
      <c r="AT19" s="197"/>
      <c r="AU19" s="258"/>
      <c r="AW19" s="196"/>
      <c r="AX19" s="196"/>
      <c r="AY19" s="196"/>
      <c r="AZ19" s="197"/>
      <c r="BA19" s="258"/>
    </row>
    <row r="20" spans="1:53" s="133" customFormat="1" ht="18" customHeight="1" x14ac:dyDescent="0.2">
      <c r="A20" s="125"/>
      <c r="B20" s="908" t="s">
        <v>41</v>
      </c>
      <c r="C20" s="127"/>
      <c r="D20" s="927">
        <f t="shared" si="1"/>
        <v>83346</v>
      </c>
      <c r="E20" s="495">
        <f t="shared" si="2"/>
        <v>53507</v>
      </c>
      <c r="F20" s="370">
        <f t="shared" si="3"/>
        <v>64.198641806445423</v>
      </c>
      <c r="G20" s="495">
        <f t="shared" si="4"/>
        <v>29839</v>
      </c>
      <c r="H20" s="928">
        <f t="shared" si="3"/>
        <v>35.801358193554577</v>
      </c>
      <c r="I20" s="127"/>
      <c r="J20" s="901">
        <f t="shared" si="5"/>
        <v>19335</v>
      </c>
      <c r="K20" s="500">
        <f t="shared" si="6"/>
        <v>23.198473831977541</v>
      </c>
      <c r="L20" s="498">
        <v>7907</v>
      </c>
      <c r="M20" s="499">
        <v>40.894750452547193</v>
      </c>
      <c r="N20" s="498">
        <v>11428</v>
      </c>
      <c r="O20" s="893">
        <v>59.105249547452807</v>
      </c>
      <c r="P20" s="127"/>
      <c r="Q20" s="901">
        <v>15880</v>
      </c>
      <c r="R20" s="500">
        <v>19.053103928202912</v>
      </c>
      <c r="S20" s="498">
        <v>9323</v>
      </c>
      <c r="T20" s="499">
        <v>58.709068010075569</v>
      </c>
      <c r="U20" s="498">
        <v>6557</v>
      </c>
      <c r="V20" s="893">
        <v>41.290931989924431</v>
      </c>
      <c r="W20" s="127"/>
      <c r="X20" s="901">
        <v>48131</v>
      </c>
      <c r="Y20" s="500">
        <v>57.748422239819554</v>
      </c>
      <c r="Z20" s="498">
        <v>36277</v>
      </c>
      <c r="AA20" s="499">
        <v>75.371382269223574</v>
      </c>
      <c r="AB20" s="498">
        <v>11854</v>
      </c>
      <c r="AC20" s="893">
        <f t="shared" si="0"/>
        <v>24.628617730776423</v>
      </c>
      <c r="AD20" s="369"/>
      <c r="AE20" s="196"/>
      <c r="AF20" s="196"/>
      <c r="AG20" s="196"/>
      <c r="AH20" s="197"/>
      <c r="AI20" s="258"/>
      <c r="AJ20" s="132"/>
      <c r="AK20" s="196"/>
      <c r="AL20" s="196"/>
      <c r="AM20" s="196"/>
      <c r="AN20" s="197"/>
      <c r="AO20" s="258"/>
      <c r="AQ20" s="196"/>
      <c r="AR20" s="196"/>
      <c r="AS20" s="196"/>
      <c r="AT20" s="197"/>
      <c r="AU20" s="258"/>
      <c r="AW20" s="196"/>
      <c r="AX20" s="196"/>
      <c r="AY20" s="196"/>
      <c r="AZ20" s="197"/>
      <c r="BA20" s="258"/>
    </row>
    <row r="21" spans="1:53" s="133" customFormat="1" ht="18" customHeight="1" x14ac:dyDescent="0.2">
      <c r="A21" s="125"/>
      <c r="B21" s="908" t="s">
        <v>3</v>
      </c>
      <c r="C21" s="127"/>
      <c r="D21" s="927">
        <f t="shared" si="1"/>
        <v>55604</v>
      </c>
      <c r="E21" s="495">
        <f t="shared" si="2"/>
        <v>34633</v>
      </c>
      <c r="F21" s="370">
        <f t="shared" si="3"/>
        <v>62.285087403783898</v>
      </c>
      <c r="G21" s="495">
        <f t="shared" si="4"/>
        <v>20971</v>
      </c>
      <c r="H21" s="928">
        <f t="shared" si="3"/>
        <v>37.714912596216102</v>
      </c>
      <c r="I21" s="127"/>
      <c r="J21" s="901">
        <f t="shared" si="5"/>
        <v>14922</v>
      </c>
      <c r="K21" s="500">
        <f t="shared" si="6"/>
        <v>26.836198834616216</v>
      </c>
      <c r="L21" s="498">
        <v>6058</v>
      </c>
      <c r="M21" s="499">
        <v>40.597775097171962</v>
      </c>
      <c r="N21" s="498">
        <v>8864</v>
      </c>
      <c r="O21" s="893">
        <v>59.402224902828038</v>
      </c>
      <c r="P21" s="127"/>
      <c r="Q21" s="901">
        <v>11228</v>
      </c>
      <c r="R21" s="500">
        <v>20.192791885475863</v>
      </c>
      <c r="S21" s="498">
        <v>6717</v>
      </c>
      <c r="T21" s="499">
        <v>59.823655147844676</v>
      </c>
      <c r="U21" s="498">
        <v>4511</v>
      </c>
      <c r="V21" s="893">
        <v>40.176344852155324</v>
      </c>
      <c r="W21" s="127"/>
      <c r="X21" s="901">
        <v>29454</v>
      </c>
      <c r="Y21" s="500">
        <v>52.971009279907918</v>
      </c>
      <c r="Z21" s="498">
        <v>21858</v>
      </c>
      <c r="AA21" s="499">
        <v>74.210633530250561</v>
      </c>
      <c r="AB21" s="498">
        <v>7596</v>
      </c>
      <c r="AC21" s="893">
        <f t="shared" si="0"/>
        <v>25.789366469749442</v>
      </c>
      <c r="AD21" s="369"/>
      <c r="AE21" s="196"/>
      <c r="AF21" s="196"/>
      <c r="AG21" s="196"/>
      <c r="AH21" s="197"/>
      <c r="AI21" s="259"/>
      <c r="AJ21" s="132"/>
      <c r="AK21" s="196"/>
      <c r="AL21" s="196"/>
      <c r="AM21" s="196"/>
      <c r="AN21" s="197"/>
      <c r="AO21" s="258"/>
      <c r="AQ21" s="196"/>
      <c r="AR21" s="196"/>
      <c r="AS21" s="196"/>
      <c r="AT21" s="197"/>
      <c r="AU21" s="258"/>
      <c r="AW21" s="196"/>
      <c r="AX21" s="196"/>
      <c r="AY21" s="196"/>
      <c r="AZ21" s="197"/>
      <c r="BA21" s="258"/>
    </row>
    <row r="22" spans="1:53" s="133" customFormat="1" ht="18" customHeight="1" x14ac:dyDescent="0.2">
      <c r="A22" s="125"/>
      <c r="B22" s="908" t="s">
        <v>2</v>
      </c>
      <c r="C22" s="127"/>
      <c r="D22" s="927">
        <f t="shared" si="1"/>
        <v>11563</v>
      </c>
      <c r="E22" s="495">
        <f t="shared" si="2"/>
        <v>7380</v>
      </c>
      <c r="F22" s="370">
        <f t="shared" si="3"/>
        <v>63.824267058721787</v>
      </c>
      <c r="G22" s="495">
        <f t="shared" si="4"/>
        <v>4183</v>
      </c>
      <c r="H22" s="928">
        <f t="shared" si="3"/>
        <v>36.175732941278213</v>
      </c>
      <c r="I22" s="127"/>
      <c r="J22" s="901">
        <f t="shared" si="5"/>
        <v>3098</v>
      </c>
      <c r="K22" s="500">
        <f t="shared" si="6"/>
        <v>26.792354925192424</v>
      </c>
      <c r="L22" s="498">
        <v>1308</v>
      </c>
      <c r="M22" s="499">
        <v>42.220787604906391</v>
      </c>
      <c r="N22" s="498">
        <v>1790</v>
      </c>
      <c r="O22" s="893">
        <v>57.779212395093602</v>
      </c>
      <c r="P22" s="127"/>
      <c r="Q22" s="901">
        <v>2165</v>
      </c>
      <c r="R22" s="500">
        <v>18.723514658825565</v>
      </c>
      <c r="S22" s="498">
        <v>1325</v>
      </c>
      <c r="T22" s="499">
        <v>61.200923787528872</v>
      </c>
      <c r="U22" s="498">
        <v>840</v>
      </c>
      <c r="V22" s="893">
        <v>38.799076212471135</v>
      </c>
      <c r="W22" s="127"/>
      <c r="X22" s="901">
        <v>6300</v>
      </c>
      <c r="Y22" s="500">
        <v>54.484130415982015</v>
      </c>
      <c r="Z22" s="498">
        <v>4747</v>
      </c>
      <c r="AA22" s="499">
        <v>75.349206349206355</v>
      </c>
      <c r="AB22" s="498">
        <v>1553</v>
      </c>
      <c r="AC22" s="893">
        <f t="shared" si="0"/>
        <v>24.650793650793652</v>
      </c>
      <c r="AD22" s="369"/>
      <c r="AE22" s="196"/>
      <c r="AF22" s="196"/>
      <c r="AG22" s="196"/>
      <c r="AH22" s="197"/>
      <c r="AI22" s="258"/>
      <c r="AJ22" s="132"/>
      <c r="AK22" s="196"/>
      <c r="AL22" s="196"/>
      <c r="AM22" s="196"/>
      <c r="AN22" s="197"/>
      <c r="AO22" s="258"/>
      <c r="AQ22" s="196"/>
      <c r="AR22" s="196"/>
      <c r="AS22" s="196"/>
      <c r="AT22" s="197"/>
      <c r="AU22" s="258"/>
      <c r="AW22" s="196"/>
      <c r="AX22" s="196"/>
      <c r="AY22" s="196"/>
      <c r="AZ22" s="197"/>
      <c r="BA22" s="258"/>
    </row>
    <row r="23" spans="1:53" s="133" customFormat="1" ht="18" customHeight="1" x14ac:dyDescent="0.2">
      <c r="A23" s="125"/>
      <c r="B23" s="908" t="s">
        <v>35</v>
      </c>
      <c r="C23" s="127"/>
      <c r="D23" s="927">
        <f t="shared" si="1"/>
        <v>25495</v>
      </c>
      <c r="E23" s="495">
        <f t="shared" si="2"/>
        <v>15796</v>
      </c>
      <c r="F23" s="370">
        <f t="shared" si="3"/>
        <v>61.957246518925281</v>
      </c>
      <c r="G23" s="495">
        <f t="shared" si="4"/>
        <v>9699</v>
      </c>
      <c r="H23" s="928">
        <f t="shared" si="3"/>
        <v>38.042753481074719</v>
      </c>
      <c r="I23" s="127"/>
      <c r="J23" s="901">
        <f t="shared" si="5"/>
        <v>7589</v>
      </c>
      <c r="K23" s="500">
        <f t="shared" si="6"/>
        <v>29.766620906060009</v>
      </c>
      <c r="L23" s="498">
        <v>2935</v>
      </c>
      <c r="M23" s="499">
        <v>38.674397153775203</v>
      </c>
      <c r="N23" s="498">
        <v>4654</v>
      </c>
      <c r="O23" s="893">
        <v>61.325602846224804</v>
      </c>
      <c r="P23" s="127"/>
      <c r="Q23" s="901">
        <v>4743</v>
      </c>
      <c r="R23" s="500">
        <v>18.603647774073348</v>
      </c>
      <c r="S23" s="498">
        <v>2799</v>
      </c>
      <c r="T23" s="499">
        <v>59.013282732447813</v>
      </c>
      <c r="U23" s="498">
        <v>1944</v>
      </c>
      <c r="V23" s="893">
        <v>40.98671726755218</v>
      </c>
      <c r="W23" s="127"/>
      <c r="X23" s="901">
        <v>13163</v>
      </c>
      <c r="Y23" s="500">
        <v>51.629731319866643</v>
      </c>
      <c r="Z23" s="498">
        <v>10062</v>
      </c>
      <c r="AA23" s="499">
        <v>76.441540682215305</v>
      </c>
      <c r="AB23" s="498">
        <v>3101</v>
      </c>
      <c r="AC23" s="893">
        <f t="shared" si="0"/>
        <v>23.558459317784699</v>
      </c>
      <c r="AD23" s="369"/>
      <c r="AE23" s="196"/>
      <c r="AF23" s="196"/>
      <c r="AG23" s="196"/>
      <c r="AH23" s="197"/>
      <c r="AI23" s="258"/>
      <c r="AJ23" s="132"/>
      <c r="AK23" s="196"/>
      <c r="AL23" s="196"/>
      <c r="AM23" s="196"/>
      <c r="AN23" s="197"/>
      <c r="AO23" s="258"/>
      <c r="AQ23" s="196"/>
      <c r="AR23" s="196"/>
      <c r="AS23" s="196"/>
      <c r="AT23" s="197"/>
      <c r="AU23" s="258"/>
      <c r="AW23" s="196"/>
      <c r="AX23" s="196"/>
      <c r="AY23" s="196"/>
      <c r="AZ23" s="197"/>
      <c r="BA23" s="258"/>
    </row>
    <row r="24" spans="1:53" s="133" customFormat="1" ht="18" customHeight="1" x14ac:dyDescent="0.2">
      <c r="A24" s="125"/>
      <c r="B24" s="908" t="s">
        <v>42</v>
      </c>
      <c r="C24" s="127"/>
      <c r="D24" s="927">
        <f t="shared" si="1"/>
        <v>66328</v>
      </c>
      <c r="E24" s="495">
        <f t="shared" si="2"/>
        <v>42587</v>
      </c>
      <c r="F24" s="370">
        <f t="shared" si="3"/>
        <v>64.206669883005674</v>
      </c>
      <c r="G24" s="495">
        <f t="shared" si="4"/>
        <v>23741</v>
      </c>
      <c r="H24" s="928">
        <f t="shared" si="3"/>
        <v>35.793330116994333</v>
      </c>
      <c r="I24" s="127"/>
      <c r="J24" s="901">
        <f t="shared" si="5"/>
        <v>19568</v>
      </c>
      <c r="K24" s="500">
        <f t="shared" si="6"/>
        <v>29.501869497044993</v>
      </c>
      <c r="L24" s="498">
        <v>8824</v>
      </c>
      <c r="M24" s="499">
        <v>45.094031071136548</v>
      </c>
      <c r="N24" s="498">
        <v>10744</v>
      </c>
      <c r="O24" s="893">
        <v>54.905968928863444</v>
      </c>
      <c r="P24" s="127"/>
      <c r="Q24" s="901">
        <v>11744</v>
      </c>
      <c r="R24" s="500">
        <v>17.705946206730189</v>
      </c>
      <c r="S24" s="498">
        <v>7280</v>
      </c>
      <c r="T24" s="499">
        <v>61.98910081743869</v>
      </c>
      <c r="U24" s="498">
        <v>4464</v>
      </c>
      <c r="V24" s="893">
        <v>38.01089918256131</v>
      </c>
      <c r="W24" s="127"/>
      <c r="X24" s="901">
        <v>35016</v>
      </c>
      <c r="Y24" s="500">
        <v>52.792184296224818</v>
      </c>
      <c r="Z24" s="498">
        <v>26483</v>
      </c>
      <c r="AA24" s="499">
        <v>75.631140050262729</v>
      </c>
      <c r="AB24" s="498">
        <v>8533</v>
      </c>
      <c r="AC24" s="893">
        <f t="shared" si="0"/>
        <v>24.368859949737264</v>
      </c>
      <c r="AD24" s="369"/>
      <c r="AE24" s="196"/>
      <c r="AF24" s="196"/>
      <c r="AG24" s="196"/>
      <c r="AH24" s="197"/>
      <c r="AI24" s="258"/>
      <c r="AJ24" s="132"/>
      <c r="AK24" s="196"/>
      <c r="AL24" s="196"/>
      <c r="AM24" s="196"/>
      <c r="AN24" s="197"/>
      <c r="AO24" s="258"/>
      <c r="AQ24" s="196"/>
      <c r="AR24" s="196"/>
      <c r="AS24" s="196"/>
      <c r="AT24" s="197"/>
      <c r="AU24" s="258"/>
      <c r="AW24" s="196"/>
      <c r="AX24" s="196"/>
      <c r="AY24" s="196"/>
      <c r="AZ24" s="197"/>
      <c r="BA24" s="258"/>
    </row>
    <row r="25" spans="1:53" s="141" customFormat="1" ht="18" customHeight="1" x14ac:dyDescent="0.2">
      <c r="A25" s="140"/>
      <c r="B25" s="908" t="s">
        <v>43</v>
      </c>
      <c r="C25" s="127"/>
      <c r="D25" s="927">
        <f t="shared" si="1"/>
        <v>16329</v>
      </c>
      <c r="E25" s="495">
        <f t="shared" si="2"/>
        <v>9056</v>
      </c>
      <c r="F25" s="370">
        <f t="shared" si="3"/>
        <v>55.459611733725275</v>
      </c>
      <c r="G25" s="495">
        <f t="shared" si="4"/>
        <v>7273</v>
      </c>
      <c r="H25" s="928">
        <f t="shared" si="3"/>
        <v>44.540388266274725</v>
      </c>
      <c r="I25" s="127"/>
      <c r="J25" s="901">
        <f t="shared" si="5"/>
        <v>6851</v>
      </c>
      <c r="K25" s="500">
        <f t="shared" si="6"/>
        <v>41.956029150590972</v>
      </c>
      <c r="L25" s="498">
        <v>2548</v>
      </c>
      <c r="M25" s="499">
        <v>37.191650853889939</v>
      </c>
      <c r="N25" s="498">
        <v>4303</v>
      </c>
      <c r="O25" s="893">
        <v>62.808349146110054</v>
      </c>
      <c r="P25" s="127"/>
      <c r="Q25" s="901">
        <v>3054</v>
      </c>
      <c r="R25" s="500">
        <v>18.702921183171046</v>
      </c>
      <c r="S25" s="498">
        <v>1712</v>
      </c>
      <c r="T25" s="499">
        <v>56.057629338572369</v>
      </c>
      <c r="U25" s="498">
        <v>1342</v>
      </c>
      <c r="V25" s="893">
        <v>43.942370661427638</v>
      </c>
      <c r="W25" s="127"/>
      <c r="X25" s="901">
        <v>6424</v>
      </c>
      <c r="Y25" s="500">
        <v>39.341049666237978</v>
      </c>
      <c r="Z25" s="498">
        <v>4796</v>
      </c>
      <c r="AA25" s="499">
        <v>74.657534246575338</v>
      </c>
      <c r="AB25" s="498">
        <v>1628</v>
      </c>
      <c r="AC25" s="893">
        <f t="shared" si="0"/>
        <v>25.342465753424658</v>
      </c>
      <c r="AD25" s="369"/>
      <c r="AE25" s="196"/>
      <c r="AF25" s="196"/>
      <c r="AG25" s="196"/>
      <c r="AH25" s="197"/>
      <c r="AI25" s="258"/>
      <c r="AJ25" s="132"/>
      <c r="AK25" s="196"/>
      <c r="AL25" s="196"/>
      <c r="AM25" s="196"/>
      <c r="AN25" s="197"/>
      <c r="AO25" s="258"/>
      <c r="AQ25" s="196"/>
      <c r="AR25" s="196"/>
      <c r="AS25" s="196"/>
      <c r="AT25" s="197"/>
      <c r="AU25" s="258"/>
      <c r="AW25" s="196"/>
      <c r="AX25" s="196"/>
      <c r="AY25" s="196"/>
      <c r="AZ25" s="197"/>
      <c r="BA25" s="258"/>
    </row>
    <row r="26" spans="1:53" s="133" customFormat="1" ht="18" customHeight="1" x14ac:dyDescent="0.2">
      <c r="B26" s="908" t="s">
        <v>44</v>
      </c>
      <c r="C26" s="127"/>
      <c r="D26" s="930">
        <f t="shared" si="1"/>
        <v>6218</v>
      </c>
      <c r="E26" s="497">
        <f t="shared" si="2"/>
        <v>3969</v>
      </c>
      <c r="F26" s="372">
        <f t="shared" si="3"/>
        <v>63.830813766484397</v>
      </c>
      <c r="G26" s="497">
        <f t="shared" si="4"/>
        <v>2249</v>
      </c>
      <c r="H26" s="928">
        <f t="shared" si="3"/>
        <v>36.169186233515596</v>
      </c>
      <c r="I26" s="127"/>
      <c r="J26" s="902">
        <f t="shared" si="5"/>
        <v>1147</v>
      </c>
      <c r="K26" s="501">
        <f t="shared" si="6"/>
        <v>18.446445802508844</v>
      </c>
      <c r="L26" s="496">
        <v>440</v>
      </c>
      <c r="M26" s="371">
        <v>38.360941586748041</v>
      </c>
      <c r="N26" s="496">
        <v>707</v>
      </c>
      <c r="O26" s="893">
        <v>61.639058413251959</v>
      </c>
      <c r="P26" s="127"/>
      <c r="Q26" s="902">
        <v>889</v>
      </c>
      <c r="R26" s="501">
        <v>14.297201672563526</v>
      </c>
      <c r="S26" s="496">
        <v>476</v>
      </c>
      <c r="T26" s="371">
        <v>53.543307086614178</v>
      </c>
      <c r="U26" s="496">
        <v>413</v>
      </c>
      <c r="V26" s="893">
        <v>46.45669291338583</v>
      </c>
      <c r="W26" s="127"/>
      <c r="X26" s="902">
        <v>4182</v>
      </c>
      <c r="Y26" s="501">
        <v>67.256352524927635</v>
      </c>
      <c r="Z26" s="496">
        <v>3053</v>
      </c>
      <c r="AA26" s="371">
        <v>73.003347680535626</v>
      </c>
      <c r="AB26" s="496">
        <v>1129</v>
      </c>
      <c r="AC26" s="893">
        <f t="shared" si="0"/>
        <v>26.996652319464371</v>
      </c>
      <c r="AD26" s="369"/>
      <c r="AE26" s="196"/>
      <c r="AF26" s="196"/>
      <c r="AG26" s="196"/>
      <c r="AH26" s="197"/>
      <c r="AI26" s="258"/>
      <c r="AJ26" s="132"/>
      <c r="AK26" s="196"/>
      <c r="AL26" s="196"/>
      <c r="AM26" s="196"/>
      <c r="AN26" s="197"/>
      <c r="AO26" s="258"/>
      <c r="AQ26" s="196"/>
      <c r="AR26" s="196"/>
      <c r="AS26" s="196"/>
      <c r="AT26" s="197"/>
      <c r="AU26" s="258"/>
      <c r="AW26" s="196"/>
      <c r="AX26" s="196"/>
      <c r="AY26" s="196"/>
      <c r="AZ26" s="197"/>
      <c r="BA26" s="258"/>
    </row>
    <row r="27" spans="1:53" s="133" customFormat="1" ht="18" customHeight="1" x14ac:dyDescent="0.2">
      <c r="B27" s="908" t="s">
        <v>45</v>
      </c>
      <c r="C27" s="127"/>
      <c r="D27" s="930">
        <f t="shared" si="1"/>
        <v>22999</v>
      </c>
      <c r="E27" s="497">
        <f t="shared" si="2"/>
        <v>14128</v>
      </c>
      <c r="F27" s="372">
        <f t="shared" si="3"/>
        <v>61.428757772077049</v>
      </c>
      <c r="G27" s="497">
        <f t="shared" si="4"/>
        <v>8871</v>
      </c>
      <c r="H27" s="928">
        <f t="shared" si="3"/>
        <v>38.571242227922951</v>
      </c>
      <c r="I27" s="127"/>
      <c r="J27" s="902">
        <f t="shared" si="5"/>
        <v>5874</v>
      </c>
      <c r="K27" s="501">
        <f t="shared" si="6"/>
        <v>25.540240880038262</v>
      </c>
      <c r="L27" s="496">
        <v>2241</v>
      </c>
      <c r="M27" s="371">
        <v>38.151174668028595</v>
      </c>
      <c r="N27" s="496">
        <v>3633</v>
      </c>
      <c r="O27" s="893">
        <v>61.848825331971405</v>
      </c>
      <c r="P27" s="127"/>
      <c r="Q27" s="902">
        <v>4126</v>
      </c>
      <c r="R27" s="501">
        <v>17.9399104308883</v>
      </c>
      <c r="S27" s="496">
        <v>2254</v>
      </c>
      <c r="T27" s="371">
        <v>54.629180804653423</v>
      </c>
      <c r="U27" s="496">
        <v>1872</v>
      </c>
      <c r="V27" s="893">
        <v>45.370819195346584</v>
      </c>
      <c r="W27" s="127"/>
      <c r="X27" s="902">
        <v>12999</v>
      </c>
      <c r="Y27" s="501">
        <v>56.519848689073434</v>
      </c>
      <c r="Z27" s="496">
        <v>9633</v>
      </c>
      <c r="AA27" s="371">
        <v>74.105700438495276</v>
      </c>
      <c r="AB27" s="496">
        <v>3366</v>
      </c>
      <c r="AC27" s="893">
        <f t="shared" si="0"/>
        <v>25.894299561504731</v>
      </c>
      <c r="AD27" s="369"/>
      <c r="AE27" s="196"/>
      <c r="AF27" s="196"/>
      <c r="AG27" s="196"/>
      <c r="AH27" s="197"/>
      <c r="AI27" s="259"/>
      <c r="AJ27" s="132"/>
      <c r="AK27" s="196"/>
      <c r="AL27" s="196"/>
      <c r="AM27" s="196"/>
      <c r="AN27" s="197"/>
      <c r="AO27" s="258"/>
      <c r="AQ27" s="196"/>
      <c r="AR27" s="196"/>
      <c r="AS27" s="196"/>
      <c r="AT27" s="197"/>
      <c r="AU27" s="258"/>
      <c r="AW27" s="196"/>
      <c r="AX27" s="196"/>
      <c r="AY27" s="196"/>
      <c r="AZ27" s="197"/>
      <c r="BA27" s="258"/>
    </row>
    <row r="28" spans="1:53" s="133" customFormat="1" ht="18" customHeight="1" x14ac:dyDescent="0.2">
      <c r="B28" s="908" t="s">
        <v>46</v>
      </c>
      <c r="C28" s="127"/>
      <c r="D28" s="930">
        <f t="shared" si="1"/>
        <v>3910</v>
      </c>
      <c r="E28" s="497">
        <f t="shared" si="2"/>
        <v>2539</v>
      </c>
      <c r="F28" s="372">
        <f t="shared" si="3"/>
        <v>64.936061381074168</v>
      </c>
      <c r="G28" s="497">
        <f t="shared" si="4"/>
        <v>1371</v>
      </c>
      <c r="H28" s="931">
        <f t="shared" si="3"/>
        <v>35.063938618925832</v>
      </c>
      <c r="I28" s="127"/>
      <c r="J28" s="902">
        <f t="shared" si="5"/>
        <v>666</v>
      </c>
      <c r="K28" s="501">
        <f t="shared" si="6"/>
        <v>17.033248081841432</v>
      </c>
      <c r="L28" s="496">
        <v>272</v>
      </c>
      <c r="M28" s="371">
        <v>40.840840840840841</v>
      </c>
      <c r="N28" s="496">
        <v>394</v>
      </c>
      <c r="O28" s="896">
        <v>59.159159159159159</v>
      </c>
      <c r="P28" s="127"/>
      <c r="Q28" s="902">
        <v>683</v>
      </c>
      <c r="R28" s="501">
        <v>17.468030690537084</v>
      </c>
      <c r="S28" s="496">
        <v>377</v>
      </c>
      <c r="T28" s="371">
        <v>55.197657393850662</v>
      </c>
      <c r="U28" s="496">
        <v>306</v>
      </c>
      <c r="V28" s="896">
        <v>44.802342606149345</v>
      </c>
      <c r="W28" s="127"/>
      <c r="X28" s="902">
        <v>2561</v>
      </c>
      <c r="Y28" s="501">
        <v>65.498721227621488</v>
      </c>
      <c r="Z28" s="496">
        <v>1890</v>
      </c>
      <c r="AA28" s="371">
        <v>73.799297149550952</v>
      </c>
      <c r="AB28" s="496">
        <v>671</v>
      </c>
      <c r="AC28" s="896">
        <f t="shared" si="0"/>
        <v>26.200702850449041</v>
      </c>
      <c r="AD28" s="369"/>
      <c r="AE28" s="196"/>
      <c r="AF28" s="196"/>
      <c r="AG28" s="196"/>
      <c r="AH28" s="197"/>
      <c r="AI28" s="258"/>
      <c r="AJ28" s="132"/>
      <c r="AK28" s="196"/>
      <c r="AL28" s="196"/>
      <c r="AM28" s="196"/>
      <c r="AN28" s="197"/>
      <c r="AO28" s="258"/>
      <c r="AQ28" s="196"/>
      <c r="AR28" s="196"/>
      <c r="AS28" s="196"/>
      <c r="AT28" s="197"/>
      <c r="AU28" s="258"/>
      <c r="AW28" s="196"/>
      <c r="AX28" s="196"/>
      <c r="AY28" s="196"/>
      <c r="AZ28" s="197"/>
      <c r="BA28" s="258"/>
    </row>
    <row r="29" spans="1:53" s="133" customFormat="1" ht="18" customHeight="1" x14ac:dyDescent="0.2">
      <c r="B29" s="922" t="s">
        <v>1</v>
      </c>
      <c r="C29" s="127"/>
      <c r="D29" s="932">
        <f t="shared" si="1"/>
        <v>1245</v>
      </c>
      <c r="E29" s="933">
        <f t="shared" si="2"/>
        <v>660</v>
      </c>
      <c r="F29" s="934">
        <f t="shared" si="3"/>
        <v>53.01204819277109</v>
      </c>
      <c r="G29" s="933">
        <f t="shared" si="4"/>
        <v>585</v>
      </c>
      <c r="H29" s="935">
        <f t="shared" si="3"/>
        <v>46.987951807228917</v>
      </c>
      <c r="I29" s="127"/>
      <c r="J29" s="938">
        <f t="shared" si="5"/>
        <v>731</v>
      </c>
      <c r="K29" s="939">
        <f t="shared" si="6"/>
        <v>58.714859437751002</v>
      </c>
      <c r="L29" s="940">
        <v>265</v>
      </c>
      <c r="M29" s="941">
        <v>36.251709986320108</v>
      </c>
      <c r="N29" s="940">
        <v>466</v>
      </c>
      <c r="O29" s="942">
        <v>63.748290013679885</v>
      </c>
      <c r="P29" s="127"/>
      <c r="Q29" s="938">
        <v>171</v>
      </c>
      <c r="R29" s="939">
        <v>13.734939759036143</v>
      </c>
      <c r="S29" s="940">
        <v>127</v>
      </c>
      <c r="T29" s="941">
        <v>74.269005847953224</v>
      </c>
      <c r="U29" s="940">
        <v>44</v>
      </c>
      <c r="V29" s="942">
        <v>25.730994152046783</v>
      </c>
      <c r="W29" s="127"/>
      <c r="X29" s="938">
        <v>343</v>
      </c>
      <c r="Y29" s="939">
        <v>27.550200803212849</v>
      </c>
      <c r="Z29" s="940">
        <v>268</v>
      </c>
      <c r="AA29" s="941">
        <v>78.134110787172006</v>
      </c>
      <c r="AB29" s="940">
        <v>75</v>
      </c>
      <c r="AC29" s="942">
        <f t="shared" si="0"/>
        <v>21.865889212827987</v>
      </c>
      <c r="AD29" s="369"/>
      <c r="AE29" s="196"/>
      <c r="AF29" s="196"/>
      <c r="AG29" s="196"/>
      <c r="AH29" s="197"/>
      <c r="AI29" s="258"/>
      <c r="AJ29" s="132"/>
      <c r="AK29" s="196"/>
      <c r="AL29" s="196"/>
      <c r="AM29" s="196"/>
      <c r="AN29" s="197"/>
      <c r="AO29" s="258"/>
      <c r="AQ29" s="196"/>
      <c r="AR29" s="196"/>
      <c r="AS29" s="196"/>
      <c r="AT29" s="197"/>
      <c r="AU29" s="258"/>
      <c r="AW29" s="196"/>
      <c r="AX29" s="196"/>
      <c r="AY29" s="196"/>
      <c r="AZ29" s="197"/>
      <c r="BA29" s="258"/>
    </row>
    <row r="30" spans="1:53" s="124" customFormat="1" ht="3.75" customHeight="1" x14ac:dyDescent="0.2">
      <c r="A30" s="121"/>
      <c r="B30" s="122"/>
      <c r="C30" s="123"/>
      <c r="D30" s="122"/>
      <c r="E30" s="122"/>
      <c r="F30" s="122"/>
      <c r="G30" s="122"/>
      <c r="H30" s="151"/>
      <c r="I30" s="123"/>
      <c r="J30" s="122"/>
      <c r="K30" s="122"/>
      <c r="L30" s="122"/>
      <c r="M30" s="122"/>
      <c r="N30" s="122"/>
      <c r="O30" s="368"/>
      <c r="P30" s="123"/>
      <c r="Q30" s="122"/>
      <c r="R30" s="122"/>
      <c r="S30" s="122"/>
      <c r="T30" s="122"/>
      <c r="U30" s="122"/>
      <c r="V30" s="368"/>
      <c r="W30" s="123"/>
      <c r="X30" s="122"/>
      <c r="Y30" s="122"/>
      <c r="Z30" s="122"/>
      <c r="AA30" s="122"/>
      <c r="AB30" s="122"/>
      <c r="AC30" s="368"/>
      <c r="AD30" s="369"/>
      <c r="AE30" s="200"/>
      <c r="AF30" s="200"/>
      <c r="AG30" s="196"/>
      <c r="AH30" s="197"/>
      <c r="AI30" s="258"/>
      <c r="AJ30" s="132"/>
      <c r="AK30" s="200"/>
      <c r="AL30" s="200"/>
      <c r="AM30" s="196"/>
      <c r="AN30" s="197"/>
      <c r="AO30" s="258"/>
      <c r="AQ30" s="200"/>
      <c r="AR30" s="200"/>
      <c r="AS30" s="196"/>
      <c r="AT30" s="197"/>
      <c r="AU30" s="258"/>
      <c r="AW30" s="200"/>
      <c r="AX30" s="200"/>
      <c r="AY30" s="196"/>
      <c r="AZ30" s="197"/>
      <c r="BA30" s="258"/>
    </row>
    <row r="31" spans="1:53" s="152" customFormat="1" ht="18" customHeight="1" x14ac:dyDescent="0.2">
      <c r="A31" s="797"/>
      <c r="B31" s="947" t="s">
        <v>0</v>
      </c>
      <c r="C31" s="742"/>
      <c r="D31" s="945">
        <f>J31+Q31+X31</f>
        <v>544751</v>
      </c>
      <c r="E31" s="944">
        <f>L31+S31+Z31</f>
        <v>342484</v>
      </c>
      <c r="F31" s="914">
        <f>E31/$D31*100</f>
        <v>62.869824929187835</v>
      </c>
      <c r="G31" s="944">
        <f>N31+U31+AB31</f>
        <v>202267</v>
      </c>
      <c r="H31" s="946">
        <f>G31/$D31*100</f>
        <v>37.130175070812172</v>
      </c>
      <c r="I31" s="742"/>
      <c r="J31" s="912">
        <f>SUM(J12:J29)</f>
        <v>151425</v>
      </c>
      <c r="K31" s="943">
        <f>J31/$D31*100</f>
        <v>27.79710363083317</v>
      </c>
      <c r="L31" s="944">
        <f>SUM(L12:L29)</f>
        <v>62019</v>
      </c>
      <c r="M31" s="914">
        <f>L31/$J31*100</f>
        <v>40.95690936106984</v>
      </c>
      <c r="N31" s="944">
        <f>SUM(N12:N29)</f>
        <v>89406</v>
      </c>
      <c r="O31" s="913">
        <f>N31/$J31*100</f>
        <v>59.04309063893016</v>
      </c>
      <c r="P31" s="742"/>
      <c r="Q31" s="912">
        <f>SUM(Q12:Q29)</f>
        <v>102789</v>
      </c>
      <c r="R31" s="943">
        <f>Q31/$D31*100</f>
        <v>18.868987849494541</v>
      </c>
      <c r="S31" s="944">
        <f>SUM(S12:S29)</f>
        <v>62152</v>
      </c>
      <c r="T31" s="914">
        <f>S31/$Q31*100</f>
        <v>60.465614024847014</v>
      </c>
      <c r="U31" s="944">
        <f>SUM(U12:U29)</f>
        <v>40637</v>
      </c>
      <c r="V31" s="913">
        <f>U31/$Q31*100</f>
        <v>39.534385975152986</v>
      </c>
      <c r="W31" s="742"/>
      <c r="X31" s="912">
        <f>SUM(X12:X29)</f>
        <v>290537</v>
      </c>
      <c r="Y31" s="943">
        <f>X31/$D31*100</f>
        <v>53.333908519672292</v>
      </c>
      <c r="Z31" s="944">
        <f>SUM(Z12:Z29)</f>
        <v>218313</v>
      </c>
      <c r="AA31" s="914">
        <f>Z31/$X31*100</f>
        <v>75.141204046300473</v>
      </c>
      <c r="AB31" s="944">
        <f>SUM(AB12:AB29)</f>
        <v>72224</v>
      </c>
      <c r="AC31" s="913">
        <f>AB31/$X31*100</f>
        <v>24.858795953699527</v>
      </c>
      <c r="AD31" s="369"/>
      <c r="AE31" s="196"/>
      <c r="AF31" s="196"/>
      <c r="AG31" s="200"/>
      <c r="AH31" s="200"/>
      <c r="AI31" s="260"/>
      <c r="AJ31" s="261"/>
      <c r="AK31" s="196"/>
      <c r="AL31" s="196"/>
      <c r="AM31" s="200"/>
      <c r="AN31" s="200"/>
      <c r="AO31" s="260"/>
      <c r="AQ31" s="196"/>
      <c r="AR31" s="196"/>
      <c r="AS31" s="200"/>
      <c r="AT31" s="200"/>
      <c r="AU31" s="260"/>
      <c r="AW31" s="196"/>
      <c r="AX31" s="196"/>
      <c r="AY31" s="200"/>
      <c r="AZ31" s="200"/>
      <c r="BA31" s="260"/>
    </row>
    <row r="32" spans="1:53" s="157" customFormat="1" ht="5.25" customHeight="1" x14ac:dyDescent="0.25">
      <c r="B32" s="158" t="s">
        <v>39</v>
      </c>
      <c r="C32" s="159"/>
      <c r="I32" s="159"/>
    </row>
    <row r="33" spans="2:14" s="152" customFormat="1" ht="5.25" customHeight="1" x14ac:dyDescent="0.25">
      <c r="B33" s="158" t="s">
        <v>47</v>
      </c>
      <c r="C33" s="161"/>
      <c r="I33" s="161"/>
    </row>
    <row r="34" spans="2:14" s="152" customFormat="1" ht="13.5" customHeight="1" x14ac:dyDescent="0.25">
      <c r="B34" s="1299"/>
      <c r="C34" s="1299"/>
      <c r="D34" s="1299"/>
      <c r="E34" s="1299"/>
      <c r="F34" s="1299"/>
      <c r="G34" s="1299"/>
      <c r="H34" s="1299"/>
    </row>
    <row r="35" spans="2:14" ht="29.25" customHeight="1" x14ac:dyDescent="0.25">
      <c r="B35" s="1351"/>
      <c r="C35" s="1351"/>
      <c r="D35" s="1351"/>
      <c r="E35" s="493"/>
      <c r="F35" s="493"/>
      <c r="G35" s="493"/>
      <c r="H35" s="163"/>
      <c r="I35" s="163"/>
      <c r="J35" s="163"/>
      <c r="K35" s="163"/>
      <c r="L35" s="163"/>
      <c r="M35" s="163"/>
      <c r="N35" s="163"/>
    </row>
    <row r="36" spans="2:14" ht="4.5" customHeight="1" x14ac:dyDescent="0.25">
      <c r="B36" s="1324"/>
      <c r="C36" s="1324"/>
      <c r="D36" s="1324"/>
      <c r="E36" s="494"/>
      <c r="F36" s="494"/>
      <c r="G36" s="494"/>
      <c r="H36" s="163"/>
      <c r="I36" s="163"/>
      <c r="J36" s="163"/>
      <c r="K36" s="163"/>
      <c r="L36" s="163"/>
      <c r="M36" s="163"/>
      <c r="N36" s="163"/>
    </row>
  </sheetData>
  <mergeCells count="30">
    <mergeCell ref="B34:H34"/>
    <mergeCell ref="B35:D35"/>
    <mergeCell ref="B36:D36"/>
    <mergeCell ref="R9:R10"/>
    <mergeCell ref="S9:T9"/>
    <mergeCell ref="K9:K10"/>
    <mergeCell ref="L9:M9"/>
    <mergeCell ref="N9:O9"/>
    <mergeCell ref="Q9:Q10"/>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71" orientation="landscape" r:id="rId1"/>
  <headerFooter alignWithMargins="0"/>
  <rowBreaks count="2" manualBreakCount="2">
    <brk id="34" max="25" man="1"/>
    <brk id="35" max="16383" man="1"/>
  </row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oja100">
    <tabColor theme="0"/>
    <pageSetUpPr fitToPage="1"/>
  </sheetPr>
  <dimension ref="A1:BA36"/>
  <sheetViews>
    <sheetView showGridLines="0" zoomScaleNormal="100" workbookViewId="0">
      <selection activeCell="B6" sqref="B6"/>
    </sheetView>
  </sheetViews>
  <sheetFormatPr baseColWidth="10" defaultColWidth="11.453125" defaultRowHeight="15" x14ac:dyDescent="0.25"/>
  <cols>
    <col min="1" max="1" width="1.1796875" style="162" customWidth="1"/>
    <col min="2" max="2" width="28.7265625" style="162" customWidth="1"/>
    <col min="3" max="3" width="0.54296875" style="162" customWidth="1"/>
    <col min="4" max="4" width="10.1796875" style="162" bestFit="1" customWidth="1"/>
    <col min="5" max="5" width="10.26953125" style="162" customWidth="1"/>
    <col min="6" max="6" width="7" style="162" customWidth="1"/>
    <col min="7" max="7" width="8.81640625" style="162" customWidth="1"/>
    <col min="8" max="8" width="7" style="162" customWidth="1"/>
    <col min="9" max="9" width="0.453125" style="162" customWidth="1"/>
    <col min="10" max="10" width="8.453125" style="162" bestFit="1" customWidth="1"/>
    <col min="11" max="11" width="6.7265625" style="162" customWidth="1"/>
    <col min="12" max="12" width="8.453125" style="162" customWidth="1"/>
    <col min="13" max="13" width="6.7265625" style="162" bestFit="1" customWidth="1"/>
    <col min="14" max="14" width="8.453125" style="162" customWidth="1"/>
    <col min="15" max="15" width="6.7265625" style="162" bestFit="1" customWidth="1"/>
    <col min="16" max="16" width="0.453125" style="162" customWidth="1"/>
    <col min="17" max="17" width="8.453125" style="162" bestFit="1" customWidth="1"/>
    <col min="18" max="18" width="6.81640625" style="162" customWidth="1"/>
    <col min="19" max="19" width="8.453125" style="162" customWidth="1"/>
    <col min="20" max="20" width="6.7265625" style="162" bestFit="1" customWidth="1"/>
    <col min="21" max="21" width="8.453125" style="162" customWidth="1"/>
    <col min="22" max="22" width="6.7265625" style="162" bestFit="1" customWidth="1"/>
    <col min="23" max="23" width="0.453125" style="162" customWidth="1"/>
    <col min="24" max="24" width="8.453125" style="162" bestFit="1" customWidth="1"/>
    <col min="25" max="25" width="7" style="162" customWidth="1"/>
    <col min="26" max="26" width="8.453125" style="162" customWidth="1"/>
    <col min="27" max="27" width="6.7265625" style="162" bestFit="1" customWidth="1"/>
    <col min="28" max="28" width="8.453125" style="162" customWidth="1"/>
    <col min="29" max="29" width="6.7265625" style="162" bestFit="1" customWidth="1"/>
    <col min="30" max="30" width="11.453125" style="162"/>
    <col min="31" max="33" width="2.453125" style="162" bestFit="1" customWidth="1"/>
    <col min="34" max="34" width="13" style="162" bestFit="1" customWidth="1"/>
    <col min="35" max="35" width="3.453125" style="162" bestFit="1" customWidth="1"/>
    <col min="36" max="36" width="3.81640625" style="162" customWidth="1"/>
    <col min="37" max="39" width="2.453125" style="162" bestFit="1" customWidth="1"/>
    <col min="40" max="40" width="8.453125" style="162" bestFit="1" customWidth="1"/>
    <col min="41" max="41" width="3.453125" style="162" bestFit="1" customWidth="1"/>
    <col min="42" max="42" width="3.54296875" style="162" customWidth="1"/>
    <col min="43" max="45" width="2.453125" style="162" bestFit="1" customWidth="1"/>
    <col min="46" max="46" width="8.453125" style="162" bestFit="1" customWidth="1"/>
    <col min="47" max="47" width="4.1796875" style="162" bestFit="1" customWidth="1"/>
    <col min="48" max="48" width="3.26953125" style="162" customWidth="1"/>
    <col min="49" max="49" width="4.26953125" style="162" bestFit="1" customWidth="1"/>
    <col min="50" max="50" width="2.453125" style="162" bestFit="1" customWidth="1"/>
    <col min="51" max="51" width="4.26953125" style="162" bestFit="1" customWidth="1"/>
    <col min="52" max="52" width="8.453125" style="162" bestFit="1" customWidth="1"/>
    <col min="53" max="53" width="4.26953125" style="162" bestFit="1" customWidth="1"/>
    <col min="54" max="16384" width="11.453125" style="162"/>
  </cols>
  <sheetData>
    <row r="1" spans="1:53" s="104" customFormat="1" ht="15" customHeight="1" x14ac:dyDescent="0.25">
      <c r="A1" s="471" t="s">
        <v>50</v>
      </c>
      <c r="B1" s="105"/>
      <c r="C1" s="106"/>
      <c r="I1" s="106"/>
      <c r="J1" s="471" t="s">
        <v>135</v>
      </c>
      <c r="K1" s="471"/>
      <c r="L1" s="471" t="s">
        <v>135</v>
      </c>
      <c r="M1" s="471"/>
      <c r="N1" s="471" t="s">
        <v>135</v>
      </c>
      <c r="O1" s="471"/>
      <c r="P1" s="471"/>
      <c r="Q1" s="471" t="s">
        <v>16</v>
      </c>
      <c r="R1" s="471"/>
      <c r="S1" s="471" t="s">
        <v>16</v>
      </c>
      <c r="T1" s="471"/>
      <c r="U1" s="471" t="s">
        <v>16</v>
      </c>
      <c r="V1" s="471"/>
      <c r="W1" s="471"/>
      <c r="X1" s="471" t="s">
        <v>15</v>
      </c>
      <c r="Y1" s="471"/>
      <c r="Z1" s="471" t="s">
        <v>15</v>
      </c>
      <c r="AA1" s="471"/>
      <c r="AB1" s="471" t="s">
        <v>15</v>
      </c>
    </row>
    <row r="2" spans="1:53" s="108" customFormat="1" ht="52.5" customHeight="1" x14ac:dyDescent="0.3">
      <c r="B2" s="1300"/>
      <c r="C2" s="1300"/>
    </row>
    <row r="3" spans="1:53" s="111" customFormat="1" ht="4.5" customHeight="1" x14ac:dyDescent="0.25">
      <c r="B3" s="1301"/>
      <c r="C3" s="1301"/>
    </row>
    <row r="4" spans="1:53" s="111" customFormat="1" ht="17.25" customHeight="1" x14ac:dyDescent="0.25">
      <c r="A4" s="1325" t="s">
        <v>424</v>
      </c>
      <c r="B4" s="1325"/>
      <c r="C4" s="1325"/>
      <c r="D4" s="1325"/>
      <c r="E4" s="1325"/>
      <c r="F4" s="1325"/>
      <c r="G4" s="1325"/>
      <c r="H4" s="1325"/>
      <c r="I4" s="1325"/>
      <c r="J4" s="1325"/>
      <c r="K4" s="1325"/>
      <c r="L4" s="1325"/>
      <c r="M4" s="1325"/>
      <c r="N4" s="1325"/>
      <c r="O4" s="1325"/>
      <c r="P4" s="1325"/>
      <c r="Q4" s="1325"/>
      <c r="R4" s="1325"/>
      <c r="S4" s="1325"/>
      <c r="T4" s="1325"/>
      <c r="U4" s="1325"/>
      <c r="V4" s="1325"/>
      <c r="W4" s="1325"/>
      <c r="X4" s="1325"/>
      <c r="Y4" s="1325"/>
      <c r="Z4" s="1325"/>
      <c r="AA4" s="1325"/>
      <c r="AB4" s="1325"/>
      <c r="AC4" s="1325"/>
    </row>
    <row r="5" spans="1:53" s="111" customFormat="1" ht="17.25" customHeight="1" x14ac:dyDescent="0.25">
      <c r="A5" s="770"/>
      <c r="B5" s="1326" t="s">
        <v>486</v>
      </c>
      <c r="C5" s="1326"/>
      <c r="D5" s="1326"/>
      <c r="E5" s="1326"/>
      <c r="F5" s="1326"/>
      <c r="G5" s="1326"/>
      <c r="H5" s="1326"/>
      <c r="I5" s="1326"/>
      <c r="J5" s="1326"/>
      <c r="K5" s="1326"/>
      <c r="L5" s="1326"/>
      <c r="M5" s="1326"/>
      <c r="N5" s="1326"/>
      <c r="O5" s="1326"/>
      <c r="P5" s="1326"/>
      <c r="Q5" s="1326"/>
      <c r="R5" s="1326"/>
      <c r="S5" s="1326"/>
      <c r="T5" s="1326"/>
      <c r="U5" s="1326"/>
      <c r="V5" s="1326"/>
      <c r="W5" s="1326"/>
      <c r="X5" s="1326"/>
      <c r="Y5" s="1326"/>
      <c r="Z5" s="1326"/>
      <c r="AA5" s="1326"/>
      <c r="AB5" s="1326"/>
      <c r="AC5" s="1326"/>
    </row>
    <row r="6" spans="1:53" s="111" customFormat="1" ht="6" customHeight="1" x14ac:dyDescent="0.25"/>
    <row r="7" spans="1:53" s="115" customFormat="1" ht="12.75" customHeight="1" x14ac:dyDescent="0.25">
      <c r="A7" s="771"/>
      <c r="B7" s="1406" t="s">
        <v>12</v>
      </c>
      <c r="C7" s="742"/>
      <c r="D7" s="1414" t="s">
        <v>265</v>
      </c>
      <c r="E7" s="1415"/>
      <c r="F7" s="1415"/>
      <c r="G7" s="1415"/>
      <c r="H7" s="1415"/>
      <c r="I7" s="920"/>
      <c r="J7" s="1411"/>
      <c r="K7" s="1411"/>
      <c r="L7" s="1411"/>
      <c r="M7" s="1411"/>
      <c r="N7" s="1411"/>
      <c r="O7" s="1411"/>
      <c r="P7" s="920"/>
      <c r="Q7" s="1411"/>
      <c r="R7" s="1411"/>
      <c r="S7" s="1411"/>
      <c r="T7" s="1411"/>
      <c r="U7" s="1411"/>
      <c r="V7" s="1411"/>
      <c r="W7" s="920"/>
      <c r="X7" s="1411"/>
      <c r="Y7" s="1411"/>
      <c r="Z7" s="1411"/>
      <c r="AA7" s="1411"/>
      <c r="AB7" s="1411"/>
      <c r="AC7" s="1410"/>
      <c r="AD7" s="252"/>
      <c r="AE7" s="252"/>
      <c r="AF7" s="253"/>
      <c r="AG7" s="253"/>
      <c r="AH7" s="253"/>
      <c r="AI7" s="253"/>
      <c r="AJ7" s="253"/>
      <c r="AK7" s="253"/>
      <c r="AL7" s="254"/>
    </row>
    <row r="8" spans="1:53" s="115" customFormat="1" ht="33.75" customHeight="1" x14ac:dyDescent="0.25">
      <c r="A8" s="771"/>
      <c r="B8" s="1412"/>
      <c r="C8" s="742"/>
      <c r="D8" s="1416"/>
      <c r="E8" s="1348"/>
      <c r="F8" s="1348"/>
      <c r="G8" s="1348"/>
      <c r="H8" s="1348"/>
      <c r="I8" s="1042"/>
      <c r="J8" s="1409" t="s">
        <v>266</v>
      </c>
      <c r="K8" s="1411"/>
      <c r="L8" s="1411"/>
      <c r="M8" s="1411"/>
      <c r="N8" s="1411"/>
      <c r="O8" s="1410"/>
      <c r="P8" s="742"/>
      <c r="Q8" s="1409" t="s">
        <v>267</v>
      </c>
      <c r="R8" s="1411"/>
      <c r="S8" s="1411"/>
      <c r="T8" s="1411"/>
      <c r="U8" s="1411"/>
      <c r="V8" s="1410"/>
      <c r="W8" s="742"/>
      <c r="X8" s="1409" t="s">
        <v>268</v>
      </c>
      <c r="Y8" s="1411"/>
      <c r="Z8" s="1411"/>
      <c r="AA8" s="1411"/>
      <c r="AB8" s="1411"/>
      <c r="AC8" s="1410"/>
      <c r="AD8" s="252"/>
      <c r="AE8" s="252"/>
      <c r="AF8" s="253"/>
      <c r="AG8" s="253"/>
      <c r="AH8" s="253"/>
      <c r="AI8" s="253"/>
      <c r="AJ8" s="253"/>
      <c r="AK8" s="253"/>
      <c r="AL8" s="254"/>
    </row>
    <row r="9" spans="1:53" s="115" customFormat="1" ht="21.75" customHeight="1" x14ac:dyDescent="0.25">
      <c r="A9" s="771"/>
      <c r="B9" s="1412"/>
      <c r="C9" s="742"/>
      <c r="D9" s="1417" t="s">
        <v>9</v>
      </c>
      <c r="E9" s="1338" t="s">
        <v>24</v>
      </c>
      <c r="F9" s="1332"/>
      <c r="G9" s="1332" t="s">
        <v>23</v>
      </c>
      <c r="H9" s="1332"/>
      <c r="I9" s="1042"/>
      <c r="J9" s="1419" t="s">
        <v>9</v>
      </c>
      <c r="K9" s="1336" t="s">
        <v>269</v>
      </c>
      <c r="L9" s="1338" t="s">
        <v>24</v>
      </c>
      <c r="M9" s="1332"/>
      <c r="N9" s="1332" t="s">
        <v>23</v>
      </c>
      <c r="O9" s="1421"/>
      <c r="P9" s="742"/>
      <c r="Q9" s="1419" t="s">
        <v>9</v>
      </c>
      <c r="R9" s="1336" t="s">
        <v>269</v>
      </c>
      <c r="S9" s="1338" t="s">
        <v>24</v>
      </c>
      <c r="T9" s="1332"/>
      <c r="U9" s="1332" t="s">
        <v>23</v>
      </c>
      <c r="V9" s="1421"/>
      <c r="W9" s="742"/>
      <c r="X9" s="1419" t="s">
        <v>9</v>
      </c>
      <c r="Y9" s="1336" t="s">
        <v>269</v>
      </c>
      <c r="Z9" s="1338" t="s">
        <v>24</v>
      </c>
      <c r="AA9" s="1332"/>
      <c r="AB9" s="1332" t="s">
        <v>23</v>
      </c>
      <c r="AC9" s="1421"/>
      <c r="AD9" s="252"/>
      <c r="AE9" s="252"/>
      <c r="AF9" s="253"/>
      <c r="AG9" s="253"/>
      <c r="AH9" s="253"/>
      <c r="AI9" s="253"/>
      <c r="AJ9" s="253"/>
      <c r="AK9" s="253"/>
      <c r="AL9" s="254"/>
    </row>
    <row r="10" spans="1:53" s="120" customFormat="1" ht="45" customHeight="1" x14ac:dyDescent="0.25">
      <c r="A10" s="772"/>
      <c r="B10" s="1413"/>
      <c r="C10" s="743"/>
      <c r="D10" s="1418"/>
      <c r="E10" s="888" t="s">
        <v>9</v>
      </c>
      <c r="F10" s="888" t="s">
        <v>269</v>
      </c>
      <c r="G10" s="888" t="s">
        <v>9</v>
      </c>
      <c r="H10" s="885" t="s">
        <v>269</v>
      </c>
      <c r="I10" s="921"/>
      <c r="J10" s="1420"/>
      <c r="K10" s="1422"/>
      <c r="L10" s="888" t="s">
        <v>9</v>
      </c>
      <c r="M10" s="888" t="s">
        <v>269</v>
      </c>
      <c r="N10" s="888" t="s">
        <v>9</v>
      </c>
      <c r="O10" s="885" t="s">
        <v>269</v>
      </c>
      <c r="P10" s="921"/>
      <c r="Q10" s="1420"/>
      <c r="R10" s="1422"/>
      <c r="S10" s="888" t="s">
        <v>9</v>
      </c>
      <c r="T10" s="888" t="s">
        <v>269</v>
      </c>
      <c r="U10" s="888" t="s">
        <v>9</v>
      </c>
      <c r="V10" s="885" t="s">
        <v>269</v>
      </c>
      <c r="W10" s="921"/>
      <c r="X10" s="1420"/>
      <c r="Y10" s="1422"/>
      <c r="Z10" s="888" t="s">
        <v>9</v>
      </c>
      <c r="AA10" s="888" t="s">
        <v>269</v>
      </c>
      <c r="AB10" s="888" t="s">
        <v>9</v>
      </c>
      <c r="AC10" s="885" t="s">
        <v>269</v>
      </c>
      <c r="AD10" s="255"/>
      <c r="AE10" s="256"/>
      <c r="AF10" s="200"/>
      <c r="AG10" s="200"/>
      <c r="AH10" s="200"/>
      <c r="AI10" s="200"/>
      <c r="AJ10" s="257"/>
      <c r="AK10" s="257"/>
      <c r="AL10" s="257"/>
    </row>
    <row r="11" spans="1:53" s="124" customFormat="1" ht="4.5" customHeight="1" x14ac:dyDescent="0.25">
      <c r="A11" s="121"/>
      <c r="B11" s="122"/>
      <c r="C11" s="123"/>
      <c r="D11" s="122"/>
      <c r="E11" s="122"/>
      <c r="F11" s="122"/>
      <c r="G11" s="122"/>
      <c r="H11" s="122"/>
      <c r="I11" s="123"/>
      <c r="J11" s="122"/>
      <c r="K11" s="122"/>
      <c r="L11" s="122"/>
      <c r="M11" s="122"/>
      <c r="N11" s="122"/>
      <c r="O11" s="122"/>
      <c r="P11" s="123"/>
      <c r="Q11" s="122"/>
      <c r="R11" s="122"/>
      <c r="S11" s="122"/>
      <c r="T11" s="122"/>
      <c r="U11" s="122"/>
      <c r="V11" s="122"/>
      <c r="W11" s="123"/>
      <c r="X11" s="122"/>
      <c r="Y11" s="122"/>
      <c r="Z11" s="122"/>
      <c r="AA11" s="122"/>
      <c r="AB11" s="122"/>
      <c r="AC11" s="122"/>
      <c r="AD11" s="252"/>
      <c r="AE11" s="256"/>
      <c r="AF11" s="200"/>
      <c r="AG11" s="200"/>
      <c r="AH11" s="200"/>
      <c r="AI11" s="200"/>
      <c r="AJ11" s="132"/>
      <c r="AK11" s="132"/>
      <c r="AL11" s="132"/>
    </row>
    <row r="12" spans="1:53" s="133" customFormat="1" ht="18" customHeight="1" x14ac:dyDescent="0.2">
      <c r="A12" s="125"/>
      <c r="B12" s="907" t="s">
        <v>8</v>
      </c>
      <c r="C12" s="127"/>
      <c r="D12" s="923">
        <f>J12+Q12+X12</f>
        <v>77416</v>
      </c>
      <c r="E12" s="924">
        <f>L12+S12+Z12</f>
        <v>50908</v>
      </c>
      <c r="F12" s="925">
        <f>E12/$D12*100</f>
        <v>65.759016224036372</v>
      </c>
      <c r="G12" s="924">
        <f>N12+U12+AB12</f>
        <v>26508</v>
      </c>
      <c r="H12" s="926">
        <f>G12/$D12*100</f>
        <v>34.24098377596362</v>
      </c>
      <c r="I12" s="127"/>
      <c r="J12" s="900">
        <f>L12+N12</f>
        <v>18747</v>
      </c>
      <c r="K12" s="936">
        <f>J12/$D12*100</f>
        <v>24.215924356722123</v>
      </c>
      <c r="L12" s="937">
        <v>8165</v>
      </c>
      <c r="M12" s="925">
        <v>43.553635248306392</v>
      </c>
      <c r="N12" s="937">
        <v>10582</v>
      </c>
      <c r="O12" s="891">
        <v>56.446364751693601</v>
      </c>
      <c r="P12" s="127"/>
      <c r="Q12" s="900">
        <v>19713</v>
      </c>
      <c r="R12" s="936">
        <v>25.463728428231892</v>
      </c>
      <c r="S12" s="937">
        <v>14515</v>
      </c>
      <c r="T12" s="925">
        <v>73.631613655963065</v>
      </c>
      <c r="U12" s="937">
        <v>5198</v>
      </c>
      <c r="V12" s="891">
        <v>26.368386344036931</v>
      </c>
      <c r="W12" s="127"/>
      <c r="X12" s="900">
        <v>38956</v>
      </c>
      <c r="Y12" s="936">
        <v>50.320347215045992</v>
      </c>
      <c r="Z12" s="937">
        <v>28228</v>
      </c>
      <c r="AA12" s="925">
        <v>72.46123832015607</v>
      </c>
      <c r="AB12" s="937">
        <v>10728</v>
      </c>
      <c r="AC12" s="891">
        <f t="shared" ref="AC12:AC29" si="0">AB12/$X12*100</f>
        <v>27.538761679843926</v>
      </c>
      <c r="AD12" s="369"/>
      <c r="AE12" s="196"/>
      <c r="AF12" s="196"/>
      <c r="AG12" s="196"/>
      <c r="AH12" s="197"/>
      <c r="AI12" s="258"/>
      <c r="AJ12" s="132"/>
      <c r="AK12" s="196"/>
      <c r="AL12" s="196"/>
      <c r="AM12" s="196"/>
      <c r="AN12" s="197"/>
      <c r="AO12" s="258"/>
      <c r="AQ12" s="196"/>
      <c r="AR12" s="196"/>
      <c r="AS12" s="196"/>
      <c r="AT12" s="197"/>
      <c r="AU12" s="258"/>
      <c r="AW12" s="196"/>
      <c r="AX12" s="196"/>
      <c r="AY12" s="196"/>
      <c r="AZ12" s="197"/>
      <c r="BA12" s="258"/>
    </row>
    <row r="13" spans="1:53" s="133" customFormat="1" ht="18" customHeight="1" x14ac:dyDescent="0.2">
      <c r="A13" s="125"/>
      <c r="B13" s="908" t="s">
        <v>7</v>
      </c>
      <c r="C13" s="127"/>
      <c r="D13" s="927">
        <f t="shared" ref="D13:D29" si="1">J13+Q13+X13</f>
        <v>13822</v>
      </c>
      <c r="E13" s="495">
        <f t="shared" ref="E13:E29" si="2">L13+S13+Z13</f>
        <v>8933</v>
      </c>
      <c r="F13" s="370">
        <f t="shared" ref="F13:H29" si="3">E13/$D13*100</f>
        <v>64.628852553899591</v>
      </c>
      <c r="G13" s="495">
        <f t="shared" ref="G13:G29" si="4">N13+U13+AB13</f>
        <v>4889</v>
      </c>
      <c r="H13" s="928">
        <f t="shared" si="3"/>
        <v>35.371147446100423</v>
      </c>
      <c r="I13" s="127"/>
      <c r="J13" s="901">
        <f t="shared" ref="J13:J29" si="5">L13+N13</f>
        <v>2837</v>
      </c>
      <c r="K13" s="500">
        <f t="shared" ref="K13:K29" si="6">J13/$D13*100</f>
        <v>20.525249602083633</v>
      </c>
      <c r="L13" s="498">
        <v>1253</v>
      </c>
      <c r="M13" s="499">
        <v>44.166372929150512</v>
      </c>
      <c r="N13" s="498">
        <v>1584</v>
      </c>
      <c r="O13" s="893">
        <v>55.833627070849488</v>
      </c>
      <c r="P13" s="127"/>
      <c r="Q13" s="901">
        <v>2957</v>
      </c>
      <c r="R13" s="500">
        <v>21.393430762552455</v>
      </c>
      <c r="S13" s="498">
        <v>1915</v>
      </c>
      <c r="T13" s="499">
        <v>64.761582685153869</v>
      </c>
      <c r="U13" s="498">
        <v>1042</v>
      </c>
      <c r="V13" s="893">
        <v>35.238417314846124</v>
      </c>
      <c r="W13" s="127"/>
      <c r="X13" s="901">
        <v>8028</v>
      </c>
      <c r="Y13" s="500">
        <v>58.081319635363911</v>
      </c>
      <c r="Z13" s="498">
        <v>5765</v>
      </c>
      <c r="AA13" s="499">
        <v>71.811160936721478</v>
      </c>
      <c r="AB13" s="498">
        <v>2263</v>
      </c>
      <c r="AC13" s="893">
        <f t="shared" si="0"/>
        <v>28.188839063278525</v>
      </c>
      <c r="AD13" s="369"/>
      <c r="AE13" s="196"/>
      <c r="AF13" s="196"/>
      <c r="AG13" s="196"/>
      <c r="AH13" s="197"/>
      <c r="AI13" s="258"/>
      <c r="AJ13" s="132"/>
      <c r="AK13" s="196"/>
      <c r="AL13" s="196"/>
      <c r="AM13" s="196"/>
      <c r="AN13" s="197"/>
      <c r="AO13" s="258"/>
      <c r="AQ13" s="196"/>
      <c r="AR13" s="196"/>
      <c r="AS13" s="196"/>
      <c r="AT13" s="197"/>
      <c r="AU13" s="258"/>
      <c r="AW13" s="196"/>
      <c r="AX13" s="196"/>
      <c r="AY13" s="196"/>
      <c r="AZ13" s="197"/>
      <c r="BA13" s="258"/>
    </row>
    <row r="14" spans="1:53" s="133" customFormat="1" ht="18" customHeight="1" x14ac:dyDescent="0.2">
      <c r="A14" s="125"/>
      <c r="B14" s="908" t="s">
        <v>37</v>
      </c>
      <c r="C14" s="127"/>
      <c r="D14" s="927">
        <f t="shared" si="1"/>
        <v>12911</v>
      </c>
      <c r="E14" s="495">
        <f t="shared" si="2"/>
        <v>8273</v>
      </c>
      <c r="F14" s="370">
        <f t="shared" si="3"/>
        <v>64.077143521028574</v>
      </c>
      <c r="G14" s="495">
        <f t="shared" si="4"/>
        <v>4638</v>
      </c>
      <c r="H14" s="928">
        <f t="shared" si="3"/>
        <v>35.922856478971418</v>
      </c>
      <c r="I14" s="127"/>
      <c r="J14" s="901">
        <f t="shared" si="5"/>
        <v>3168</v>
      </c>
      <c r="K14" s="500">
        <f t="shared" si="6"/>
        <v>24.537216327162884</v>
      </c>
      <c r="L14" s="498">
        <v>1359</v>
      </c>
      <c r="M14" s="499">
        <v>42.897727272727273</v>
      </c>
      <c r="N14" s="498">
        <v>1809</v>
      </c>
      <c r="O14" s="893">
        <v>57.102272727272727</v>
      </c>
      <c r="P14" s="127"/>
      <c r="Q14" s="901">
        <v>2907</v>
      </c>
      <c r="R14" s="500">
        <v>22.515684300209124</v>
      </c>
      <c r="S14" s="498">
        <v>1739</v>
      </c>
      <c r="T14" s="499">
        <v>59.821121431028558</v>
      </c>
      <c r="U14" s="498">
        <v>1168</v>
      </c>
      <c r="V14" s="893">
        <v>40.178878568971449</v>
      </c>
      <c r="W14" s="127"/>
      <c r="X14" s="901">
        <v>6836</v>
      </c>
      <c r="Y14" s="500">
        <v>52.947099372627996</v>
      </c>
      <c r="Z14" s="498">
        <v>5175</v>
      </c>
      <c r="AA14" s="499">
        <v>75.702165008777072</v>
      </c>
      <c r="AB14" s="498">
        <v>1661</v>
      </c>
      <c r="AC14" s="893">
        <f t="shared" si="0"/>
        <v>24.297834991222938</v>
      </c>
      <c r="AD14" s="369"/>
      <c r="AE14" s="196"/>
      <c r="AF14" s="196"/>
      <c r="AG14" s="196"/>
      <c r="AH14" s="197"/>
      <c r="AI14" s="259"/>
      <c r="AJ14" s="132"/>
      <c r="AK14" s="196"/>
      <c r="AL14" s="196"/>
      <c r="AM14" s="196"/>
      <c r="AN14" s="197"/>
      <c r="AO14" s="258"/>
      <c r="AQ14" s="196"/>
      <c r="AR14" s="196"/>
      <c r="AS14" s="196"/>
      <c r="AT14" s="197"/>
      <c r="AU14" s="258"/>
      <c r="AW14" s="196"/>
      <c r="AX14" s="196"/>
      <c r="AY14" s="196"/>
      <c r="AZ14" s="197"/>
      <c r="BA14" s="258"/>
    </row>
    <row r="15" spans="1:53" s="133" customFormat="1" ht="18" customHeight="1" x14ac:dyDescent="0.2">
      <c r="A15" s="125"/>
      <c r="B15" s="908" t="s">
        <v>38</v>
      </c>
      <c r="C15" s="127"/>
      <c r="D15" s="927">
        <f t="shared" si="1"/>
        <v>11686</v>
      </c>
      <c r="E15" s="495">
        <f t="shared" si="2"/>
        <v>7388</v>
      </c>
      <c r="F15" s="370">
        <f t="shared" si="3"/>
        <v>63.22094814307718</v>
      </c>
      <c r="G15" s="495">
        <f t="shared" si="4"/>
        <v>4298</v>
      </c>
      <c r="H15" s="928">
        <f t="shared" si="3"/>
        <v>36.779051856922813</v>
      </c>
      <c r="I15" s="127"/>
      <c r="J15" s="901">
        <f t="shared" si="5"/>
        <v>3215</v>
      </c>
      <c r="K15" s="500">
        <f t="shared" si="6"/>
        <v>27.511552284785211</v>
      </c>
      <c r="L15" s="498">
        <v>1482</v>
      </c>
      <c r="M15" s="499">
        <v>46.096423017107305</v>
      </c>
      <c r="N15" s="498">
        <v>1733</v>
      </c>
      <c r="O15" s="893">
        <v>53.903576982892687</v>
      </c>
      <c r="P15" s="127"/>
      <c r="Q15" s="901">
        <v>2932</v>
      </c>
      <c r="R15" s="500">
        <v>25.089851103884993</v>
      </c>
      <c r="S15" s="498">
        <v>1847</v>
      </c>
      <c r="T15" s="499">
        <v>62.994542974079124</v>
      </c>
      <c r="U15" s="498">
        <v>1085</v>
      </c>
      <c r="V15" s="893">
        <v>37.005457025920876</v>
      </c>
      <c r="W15" s="127"/>
      <c r="X15" s="901">
        <v>5539</v>
      </c>
      <c r="Y15" s="500">
        <v>47.398596611329793</v>
      </c>
      <c r="Z15" s="498">
        <v>4059</v>
      </c>
      <c r="AA15" s="499">
        <v>73.280375519046757</v>
      </c>
      <c r="AB15" s="498">
        <v>1480</v>
      </c>
      <c r="AC15" s="893">
        <f t="shared" si="0"/>
        <v>26.719624480953243</v>
      </c>
      <c r="AD15" s="369"/>
      <c r="AE15" s="196"/>
      <c r="AF15" s="196"/>
      <c r="AG15" s="196"/>
      <c r="AH15" s="197"/>
      <c r="AI15" s="258"/>
      <c r="AJ15" s="132"/>
      <c r="AK15" s="196"/>
      <c r="AL15" s="196"/>
      <c r="AM15" s="196"/>
      <c r="AN15" s="197"/>
      <c r="AO15" s="258"/>
      <c r="AQ15" s="196"/>
      <c r="AR15" s="196"/>
      <c r="AS15" s="196"/>
      <c r="AT15" s="197"/>
      <c r="AU15" s="258"/>
      <c r="AW15" s="196"/>
      <c r="AX15" s="196"/>
      <c r="AY15" s="196"/>
      <c r="AZ15" s="197"/>
      <c r="BA15" s="258"/>
    </row>
    <row r="16" spans="1:53" s="133" customFormat="1" ht="18" customHeight="1" x14ac:dyDescent="0.2">
      <c r="A16" s="125"/>
      <c r="B16" s="908" t="s">
        <v>6</v>
      </c>
      <c r="C16" s="127"/>
      <c r="D16" s="927">
        <f t="shared" si="1"/>
        <v>12765</v>
      </c>
      <c r="E16" s="495">
        <f t="shared" si="2"/>
        <v>7381</v>
      </c>
      <c r="F16" s="370">
        <f t="shared" si="3"/>
        <v>57.822169996083041</v>
      </c>
      <c r="G16" s="495">
        <f t="shared" si="4"/>
        <v>5384</v>
      </c>
      <c r="H16" s="928">
        <f t="shared" si="3"/>
        <v>42.177830003916959</v>
      </c>
      <c r="I16" s="127"/>
      <c r="J16" s="901">
        <f t="shared" si="5"/>
        <v>5247</v>
      </c>
      <c r="K16" s="500">
        <f t="shared" si="6"/>
        <v>41.104582843713274</v>
      </c>
      <c r="L16" s="498">
        <v>2179</v>
      </c>
      <c r="M16" s="499">
        <v>41.528492471888697</v>
      </c>
      <c r="N16" s="498">
        <v>3068</v>
      </c>
      <c r="O16" s="893">
        <v>58.471507528111303</v>
      </c>
      <c r="P16" s="127"/>
      <c r="Q16" s="901">
        <v>2950</v>
      </c>
      <c r="R16" s="500">
        <v>23.110066588327456</v>
      </c>
      <c r="S16" s="498">
        <v>1845</v>
      </c>
      <c r="T16" s="499">
        <v>62.542372881355931</v>
      </c>
      <c r="U16" s="498">
        <v>1105</v>
      </c>
      <c r="V16" s="893">
        <v>37.457627118644069</v>
      </c>
      <c r="W16" s="127"/>
      <c r="X16" s="901">
        <v>4568</v>
      </c>
      <c r="Y16" s="500">
        <v>35.785350567959263</v>
      </c>
      <c r="Z16" s="498">
        <v>3357</v>
      </c>
      <c r="AA16" s="499">
        <v>73.48949211908932</v>
      </c>
      <c r="AB16" s="498">
        <v>1211</v>
      </c>
      <c r="AC16" s="893">
        <f t="shared" si="0"/>
        <v>26.510507880910684</v>
      </c>
      <c r="AD16" s="369"/>
      <c r="AE16" s="196"/>
      <c r="AF16" s="196"/>
      <c r="AG16" s="196"/>
      <c r="AH16" s="197"/>
      <c r="AI16" s="258"/>
      <c r="AJ16" s="132"/>
      <c r="AK16" s="196"/>
      <c r="AL16" s="196"/>
      <c r="AM16" s="196"/>
      <c r="AN16" s="197"/>
      <c r="AO16" s="258"/>
      <c r="AQ16" s="196"/>
      <c r="AR16" s="196"/>
      <c r="AS16" s="196"/>
      <c r="AT16" s="197"/>
      <c r="AU16" s="258"/>
      <c r="AW16" s="196"/>
      <c r="AX16" s="196"/>
      <c r="AY16" s="196"/>
      <c r="AZ16" s="197"/>
      <c r="BA16" s="258"/>
    </row>
    <row r="17" spans="1:53" s="133" customFormat="1" ht="18" customHeight="1" x14ac:dyDescent="0.2">
      <c r="A17" s="125"/>
      <c r="B17" s="908" t="s">
        <v>5</v>
      </c>
      <c r="C17" s="127"/>
      <c r="D17" s="929">
        <f t="shared" si="1"/>
        <v>4584</v>
      </c>
      <c r="E17" s="496">
        <f t="shared" si="2"/>
        <v>2688</v>
      </c>
      <c r="F17" s="371">
        <f t="shared" si="3"/>
        <v>58.638743455497377</v>
      </c>
      <c r="G17" s="496">
        <f t="shared" si="4"/>
        <v>1896</v>
      </c>
      <c r="H17" s="928">
        <f t="shared" si="3"/>
        <v>41.361256544502616</v>
      </c>
      <c r="I17" s="127"/>
      <c r="J17" s="902">
        <f t="shared" si="5"/>
        <v>1340</v>
      </c>
      <c r="K17" s="501">
        <f t="shared" si="6"/>
        <v>29.232111692844676</v>
      </c>
      <c r="L17" s="496">
        <v>568</v>
      </c>
      <c r="M17" s="371">
        <v>42.388059701492537</v>
      </c>
      <c r="N17" s="496">
        <v>772</v>
      </c>
      <c r="O17" s="893">
        <v>57.611940298507456</v>
      </c>
      <c r="P17" s="127"/>
      <c r="Q17" s="902">
        <v>1141</v>
      </c>
      <c r="R17" s="501">
        <v>24.890924956369982</v>
      </c>
      <c r="S17" s="496">
        <v>627</v>
      </c>
      <c r="T17" s="371">
        <v>54.951796669588084</v>
      </c>
      <c r="U17" s="496">
        <v>514</v>
      </c>
      <c r="V17" s="893">
        <v>45.048203330411916</v>
      </c>
      <c r="W17" s="127"/>
      <c r="X17" s="902">
        <v>2103</v>
      </c>
      <c r="Y17" s="501">
        <v>45.876963350785338</v>
      </c>
      <c r="Z17" s="496">
        <v>1493</v>
      </c>
      <c r="AA17" s="371">
        <v>70.993818354731346</v>
      </c>
      <c r="AB17" s="496">
        <v>610</v>
      </c>
      <c r="AC17" s="893">
        <f t="shared" si="0"/>
        <v>29.006181645268665</v>
      </c>
      <c r="AD17" s="369"/>
      <c r="AE17" s="196"/>
      <c r="AF17" s="196"/>
      <c r="AG17" s="196"/>
      <c r="AH17" s="197"/>
      <c r="AI17" s="258"/>
      <c r="AJ17" s="132"/>
      <c r="AK17" s="196"/>
      <c r="AL17" s="196"/>
      <c r="AM17" s="196"/>
      <c r="AN17" s="197"/>
      <c r="AO17" s="258"/>
      <c r="AQ17" s="196"/>
      <c r="AR17" s="196"/>
      <c r="AS17" s="196"/>
      <c r="AT17" s="197"/>
      <c r="AU17" s="258"/>
      <c r="AW17" s="196"/>
      <c r="AX17" s="196"/>
      <c r="AY17" s="196"/>
      <c r="AZ17" s="197"/>
      <c r="BA17" s="258"/>
    </row>
    <row r="18" spans="1:53" s="133" customFormat="1" ht="18" customHeight="1" x14ac:dyDescent="0.2">
      <c r="A18" s="125"/>
      <c r="B18" s="908" t="s">
        <v>4</v>
      </c>
      <c r="C18" s="127"/>
      <c r="D18" s="927">
        <f t="shared" si="1"/>
        <v>48265</v>
      </c>
      <c r="E18" s="495">
        <f t="shared" si="2"/>
        <v>29998</v>
      </c>
      <c r="F18" s="370">
        <f t="shared" si="3"/>
        <v>62.152698642908945</v>
      </c>
      <c r="G18" s="495">
        <f t="shared" si="4"/>
        <v>18267</v>
      </c>
      <c r="H18" s="928">
        <f t="shared" si="3"/>
        <v>37.847301357091062</v>
      </c>
      <c r="I18" s="127"/>
      <c r="J18" s="901">
        <f t="shared" si="5"/>
        <v>9327</v>
      </c>
      <c r="K18" s="500">
        <f t="shared" si="6"/>
        <v>19.324562312234541</v>
      </c>
      <c r="L18" s="498">
        <v>3930</v>
      </c>
      <c r="M18" s="499">
        <v>42.135734963010613</v>
      </c>
      <c r="N18" s="498">
        <v>5397</v>
      </c>
      <c r="O18" s="893">
        <v>57.86426503698938</v>
      </c>
      <c r="P18" s="127"/>
      <c r="Q18" s="901">
        <v>9309</v>
      </c>
      <c r="R18" s="500">
        <v>19.287268206775096</v>
      </c>
      <c r="S18" s="498">
        <v>5481</v>
      </c>
      <c r="T18" s="499">
        <v>58.878504672897193</v>
      </c>
      <c r="U18" s="498">
        <v>3828</v>
      </c>
      <c r="V18" s="893">
        <v>41.121495327102799</v>
      </c>
      <c r="W18" s="127"/>
      <c r="X18" s="901">
        <v>29629</v>
      </c>
      <c r="Y18" s="500">
        <v>61.388169480990364</v>
      </c>
      <c r="Z18" s="498">
        <v>20587</v>
      </c>
      <c r="AA18" s="499">
        <v>69.482601505281977</v>
      </c>
      <c r="AB18" s="498">
        <v>9042</v>
      </c>
      <c r="AC18" s="893">
        <f t="shared" si="0"/>
        <v>30.517398494718012</v>
      </c>
      <c r="AD18" s="369"/>
      <c r="AE18" s="196"/>
      <c r="AF18" s="196"/>
      <c r="AG18" s="196"/>
      <c r="AH18" s="197"/>
      <c r="AI18" s="258"/>
      <c r="AJ18" s="132"/>
      <c r="AK18" s="196"/>
      <c r="AL18" s="196"/>
      <c r="AM18" s="196"/>
      <c r="AN18" s="197"/>
      <c r="AO18" s="258"/>
      <c r="AQ18" s="196"/>
      <c r="AR18" s="196"/>
      <c r="AS18" s="196"/>
      <c r="AT18" s="197"/>
      <c r="AU18" s="258"/>
      <c r="AW18" s="196"/>
      <c r="AX18" s="196"/>
      <c r="AY18" s="196"/>
      <c r="AZ18" s="197"/>
      <c r="BA18" s="258"/>
    </row>
    <row r="19" spans="1:53" s="133" customFormat="1" ht="18" customHeight="1" x14ac:dyDescent="0.2">
      <c r="A19" s="125"/>
      <c r="B19" s="908" t="s">
        <v>40</v>
      </c>
      <c r="C19" s="127"/>
      <c r="D19" s="927">
        <f t="shared" si="1"/>
        <v>26473</v>
      </c>
      <c r="E19" s="495">
        <f t="shared" si="2"/>
        <v>17328</v>
      </c>
      <c r="F19" s="370">
        <f t="shared" si="3"/>
        <v>65.455369621878901</v>
      </c>
      <c r="G19" s="495">
        <f t="shared" si="4"/>
        <v>9145</v>
      </c>
      <c r="H19" s="928">
        <f t="shared" si="3"/>
        <v>34.544630378121106</v>
      </c>
      <c r="I19" s="127"/>
      <c r="J19" s="901">
        <f t="shared" si="5"/>
        <v>5034</v>
      </c>
      <c r="K19" s="500">
        <f t="shared" si="6"/>
        <v>19.015600800815928</v>
      </c>
      <c r="L19" s="498">
        <v>2168</v>
      </c>
      <c r="M19" s="499">
        <v>43.067143424711958</v>
      </c>
      <c r="N19" s="498">
        <v>2866</v>
      </c>
      <c r="O19" s="893">
        <v>56.932856575288035</v>
      </c>
      <c r="P19" s="127"/>
      <c r="Q19" s="901">
        <v>5403</v>
      </c>
      <c r="R19" s="500">
        <v>20.409473803497903</v>
      </c>
      <c r="S19" s="498">
        <v>3605</v>
      </c>
      <c r="T19" s="499">
        <v>66.722191375161941</v>
      </c>
      <c r="U19" s="498">
        <v>1798</v>
      </c>
      <c r="V19" s="893">
        <v>33.277808624838052</v>
      </c>
      <c r="W19" s="127"/>
      <c r="X19" s="901">
        <v>16036</v>
      </c>
      <c r="Y19" s="500">
        <v>60.574925395686172</v>
      </c>
      <c r="Z19" s="498">
        <v>11555</v>
      </c>
      <c r="AA19" s="499">
        <v>72.056622599151908</v>
      </c>
      <c r="AB19" s="498">
        <v>4481</v>
      </c>
      <c r="AC19" s="893">
        <f t="shared" si="0"/>
        <v>27.943377400848092</v>
      </c>
      <c r="AD19" s="369"/>
      <c r="AE19" s="196"/>
      <c r="AF19" s="196"/>
      <c r="AG19" s="196"/>
      <c r="AH19" s="197"/>
      <c r="AI19" s="258"/>
      <c r="AJ19" s="132"/>
      <c r="AK19" s="196"/>
      <c r="AL19" s="196"/>
      <c r="AM19" s="196"/>
      <c r="AN19" s="197"/>
      <c r="AO19" s="258"/>
      <c r="AQ19" s="196"/>
      <c r="AR19" s="196"/>
      <c r="AS19" s="196"/>
      <c r="AT19" s="197"/>
      <c r="AU19" s="258"/>
      <c r="AW19" s="196"/>
      <c r="AX19" s="196"/>
      <c r="AY19" s="196"/>
      <c r="AZ19" s="197"/>
      <c r="BA19" s="258"/>
    </row>
    <row r="20" spans="1:53" s="133" customFormat="1" ht="18" customHeight="1" x14ac:dyDescent="0.2">
      <c r="A20" s="125"/>
      <c r="B20" s="908" t="s">
        <v>41</v>
      </c>
      <c r="C20" s="127"/>
      <c r="D20" s="927">
        <f t="shared" si="1"/>
        <v>75777</v>
      </c>
      <c r="E20" s="495">
        <f t="shared" si="2"/>
        <v>47594</v>
      </c>
      <c r="F20" s="370">
        <f t="shared" si="3"/>
        <v>62.807976034944637</v>
      </c>
      <c r="G20" s="495">
        <f t="shared" si="4"/>
        <v>28183</v>
      </c>
      <c r="H20" s="928">
        <f t="shared" si="3"/>
        <v>37.192023965055363</v>
      </c>
      <c r="I20" s="127"/>
      <c r="J20" s="901">
        <f t="shared" si="5"/>
        <v>22873</v>
      </c>
      <c r="K20" s="500">
        <f t="shared" si="6"/>
        <v>30.184620663261942</v>
      </c>
      <c r="L20" s="498">
        <v>10227</v>
      </c>
      <c r="M20" s="499">
        <v>44.712105976478817</v>
      </c>
      <c r="N20" s="498">
        <v>12646</v>
      </c>
      <c r="O20" s="893">
        <v>55.287894023521176</v>
      </c>
      <c r="P20" s="127"/>
      <c r="Q20" s="901">
        <v>17793</v>
      </c>
      <c r="R20" s="500">
        <v>23.480739538382359</v>
      </c>
      <c r="S20" s="498">
        <v>11578</v>
      </c>
      <c r="T20" s="499">
        <v>65.070533355814092</v>
      </c>
      <c r="U20" s="498">
        <v>6215</v>
      </c>
      <c r="V20" s="893">
        <v>34.929466644185915</v>
      </c>
      <c r="W20" s="127"/>
      <c r="X20" s="901">
        <v>35111</v>
      </c>
      <c r="Y20" s="500">
        <v>46.334639798355703</v>
      </c>
      <c r="Z20" s="498">
        <v>25789</v>
      </c>
      <c r="AA20" s="499">
        <v>73.449915980746766</v>
      </c>
      <c r="AB20" s="498">
        <v>9322</v>
      </c>
      <c r="AC20" s="893">
        <f t="shared" si="0"/>
        <v>26.550084019253223</v>
      </c>
      <c r="AD20" s="369"/>
      <c r="AE20" s="196"/>
      <c r="AF20" s="196"/>
      <c r="AG20" s="196"/>
      <c r="AH20" s="197"/>
      <c r="AI20" s="258"/>
      <c r="AJ20" s="132"/>
      <c r="AK20" s="196"/>
      <c r="AL20" s="196"/>
      <c r="AM20" s="196"/>
      <c r="AN20" s="197"/>
      <c r="AO20" s="258"/>
      <c r="AQ20" s="196"/>
      <c r="AR20" s="196"/>
      <c r="AS20" s="196"/>
      <c r="AT20" s="197"/>
      <c r="AU20" s="258"/>
      <c r="AW20" s="196"/>
      <c r="AX20" s="196"/>
      <c r="AY20" s="196"/>
      <c r="AZ20" s="197"/>
      <c r="BA20" s="258"/>
    </row>
    <row r="21" spans="1:53" s="133" customFormat="1" ht="18" customHeight="1" x14ac:dyDescent="0.2">
      <c r="A21" s="125"/>
      <c r="B21" s="908" t="s">
        <v>3</v>
      </c>
      <c r="C21" s="127"/>
      <c r="D21" s="927">
        <f t="shared" si="1"/>
        <v>48689</v>
      </c>
      <c r="E21" s="495">
        <f t="shared" si="2"/>
        <v>29721</v>
      </c>
      <c r="F21" s="370">
        <f t="shared" si="3"/>
        <v>61.042535274908097</v>
      </c>
      <c r="G21" s="495">
        <f t="shared" si="4"/>
        <v>18968</v>
      </c>
      <c r="H21" s="928">
        <f t="shared" si="3"/>
        <v>38.95746472509191</v>
      </c>
      <c r="I21" s="127"/>
      <c r="J21" s="901">
        <f t="shared" si="5"/>
        <v>14960</v>
      </c>
      <c r="K21" s="500">
        <f t="shared" si="6"/>
        <v>30.725625911396826</v>
      </c>
      <c r="L21" s="498">
        <v>5866</v>
      </c>
      <c r="M21" s="499">
        <v>39.211229946524064</v>
      </c>
      <c r="N21" s="498">
        <v>9094</v>
      </c>
      <c r="O21" s="893">
        <v>60.788770053475936</v>
      </c>
      <c r="P21" s="127"/>
      <c r="Q21" s="901">
        <v>10931</v>
      </c>
      <c r="R21" s="500">
        <v>22.450656205713816</v>
      </c>
      <c r="S21" s="498">
        <v>7191</v>
      </c>
      <c r="T21" s="499">
        <v>65.785381026438571</v>
      </c>
      <c r="U21" s="498">
        <v>3740</v>
      </c>
      <c r="V21" s="893">
        <v>34.214618973561429</v>
      </c>
      <c r="W21" s="127"/>
      <c r="X21" s="901">
        <v>22798</v>
      </c>
      <c r="Y21" s="500">
        <v>46.823717882889362</v>
      </c>
      <c r="Z21" s="498">
        <v>16664</v>
      </c>
      <c r="AA21" s="499">
        <v>73.094131064128433</v>
      </c>
      <c r="AB21" s="498">
        <v>6134</v>
      </c>
      <c r="AC21" s="893">
        <f t="shared" si="0"/>
        <v>26.905868935871567</v>
      </c>
      <c r="AD21" s="369"/>
      <c r="AE21" s="196"/>
      <c r="AF21" s="196"/>
      <c r="AG21" s="196"/>
      <c r="AH21" s="197"/>
      <c r="AI21" s="259"/>
      <c r="AJ21" s="132"/>
      <c r="AK21" s="196"/>
      <c r="AL21" s="196"/>
      <c r="AM21" s="196"/>
      <c r="AN21" s="197"/>
      <c r="AO21" s="258"/>
      <c r="AQ21" s="196"/>
      <c r="AR21" s="196"/>
      <c r="AS21" s="196"/>
      <c r="AT21" s="197"/>
      <c r="AU21" s="258"/>
      <c r="AW21" s="196"/>
      <c r="AX21" s="196"/>
      <c r="AY21" s="196"/>
      <c r="AZ21" s="197"/>
      <c r="BA21" s="258"/>
    </row>
    <row r="22" spans="1:53" s="133" customFormat="1" ht="18" customHeight="1" x14ac:dyDescent="0.2">
      <c r="A22" s="125"/>
      <c r="B22" s="908" t="s">
        <v>2</v>
      </c>
      <c r="C22" s="127"/>
      <c r="D22" s="927">
        <f t="shared" si="1"/>
        <v>11120</v>
      </c>
      <c r="E22" s="495">
        <f t="shared" si="2"/>
        <v>7085</v>
      </c>
      <c r="F22" s="370">
        <f t="shared" si="3"/>
        <v>63.714028776978417</v>
      </c>
      <c r="G22" s="495">
        <f t="shared" si="4"/>
        <v>4035</v>
      </c>
      <c r="H22" s="928">
        <f t="shared" si="3"/>
        <v>36.285971223021583</v>
      </c>
      <c r="I22" s="127"/>
      <c r="J22" s="901">
        <f t="shared" si="5"/>
        <v>2918</v>
      </c>
      <c r="K22" s="500">
        <f t="shared" si="6"/>
        <v>26.241007194244602</v>
      </c>
      <c r="L22" s="498">
        <v>1250</v>
      </c>
      <c r="M22" s="499">
        <v>42.837559972583961</v>
      </c>
      <c r="N22" s="498">
        <v>1668</v>
      </c>
      <c r="O22" s="893">
        <v>57.162440027416039</v>
      </c>
      <c r="P22" s="127"/>
      <c r="Q22" s="901">
        <v>2420</v>
      </c>
      <c r="R22" s="500">
        <v>21.762589928057555</v>
      </c>
      <c r="S22" s="498">
        <v>1640</v>
      </c>
      <c r="T22" s="499">
        <v>67.768595041322314</v>
      </c>
      <c r="U22" s="498">
        <v>780</v>
      </c>
      <c r="V22" s="893">
        <v>32.231404958677686</v>
      </c>
      <c r="W22" s="127"/>
      <c r="X22" s="901">
        <v>5782</v>
      </c>
      <c r="Y22" s="500">
        <v>51.996402877697847</v>
      </c>
      <c r="Z22" s="498">
        <v>4195</v>
      </c>
      <c r="AA22" s="499">
        <v>72.552749913524721</v>
      </c>
      <c r="AB22" s="498">
        <v>1587</v>
      </c>
      <c r="AC22" s="893">
        <f t="shared" si="0"/>
        <v>27.447250086475268</v>
      </c>
      <c r="AD22" s="369"/>
      <c r="AE22" s="196"/>
      <c r="AF22" s="196"/>
      <c r="AG22" s="196"/>
      <c r="AH22" s="197"/>
      <c r="AI22" s="258"/>
      <c r="AJ22" s="132"/>
      <c r="AK22" s="196"/>
      <c r="AL22" s="196"/>
      <c r="AM22" s="196"/>
      <c r="AN22" s="197"/>
      <c r="AO22" s="258"/>
      <c r="AQ22" s="196"/>
      <c r="AR22" s="196"/>
      <c r="AS22" s="196"/>
      <c r="AT22" s="197"/>
      <c r="AU22" s="258"/>
      <c r="AW22" s="196"/>
      <c r="AX22" s="196"/>
      <c r="AY22" s="196"/>
      <c r="AZ22" s="197"/>
      <c r="BA22" s="258"/>
    </row>
    <row r="23" spans="1:53" s="133" customFormat="1" ht="18" customHeight="1" x14ac:dyDescent="0.2">
      <c r="A23" s="125"/>
      <c r="B23" s="908" t="s">
        <v>35</v>
      </c>
      <c r="C23" s="127"/>
      <c r="D23" s="927">
        <f t="shared" si="1"/>
        <v>21931</v>
      </c>
      <c r="E23" s="495">
        <f t="shared" si="2"/>
        <v>12823</v>
      </c>
      <c r="F23" s="370">
        <f t="shared" si="3"/>
        <v>58.469746021613247</v>
      </c>
      <c r="G23" s="495">
        <f t="shared" si="4"/>
        <v>9108</v>
      </c>
      <c r="H23" s="928">
        <f t="shared" si="3"/>
        <v>41.53025397838676</v>
      </c>
      <c r="I23" s="127"/>
      <c r="J23" s="901">
        <f t="shared" si="5"/>
        <v>7786</v>
      </c>
      <c r="K23" s="500">
        <f t="shared" si="6"/>
        <v>35.502257079020566</v>
      </c>
      <c r="L23" s="498">
        <v>2870</v>
      </c>
      <c r="M23" s="499">
        <v>36.861032622656047</v>
      </c>
      <c r="N23" s="498">
        <v>4916</v>
      </c>
      <c r="O23" s="893">
        <v>63.138967377343945</v>
      </c>
      <c r="P23" s="127"/>
      <c r="Q23" s="901">
        <v>4022</v>
      </c>
      <c r="R23" s="500">
        <v>18.33933701153618</v>
      </c>
      <c r="S23" s="498">
        <v>2417</v>
      </c>
      <c r="T23" s="499">
        <v>60.094480358030836</v>
      </c>
      <c r="U23" s="498">
        <v>1605</v>
      </c>
      <c r="V23" s="893">
        <v>39.905519641969164</v>
      </c>
      <c r="W23" s="127"/>
      <c r="X23" s="901">
        <v>10123</v>
      </c>
      <c r="Y23" s="500">
        <v>46.158405909443253</v>
      </c>
      <c r="Z23" s="498">
        <v>7536</v>
      </c>
      <c r="AA23" s="499">
        <v>74.44433468339426</v>
      </c>
      <c r="AB23" s="498">
        <v>2587</v>
      </c>
      <c r="AC23" s="893">
        <f t="shared" si="0"/>
        <v>25.555665316605747</v>
      </c>
      <c r="AD23" s="369"/>
      <c r="AE23" s="196"/>
      <c r="AF23" s="196"/>
      <c r="AG23" s="196"/>
      <c r="AH23" s="197"/>
      <c r="AI23" s="258"/>
      <c r="AJ23" s="132"/>
      <c r="AK23" s="196"/>
      <c r="AL23" s="196"/>
      <c r="AM23" s="196"/>
      <c r="AN23" s="197"/>
      <c r="AO23" s="258"/>
      <c r="AQ23" s="196"/>
      <c r="AR23" s="196"/>
      <c r="AS23" s="196"/>
      <c r="AT23" s="197"/>
      <c r="AU23" s="258"/>
      <c r="AW23" s="196"/>
      <c r="AX23" s="196"/>
      <c r="AY23" s="196"/>
      <c r="AZ23" s="197"/>
      <c r="BA23" s="258"/>
    </row>
    <row r="24" spans="1:53" s="133" customFormat="1" ht="18" customHeight="1" x14ac:dyDescent="0.2">
      <c r="A24" s="125"/>
      <c r="B24" s="908" t="s">
        <v>42</v>
      </c>
      <c r="C24" s="127"/>
      <c r="D24" s="927">
        <f t="shared" si="1"/>
        <v>50568</v>
      </c>
      <c r="E24" s="495">
        <f t="shared" si="2"/>
        <v>33585</v>
      </c>
      <c r="F24" s="370">
        <f t="shared" si="3"/>
        <v>66.415519696250584</v>
      </c>
      <c r="G24" s="495">
        <f t="shared" si="4"/>
        <v>16983</v>
      </c>
      <c r="H24" s="928">
        <f t="shared" si="3"/>
        <v>33.584480303749409</v>
      </c>
      <c r="I24" s="127"/>
      <c r="J24" s="901">
        <f t="shared" si="5"/>
        <v>12637</v>
      </c>
      <c r="K24" s="500">
        <f t="shared" si="6"/>
        <v>24.990112323999366</v>
      </c>
      <c r="L24" s="498">
        <v>5853</v>
      </c>
      <c r="M24" s="499">
        <v>46.316372556777722</v>
      </c>
      <c r="N24" s="498">
        <v>6784</v>
      </c>
      <c r="O24" s="893">
        <v>53.683627443222278</v>
      </c>
      <c r="P24" s="127"/>
      <c r="Q24" s="901">
        <v>10510</v>
      </c>
      <c r="R24" s="500">
        <v>20.783894953330169</v>
      </c>
      <c r="S24" s="498">
        <v>7282</v>
      </c>
      <c r="T24" s="499">
        <v>69.286393910561372</v>
      </c>
      <c r="U24" s="498">
        <v>3228</v>
      </c>
      <c r="V24" s="893">
        <v>30.713606089438628</v>
      </c>
      <c r="W24" s="127"/>
      <c r="X24" s="901">
        <v>27421</v>
      </c>
      <c r="Y24" s="500">
        <v>54.225992722670469</v>
      </c>
      <c r="Z24" s="498">
        <v>20450</v>
      </c>
      <c r="AA24" s="499">
        <v>74.577878268480362</v>
      </c>
      <c r="AB24" s="498">
        <v>6971</v>
      </c>
      <c r="AC24" s="893">
        <f t="shared" si="0"/>
        <v>25.422121731519638</v>
      </c>
      <c r="AD24" s="369"/>
      <c r="AE24" s="196"/>
      <c r="AF24" s="196"/>
      <c r="AG24" s="196"/>
      <c r="AH24" s="197"/>
      <c r="AI24" s="258"/>
      <c r="AJ24" s="132"/>
      <c r="AK24" s="196"/>
      <c r="AL24" s="196"/>
      <c r="AM24" s="196"/>
      <c r="AN24" s="197"/>
      <c r="AO24" s="258"/>
      <c r="AQ24" s="196"/>
      <c r="AR24" s="196"/>
      <c r="AS24" s="196"/>
      <c r="AT24" s="197"/>
      <c r="AU24" s="258"/>
      <c r="AW24" s="196"/>
      <c r="AX24" s="196"/>
      <c r="AY24" s="196"/>
      <c r="AZ24" s="197"/>
      <c r="BA24" s="258"/>
    </row>
    <row r="25" spans="1:53" s="141" customFormat="1" ht="18" customHeight="1" x14ac:dyDescent="0.2">
      <c r="A25" s="140"/>
      <c r="B25" s="908" t="s">
        <v>43</v>
      </c>
      <c r="C25" s="127"/>
      <c r="D25" s="927">
        <f t="shared" si="1"/>
        <v>11643</v>
      </c>
      <c r="E25" s="495">
        <f t="shared" si="2"/>
        <v>7429</v>
      </c>
      <c r="F25" s="370">
        <f t="shared" si="3"/>
        <v>63.806579060379633</v>
      </c>
      <c r="G25" s="495">
        <f t="shared" si="4"/>
        <v>4214</v>
      </c>
      <c r="H25" s="928">
        <f t="shared" si="3"/>
        <v>36.193420939620374</v>
      </c>
      <c r="I25" s="127"/>
      <c r="J25" s="901">
        <f t="shared" si="5"/>
        <v>3368</v>
      </c>
      <c r="K25" s="500">
        <f t="shared" si="6"/>
        <v>28.927252426350599</v>
      </c>
      <c r="L25" s="498">
        <v>1340</v>
      </c>
      <c r="M25" s="499">
        <v>39.786223277909741</v>
      </c>
      <c r="N25" s="498">
        <v>2028</v>
      </c>
      <c r="O25" s="893">
        <v>60.213776722090259</v>
      </c>
      <c r="P25" s="127"/>
      <c r="Q25" s="901">
        <v>3011</v>
      </c>
      <c r="R25" s="500">
        <v>25.861032379970801</v>
      </c>
      <c r="S25" s="498">
        <v>2159</v>
      </c>
      <c r="T25" s="499">
        <v>71.703752906011289</v>
      </c>
      <c r="U25" s="498">
        <v>852</v>
      </c>
      <c r="V25" s="893">
        <v>28.296247093988708</v>
      </c>
      <c r="W25" s="127"/>
      <c r="X25" s="901">
        <v>5264</v>
      </c>
      <c r="Y25" s="500">
        <v>45.2117151936786</v>
      </c>
      <c r="Z25" s="498">
        <v>3930</v>
      </c>
      <c r="AA25" s="499">
        <v>74.658054711246209</v>
      </c>
      <c r="AB25" s="498">
        <v>1334</v>
      </c>
      <c r="AC25" s="893">
        <f t="shared" si="0"/>
        <v>25.341945288753799</v>
      </c>
      <c r="AD25" s="369"/>
      <c r="AE25" s="196"/>
      <c r="AF25" s="196"/>
      <c r="AG25" s="196"/>
      <c r="AH25" s="197"/>
      <c r="AI25" s="258"/>
      <c r="AJ25" s="132"/>
      <c r="AK25" s="196"/>
      <c r="AL25" s="196"/>
      <c r="AM25" s="196"/>
      <c r="AN25" s="197"/>
      <c r="AO25" s="258"/>
      <c r="AQ25" s="196"/>
      <c r="AR25" s="196"/>
      <c r="AS25" s="196"/>
      <c r="AT25" s="197"/>
      <c r="AU25" s="258"/>
      <c r="AW25" s="196"/>
      <c r="AX25" s="196"/>
      <c r="AY25" s="196"/>
      <c r="AZ25" s="197"/>
      <c r="BA25" s="258"/>
    </row>
    <row r="26" spans="1:53" s="133" customFormat="1" ht="18" customHeight="1" x14ac:dyDescent="0.2">
      <c r="B26" s="908" t="s">
        <v>44</v>
      </c>
      <c r="C26" s="127"/>
      <c r="D26" s="930">
        <f t="shared" si="1"/>
        <v>6650</v>
      </c>
      <c r="E26" s="497">
        <f t="shared" si="2"/>
        <v>4119</v>
      </c>
      <c r="F26" s="372">
        <f t="shared" si="3"/>
        <v>61.939849624060152</v>
      </c>
      <c r="G26" s="497">
        <f t="shared" si="4"/>
        <v>2531</v>
      </c>
      <c r="H26" s="928">
        <f t="shared" si="3"/>
        <v>38.060150375939848</v>
      </c>
      <c r="I26" s="127"/>
      <c r="J26" s="902">
        <f t="shared" si="5"/>
        <v>1572</v>
      </c>
      <c r="K26" s="501">
        <f t="shared" si="6"/>
        <v>23.6390977443609</v>
      </c>
      <c r="L26" s="496">
        <v>647</v>
      </c>
      <c r="M26" s="371">
        <v>41.157760814249365</v>
      </c>
      <c r="N26" s="496">
        <v>925</v>
      </c>
      <c r="O26" s="893">
        <v>58.842239185750635</v>
      </c>
      <c r="P26" s="127"/>
      <c r="Q26" s="902">
        <v>1314</v>
      </c>
      <c r="R26" s="501">
        <v>19.759398496240603</v>
      </c>
      <c r="S26" s="496">
        <v>753</v>
      </c>
      <c r="T26" s="371">
        <v>57.305936073059357</v>
      </c>
      <c r="U26" s="496">
        <v>561</v>
      </c>
      <c r="V26" s="893">
        <v>42.694063926940643</v>
      </c>
      <c r="W26" s="127"/>
      <c r="X26" s="902">
        <v>3764</v>
      </c>
      <c r="Y26" s="501">
        <v>56.601503759398497</v>
      </c>
      <c r="Z26" s="496">
        <v>2719</v>
      </c>
      <c r="AA26" s="371">
        <v>72.236981934112649</v>
      </c>
      <c r="AB26" s="496">
        <v>1045</v>
      </c>
      <c r="AC26" s="893">
        <f t="shared" si="0"/>
        <v>27.763018065887351</v>
      </c>
      <c r="AD26" s="369"/>
      <c r="AE26" s="196"/>
      <c r="AF26" s="196"/>
      <c r="AG26" s="196"/>
      <c r="AH26" s="197"/>
      <c r="AI26" s="258"/>
      <c r="AJ26" s="132"/>
      <c r="AK26" s="196"/>
      <c r="AL26" s="196"/>
      <c r="AM26" s="196"/>
      <c r="AN26" s="197"/>
      <c r="AO26" s="258"/>
      <c r="AQ26" s="196"/>
      <c r="AR26" s="196"/>
      <c r="AS26" s="196"/>
      <c r="AT26" s="197"/>
      <c r="AU26" s="258"/>
      <c r="AW26" s="196"/>
      <c r="AX26" s="196"/>
      <c r="AY26" s="196"/>
      <c r="AZ26" s="197"/>
      <c r="BA26" s="258"/>
    </row>
    <row r="27" spans="1:53" s="133" customFormat="1" ht="18" customHeight="1" x14ac:dyDescent="0.2">
      <c r="B27" s="908" t="s">
        <v>45</v>
      </c>
      <c r="C27" s="127"/>
      <c r="D27" s="930">
        <f t="shared" si="1"/>
        <v>27861</v>
      </c>
      <c r="E27" s="497">
        <f t="shared" si="2"/>
        <v>16570</v>
      </c>
      <c r="F27" s="372">
        <f t="shared" si="3"/>
        <v>59.473816445927994</v>
      </c>
      <c r="G27" s="497">
        <f t="shared" si="4"/>
        <v>11291</v>
      </c>
      <c r="H27" s="928">
        <f t="shared" si="3"/>
        <v>40.526183554071999</v>
      </c>
      <c r="I27" s="127"/>
      <c r="J27" s="902">
        <f t="shared" si="5"/>
        <v>8149</v>
      </c>
      <c r="K27" s="501">
        <f t="shared" si="6"/>
        <v>29.24877068303363</v>
      </c>
      <c r="L27" s="496">
        <v>3170</v>
      </c>
      <c r="M27" s="371">
        <v>38.900478586329612</v>
      </c>
      <c r="N27" s="496">
        <v>4979</v>
      </c>
      <c r="O27" s="893">
        <v>61.099521413670388</v>
      </c>
      <c r="P27" s="127"/>
      <c r="Q27" s="902">
        <v>5597</v>
      </c>
      <c r="R27" s="501">
        <v>20.08901331610495</v>
      </c>
      <c r="S27" s="496">
        <v>3223</v>
      </c>
      <c r="T27" s="371">
        <v>57.584420225120603</v>
      </c>
      <c r="U27" s="496">
        <v>2374</v>
      </c>
      <c r="V27" s="893">
        <v>42.415579774879397</v>
      </c>
      <c r="W27" s="127"/>
      <c r="X27" s="902">
        <v>14115</v>
      </c>
      <c r="Y27" s="501">
        <v>50.662216000861413</v>
      </c>
      <c r="Z27" s="496">
        <v>10177</v>
      </c>
      <c r="AA27" s="371">
        <v>72.100602196245134</v>
      </c>
      <c r="AB27" s="496">
        <v>3938</v>
      </c>
      <c r="AC27" s="893">
        <f t="shared" si="0"/>
        <v>27.899397803754873</v>
      </c>
      <c r="AD27" s="369"/>
      <c r="AE27" s="196"/>
      <c r="AF27" s="196"/>
      <c r="AG27" s="196"/>
      <c r="AH27" s="197"/>
      <c r="AI27" s="259"/>
      <c r="AJ27" s="132"/>
      <c r="AK27" s="196"/>
      <c r="AL27" s="196"/>
      <c r="AM27" s="196"/>
      <c r="AN27" s="197"/>
      <c r="AO27" s="258"/>
      <c r="AQ27" s="196"/>
      <c r="AR27" s="196"/>
      <c r="AS27" s="196"/>
      <c r="AT27" s="197"/>
      <c r="AU27" s="258"/>
      <c r="AW27" s="196"/>
      <c r="AX27" s="196"/>
      <c r="AY27" s="196"/>
      <c r="AZ27" s="197"/>
      <c r="BA27" s="258"/>
    </row>
    <row r="28" spans="1:53" s="133" customFormat="1" ht="18" customHeight="1" x14ac:dyDescent="0.2">
      <c r="B28" s="908" t="s">
        <v>46</v>
      </c>
      <c r="C28" s="127"/>
      <c r="D28" s="930">
        <f t="shared" si="1"/>
        <v>2870</v>
      </c>
      <c r="E28" s="497">
        <f t="shared" si="2"/>
        <v>1952</v>
      </c>
      <c r="F28" s="372">
        <f t="shared" si="3"/>
        <v>68.013937282229961</v>
      </c>
      <c r="G28" s="497">
        <f t="shared" si="4"/>
        <v>918</v>
      </c>
      <c r="H28" s="931">
        <f t="shared" si="3"/>
        <v>31.986062717770036</v>
      </c>
      <c r="I28" s="127"/>
      <c r="J28" s="902">
        <f t="shared" si="5"/>
        <v>383</v>
      </c>
      <c r="K28" s="501">
        <f t="shared" si="6"/>
        <v>13.344947735191637</v>
      </c>
      <c r="L28" s="496">
        <v>170</v>
      </c>
      <c r="M28" s="371">
        <v>44.386422976501308</v>
      </c>
      <c r="N28" s="496">
        <v>213</v>
      </c>
      <c r="O28" s="896">
        <v>55.613577023498692</v>
      </c>
      <c r="P28" s="127"/>
      <c r="Q28" s="902">
        <v>599</v>
      </c>
      <c r="R28" s="501">
        <v>20.871080139372822</v>
      </c>
      <c r="S28" s="496">
        <v>401</v>
      </c>
      <c r="T28" s="371">
        <v>66.944908180300501</v>
      </c>
      <c r="U28" s="496">
        <v>198</v>
      </c>
      <c r="V28" s="896">
        <v>33.055091819699499</v>
      </c>
      <c r="W28" s="127"/>
      <c r="X28" s="902">
        <v>1888</v>
      </c>
      <c r="Y28" s="501">
        <v>65.78397212543554</v>
      </c>
      <c r="Z28" s="496">
        <v>1381</v>
      </c>
      <c r="AA28" s="371">
        <v>73.146186440677965</v>
      </c>
      <c r="AB28" s="496">
        <v>507</v>
      </c>
      <c r="AC28" s="896">
        <f t="shared" si="0"/>
        <v>26.853813559322031</v>
      </c>
      <c r="AD28" s="369"/>
      <c r="AE28" s="196"/>
      <c r="AF28" s="196"/>
      <c r="AG28" s="196"/>
      <c r="AH28" s="197"/>
      <c r="AI28" s="258"/>
      <c r="AJ28" s="132"/>
      <c r="AK28" s="196"/>
      <c r="AL28" s="196"/>
      <c r="AM28" s="196"/>
      <c r="AN28" s="197"/>
      <c r="AO28" s="258"/>
      <c r="AQ28" s="196"/>
      <c r="AR28" s="196"/>
      <c r="AS28" s="196"/>
      <c r="AT28" s="197"/>
      <c r="AU28" s="258"/>
      <c r="AW28" s="196"/>
      <c r="AX28" s="196"/>
      <c r="AY28" s="196"/>
      <c r="AZ28" s="197"/>
      <c r="BA28" s="258"/>
    </row>
    <row r="29" spans="1:53" s="133" customFormat="1" ht="18" customHeight="1" x14ac:dyDescent="0.2">
      <c r="B29" s="922" t="s">
        <v>1</v>
      </c>
      <c r="C29" s="127"/>
      <c r="D29" s="932">
        <f t="shared" si="1"/>
        <v>1039</v>
      </c>
      <c r="E29" s="933">
        <f t="shared" si="2"/>
        <v>571</v>
      </c>
      <c r="F29" s="934">
        <f t="shared" si="3"/>
        <v>54.95668912415784</v>
      </c>
      <c r="G29" s="933">
        <f t="shared" si="4"/>
        <v>468</v>
      </c>
      <c r="H29" s="935">
        <f t="shared" si="3"/>
        <v>45.04331087584216</v>
      </c>
      <c r="I29" s="127"/>
      <c r="J29" s="938">
        <f t="shared" si="5"/>
        <v>560</v>
      </c>
      <c r="K29" s="939">
        <f t="shared" si="6"/>
        <v>53.897978825794034</v>
      </c>
      <c r="L29" s="940">
        <v>201</v>
      </c>
      <c r="M29" s="941">
        <v>35.892857142857146</v>
      </c>
      <c r="N29" s="940">
        <v>359</v>
      </c>
      <c r="O29" s="942">
        <v>64.107142857142861</v>
      </c>
      <c r="P29" s="127"/>
      <c r="Q29" s="938">
        <v>188</v>
      </c>
      <c r="R29" s="939">
        <v>18.094321462945139</v>
      </c>
      <c r="S29" s="940">
        <v>133</v>
      </c>
      <c r="T29" s="941">
        <v>70.744680851063833</v>
      </c>
      <c r="U29" s="940">
        <v>55</v>
      </c>
      <c r="V29" s="942">
        <v>29.25531914893617</v>
      </c>
      <c r="W29" s="127"/>
      <c r="X29" s="938">
        <v>291</v>
      </c>
      <c r="Y29" s="939">
        <v>28.007699711260827</v>
      </c>
      <c r="Z29" s="940">
        <v>237</v>
      </c>
      <c r="AA29" s="941">
        <v>81.44329896907216</v>
      </c>
      <c r="AB29" s="940">
        <v>54</v>
      </c>
      <c r="AC29" s="942">
        <f t="shared" si="0"/>
        <v>18.556701030927837</v>
      </c>
      <c r="AD29" s="369"/>
      <c r="AE29" s="196"/>
      <c r="AF29" s="196"/>
      <c r="AG29" s="196"/>
      <c r="AH29" s="197"/>
      <c r="AI29" s="258"/>
      <c r="AJ29" s="132"/>
      <c r="AK29" s="196"/>
      <c r="AL29" s="196"/>
      <c r="AM29" s="196"/>
      <c r="AN29" s="197"/>
      <c r="AO29" s="258"/>
      <c r="AQ29" s="196"/>
      <c r="AR29" s="196"/>
      <c r="AS29" s="196"/>
      <c r="AT29" s="197"/>
      <c r="AU29" s="258"/>
      <c r="AW29" s="196"/>
      <c r="AX29" s="196"/>
      <c r="AY29" s="196"/>
      <c r="AZ29" s="197"/>
      <c r="BA29" s="258"/>
    </row>
    <row r="30" spans="1:53" s="124" customFormat="1" ht="3.75" customHeight="1" x14ac:dyDescent="0.2">
      <c r="A30" s="121"/>
      <c r="B30" s="122"/>
      <c r="C30" s="123"/>
      <c r="D30" s="122"/>
      <c r="E30" s="122"/>
      <c r="F30" s="122"/>
      <c r="G30" s="122"/>
      <c r="H30" s="151"/>
      <c r="I30" s="123"/>
      <c r="J30" s="122"/>
      <c r="K30" s="122"/>
      <c r="L30" s="122"/>
      <c r="M30" s="122"/>
      <c r="N30" s="122"/>
      <c r="O30" s="368"/>
      <c r="P30" s="123"/>
      <c r="Q30" s="122"/>
      <c r="R30" s="122"/>
      <c r="S30" s="122"/>
      <c r="T30" s="122"/>
      <c r="U30" s="122"/>
      <c r="V30" s="368"/>
      <c r="W30" s="123"/>
      <c r="X30" s="122"/>
      <c r="Y30" s="122"/>
      <c r="Z30" s="122"/>
      <c r="AA30" s="122"/>
      <c r="AB30" s="122"/>
      <c r="AC30" s="368"/>
      <c r="AD30" s="369"/>
      <c r="AE30" s="200"/>
      <c r="AF30" s="200"/>
      <c r="AG30" s="196"/>
      <c r="AH30" s="197"/>
      <c r="AI30" s="258"/>
      <c r="AJ30" s="132"/>
      <c r="AK30" s="200"/>
      <c r="AL30" s="200"/>
      <c r="AM30" s="196"/>
      <c r="AN30" s="197"/>
      <c r="AO30" s="258"/>
      <c r="AQ30" s="200"/>
      <c r="AR30" s="200"/>
      <c r="AS30" s="196"/>
      <c r="AT30" s="197"/>
      <c r="AU30" s="258"/>
      <c r="AW30" s="200"/>
      <c r="AX30" s="200"/>
      <c r="AY30" s="196"/>
      <c r="AZ30" s="197"/>
      <c r="BA30" s="258"/>
    </row>
    <row r="31" spans="1:53" s="152" customFormat="1" ht="18" customHeight="1" x14ac:dyDescent="0.2">
      <c r="A31" s="797"/>
      <c r="B31" s="947" t="s">
        <v>0</v>
      </c>
      <c r="C31" s="742"/>
      <c r="D31" s="945">
        <f>J31+Q31+X31</f>
        <v>466070</v>
      </c>
      <c r="E31" s="944">
        <f>L31+S31+Z31</f>
        <v>294346</v>
      </c>
      <c r="F31" s="914">
        <f>E31/$D31*100</f>
        <v>63.15489089621731</v>
      </c>
      <c r="G31" s="944">
        <f>N31+U31+AB31</f>
        <v>171724</v>
      </c>
      <c r="H31" s="946">
        <f>G31/$D31*100</f>
        <v>36.84510910378269</v>
      </c>
      <c r="I31" s="742"/>
      <c r="J31" s="912">
        <f>SUM(J12:J29)</f>
        <v>124121</v>
      </c>
      <c r="K31" s="943">
        <f>J31/$D31*100</f>
        <v>26.631407299332714</v>
      </c>
      <c r="L31" s="944">
        <f>SUM(L12:L29)</f>
        <v>52698</v>
      </c>
      <c r="M31" s="914">
        <f>L31/$J31*100</f>
        <v>42.456957323901676</v>
      </c>
      <c r="N31" s="944">
        <f>SUM(N12:N29)</f>
        <v>71423</v>
      </c>
      <c r="O31" s="913">
        <f>N31/$J31*100</f>
        <v>57.543042676098324</v>
      </c>
      <c r="P31" s="742"/>
      <c r="Q31" s="912">
        <f>SUM(Q12:Q29)</f>
        <v>103697</v>
      </c>
      <c r="R31" s="943">
        <f>Q31/$D31*100</f>
        <v>22.249232947840454</v>
      </c>
      <c r="S31" s="944">
        <f>SUM(S12:S29)</f>
        <v>68351</v>
      </c>
      <c r="T31" s="914">
        <f>S31/$Q31*100</f>
        <v>65.914153736366529</v>
      </c>
      <c r="U31" s="944">
        <f>SUM(U12:U29)</f>
        <v>35346</v>
      </c>
      <c r="V31" s="913">
        <f>U31/$Q31*100</f>
        <v>34.085846263633471</v>
      </c>
      <c r="W31" s="742"/>
      <c r="X31" s="912">
        <f>SUM(X12:X29)</f>
        <v>238252</v>
      </c>
      <c r="Y31" s="943">
        <f>X31/$D31*100</f>
        <v>51.119359752826831</v>
      </c>
      <c r="Z31" s="944">
        <f>SUM(Z12:Z29)</f>
        <v>173297</v>
      </c>
      <c r="AA31" s="914">
        <f>Z31/$X31*100</f>
        <v>72.73685005792187</v>
      </c>
      <c r="AB31" s="944">
        <f>SUM(AB12:AB29)</f>
        <v>64955</v>
      </c>
      <c r="AC31" s="913">
        <f>AB31/$X31*100</f>
        <v>27.263149942078137</v>
      </c>
      <c r="AD31" s="369"/>
      <c r="AE31" s="196"/>
      <c r="AF31" s="196"/>
      <c r="AG31" s="200"/>
      <c r="AH31" s="200"/>
      <c r="AI31" s="260"/>
      <c r="AJ31" s="261"/>
      <c r="AK31" s="196"/>
      <c r="AL31" s="196"/>
      <c r="AM31" s="200"/>
      <c r="AN31" s="200"/>
      <c r="AO31" s="260"/>
      <c r="AQ31" s="196"/>
      <c r="AR31" s="196"/>
      <c r="AS31" s="200"/>
      <c r="AT31" s="200"/>
      <c r="AU31" s="260"/>
      <c r="AW31" s="196"/>
      <c r="AX31" s="196"/>
      <c r="AY31" s="200"/>
      <c r="AZ31" s="200"/>
      <c r="BA31" s="260"/>
    </row>
    <row r="32" spans="1:53" s="157" customFormat="1" ht="5.25" customHeight="1" x14ac:dyDescent="0.25">
      <c r="B32" s="158" t="s">
        <v>39</v>
      </c>
      <c r="C32" s="159"/>
      <c r="I32" s="159"/>
    </row>
    <row r="33" spans="2:14" s="152" customFormat="1" ht="5.25" customHeight="1" x14ac:dyDescent="0.25">
      <c r="B33" s="158" t="s">
        <v>47</v>
      </c>
      <c r="C33" s="161"/>
      <c r="I33" s="161"/>
    </row>
    <row r="34" spans="2:14" s="152" customFormat="1" ht="13.5" customHeight="1" x14ac:dyDescent="0.25">
      <c r="B34" s="1299"/>
      <c r="C34" s="1299"/>
      <c r="D34" s="1299"/>
      <c r="E34" s="1299"/>
      <c r="F34" s="1299"/>
      <c r="G34" s="1299"/>
      <c r="H34" s="1299"/>
    </row>
    <row r="35" spans="2:14" ht="29.25" customHeight="1" x14ac:dyDescent="0.25">
      <c r="B35" s="1351"/>
      <c r="C35" s="1351"/>
      <c r="D35" s="1351"/>
      <c r="E35" s="493"/>
      <c r="F35" s="493"/>
      <c r="G35" s="493"/>
      <c r="H35" s="163"/>
      <c r="I35" s="163"/>
      <c r="J35" s="163"/>
      <c r="K35" s="163"/>
      <c r="L35" s="163"/>
      <c r="M35" s="163"/>
      <c r="N35" s="163"/>
    </row>
    <row r="36" spans="2:14" ht="4.5" customHeight="1" x14ac:dyDescent="0.25">
      <c r="B36" s="1324"/>
      <c r="C36" s="1324"/>
      <c r="D36" s="1324"/>
      <c r="E36" s="494"/>
      <c r="F36" s="494"/>
      <c r="G36" s="494"/>
      <c r="H36" s="163"/>
      <c r="I36" s="163"/>
      <c r="J36" s="163"/>
      <c r="K36" s="163"/>
      <c r="L36" s="163"/>
      <c r="M36" s="163"/>
      <c r="N36" s="163"/>
    </row>
  </sheetData>
  <mergeCells count="30">
    <mergeCell ref="B34:H34"/>
    <mergeCell ref="B35:D35"/>
    <mergeCell ref="B36:D36"/>
    <mergeCell ref="R9:R10"/>
    <mergeCell ref="S9:T9"/>
    <mergeCell ref="K9:K10"/>
    <mergeCell ref="L9:M9"/>
    <mergeCell ref="N9:O9"/>
    <mergeCell ref="Q9:Q10"/>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71" orientation="landscape" r:id="rId1"/>
  <headerFooter alignWithMargins="0"/>
  <rowBreaks count="2" manualBreakCount="2">
    <brk id="34" max="25" man="1"/>
    <brk id="35" max="16383" man="1"/>
  </row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Hoja101">
    <tabColor theme="0"/>
    <pageSetUpPr fitToPage="1"/>
  </sheetPr>
  <dimension ref="A1:AL36"/>
  <sheetViews>
    <sheetView showGridLines="0" zoomScale="98" zoomScaleNormal="98" workbookViewId="0">
      <selection activeCell="B6" sqref="B6"/>
    </sheetView>
  </sheetViews>
  <sheetFormatPr baseColWidth="10" defaultColWidth="11.453125" defaultRowHeight="15" x14ac:dyDescent="0.25"/>
  <cols>
    <col min="1" max="1" width="1.1796875" style="162" customWidth="1"/>
    <col min="2" max="2" width="28.7265625" style="162" customWidth="1"/>
    <col min="3" max="3" width="0.54296875" style="162" customWidth="1"/>
    <col min="4" max="4" width="16.1796875" style="162" customWidth="1"/>
    <col min="5" max="5" width="8.7265625" style="162" customWidth="1"/>
    <col min="6" max="6" width="0.453125" style="162" customWidth="1"/>
    <col min="7" max="7" width="16.1796875" style="162" customWidth="1"/>
    <col min="8" max="8" width="8.7265625" style="162" customWidth="1"/>
    <col min="9" max="9" width="0.453125" style="162" customWidth="1"/>
    <col min="10" max="10" width="16.1796875" style="162" customWidth="1"/>
    <col min="11" max="11" width="8.7265625" style="162" customWidth="1"/>
    <col min="12" max="12" width="0.453125" style="162" customWidth="1"/>
    <col min="13" max="13" width="18.1796875" style="162" customWidth="1"/>
    <col min="14" max="14" width="8.7265625" style="162" customWidth="1"/>
    <col min="15" max="15" width="11.453125" style="162"/>
    <col min="16" max="18" width="2.453125" style="162" bestFit="1" customWidth="1"/>
    <col min="19" max="19" width="13" style="162" bestFit="1" customWidth="1"/>
    <col min="20" max="20" width="3.453125" style="162" bestFit="1" customWidth="1"/>
    <col min="21" max="21" width="3.81640625" style="162" customWidth="1"/>
    <col min="22" max="24" width="2.453125" style="162" bestFit="1" customWidth="1"/>
    <col min="25" max="25" width="8.453125" style="162" bestFit="1" customWidth="1"/>
    <col min="26" max="26" width="3.453125" style="162" bestFit="1" customWidth="1"/>
    <col min="27" max="27" width="3.54296875" style="162" customWidth="1"/>
    <col min="28" max="30" width="2.453125" style="162" bestFit="1" customWidth="1"/>
    <col min="31" max="31" width="8.453125" style="162" bestFit="1" customWidth="1"/>
    <col min="32" max="32" width="4.1796875" style="162" bestFit="1" customWidth="1"/>
    <col min="33" max="33" width="3.26953125" style="162" customWidth="1"/>
    <col min="34" max="34" width="4.26953125" style="162" bestFit="1" customWidth="1"/>
    <col min="35" max="35" width="2.453125" style="162" bestFit="1" customWidth="1"/>
    <col min="36" max="36" width="4.26953125" style="162" bestFit="1" customWidth="1"/>
    <col min="37" max="37" width="8.453125" style="162" bestFit="1" customWidth="1"/>
    <col min="38" max="38" width="4.26953125" style="162" bestFit="1" customWidth="1"/>
    <col min="39" max="16384" width="11.453125" style="162"/>
  </cols>
  <sheetData>
    <row r="1" spans="1:38" s="104" customFormat="1" ht="15" customHeight="1" x14ac:dyDescent="0.25">
      <c r="B1" s="105"/>
      <c r="C1" s="106"/>
      <c r="F1" s="106"/>
      <c r="G1" s="471" t="s">
        <v>135</v>
      </c>
      <c r="H1" s="471"/>
      <c r="I1" s="471"/>
      <c r="J1" s="471" t="s">
        <v>16</v>
      </c>
      <c r="K1" s="471"/>
      <c r="L1" s="471"/>
      <c r="M1" s="471" t="s">
        <v>15</v>
      </c>
      <c r="N1" s="471"/>
    </row>
    <row r="2" spans="1:38" s="108" customFormat="1" ht="52.5" customHeight="1" x14ac:dyDescent="0.3">
      <c r="B2" s="1300"/>
      <c r="C2" s="1300"/>
    </row>
    <row r="3" spans="1:38" s="111" customFormat="1" ht="4.5" customHeight="1" x14ac:dyDescent="0.25">
      <c r="B3" s="1301"/>
      <c r="C3" s="1301"/>
    </row>
    <row r="4" spans="1:38" s="111" customFormat="1" ht="35.25" customHeight="1" x14ac:dyDescent="0.25">
      <c r="A4" s="1367" t="s">
        <v>429</v>
      </c>
      <c r="B4" s="1367"/>
      <c r="C4" s="1367"/>
      <c r="D4" s="1367"/>
      <c r="E4" s="1367"/>
      <c r="F4" s="1367"/>
      <c r="G4" s="1367"/>
      <c r="H4" s="1367"/>
      <c r="I4" s="1367"/>
      <c r="J4" s="1367"/>
      <c r="K4" s="1367"/>
      <c r="L4" s="1367"/>
      <c r="M4" s="1367"/>
      <c r="N4" s="1367"/>
    </row>
    <row r="5" spans="1:38" s="111" customFormat="1" ht="17.25" customHeight="1" x14ac:dyDescent="0.25">
      <c r="A5" s="770"/>
      <c r="B5" s="1326" t="s">
        <v>486</v>
      </c>
      <c r="C5" s="1326"/>
      <c r="D5" s="1326"/>
      <c r="E5" s="1326"/>
      <c r="F5" s="1326"/>
      <c r="G5" s="1326"/>
      <c r="H5" s="1326"/>
      <c r="I5" s="1326"/>
      <c r="J5" s="1326"/>
      <c r="K5" s="1326"/>
      <c r="L5" s="1326"/>
      <c r="M5" s="1326"/>
      <c r="N5" s="1326"/>
    </row>
    <row r="6" spans="1:38" s="111" customFormat="1" ht="6" customHeight="1" x14ac:dyDescent="0.25"/>
    <row r="7" spans="1:38" s="115" customFormat="1" ht="9.75" customHeight="1" x14ac:dyDescent="0.25">
      <c r="A7" s="771"/>
      <c r="B7" s="1406" t="s">
        <v>12</v>
      </c>
      <c r="C7" s="742"/>
      <c r="D7" s="1414" t="s">
        <v>253</v>
      </c>
      <c r="E7" s="1459"/>
      <c r="F7" s="920"/>
      <c r="G7" s="1411"/>
      <c r="H7" s="1411"/>
      <c r="I7" s="920"/>
      <c r="J7" s="1411"/>
      <c r="K7" s="1411"/>
      <c r="L7" s="920"/>
      <c r="M7" s="1411"/>
      <c r="N7" s="1410"/>
      <c r="O7" s="252"/>
      <c r="P7" s="252"/>
      <c r="Q7" s="253"/>
      <c r="R7" s="253"/>
      <c r="S7" s="253"/>
      <c r="T7" s="253"/>
      <c r="U7" s="253"/>
      <c r="V7" s="253"/>
      <c r="W7" s="254"/>
    </row>
    <row r="8" spans="1:38" s="115" customFormat="1" ht="39" customHeight="1" x14ac:dyDescent="0.25">
      <c r="A8" s="771"/>
      <c r="B8" s="1412"/>
      <c r="C8" s="742"/>
      <c r="D8" s="1416"/>
      <c r="E8" s="1460"/>
      <c r="F8" s="742"/>
      <c r="G8" s="1409" t="s">
        <v>270</v>
      </c>
      <c r="H8" s="1410"/>
      <c r="I8" s="742"/>
      <c r="J8" s="1409" t="s">
        <v>271</v>
      </c>
      <c r="K8" s="1410"/>
      <c r="L8" s="742"/>
      <c r="M8" s="1409" t="s">
        <v>272</v>
      </c>
      <c r="N8" s="1410"/>
      <c r="O8" s="252"/>
      <c r="P8" s="252"/>
      <c r="Q8" s="253"/>
      <c r="R8" s="253"/>
      <c r="S8" s="253"/>
      <c r="T8" s="253"/>
      <c r="U8" s="253"/>
      <c r="V8" s="253"/>
      <c r="W8" s="254"/>
    </row>
    <row r="9" spans="1:38" s="115" customFormat="1" ht="6" customHeight="1" x14ac:dyDescent="0.25">
      <c r="A9" s="771"/>
      <c r="B9" s="1412"/>
      <c r="C9" s="742"/>
      <c r="D9" s="1419" t="s">
        <v>9</v>
      </c>
      <c r="E9" s="1461" t="s">
        <v>219</v>
      </c>
      <c r="F9" s="1042"/>
      <c r="G9" s="1419" t="s">
        <v>9</v>
      </c>
      <c r="H9" s="1423" t="s">
        <v>219</v>
      </c>
      <c r="I9" s="742"/>
      <c r="J9" s="1419" t="s">
        <v>9</v>
      </c>
      <c r="K9" s="1423" t="s">
        <v>219</v>
      </c>
      <c r="L9" s="742"/>
      <c r="M9" s="1419" t="s">
        <v>9</v>
      </c>
      <c r="N9" s="1423" t="s">
        <v>219</v>
      </c>
      <c r="O9" s="252"/>
      <c r="P9" s="252"/>
      <c r="Q9" s="253"/>
      <c r="R9" s="253"/>
      <c r="S9" s="253"/>
      <c r="T9" s="253"/>
      <c r="U9" s="253"/>
      <c r="V9" s="253"/>
      <c r="W9" s="254"/>
    </row>
    <row r="10" spans="1:38" s="120" customFormat="1" ht="33" customHeight="1" x14ac:dyDescent="0.25">
      <c r="A10" s="772"/>
      <c r="B10" s="1413"/>
      <c r="C10" s="743"/>
      <c r="D10" s="1420"/>
      <c r="E10" s="1462"/>
      <c r="F10" s="1041"/>
      <c r="G10" s="1420"/>
      <c r="H10" s="1424"/>
      <c r="I10" s="921"/>
      <c r="J10" s="1420"/>
      <c r="K10" s="1424"/>
      <c r="L10" s="921"/>
      <c r="M10" s="1420"/>
      <c r="N10" s="1424"/>
      <c r="O10" s="255"/>
      <c r="P10" s="256"/>
      <c r="Q10" s="200"/>
      <c r="R10" s="200"/>
      <c r="S10" s="200"/>
      <c r="T10" s="200"/>
      <c r="U10" s="257"/>
      <c r="V10" s="257"/>
      <c r="W10" s="257"/>
    </row>
    <row r="11" spans="1:38" s="124" customFormat="1" ht="4.5" customHeight="1" x14ac:dyDescent="0.25">
      <c r="A11" s="121"/>
      <c r="B11" s="122"/>
      <c r="C11" s="123"/>
      <c r="D11" s="122"/>
      <c r="E11" s="122"/>
      <c r="F11" s="123"/>
      <c r="G11" s="122"/>
      <c r="H11" s="122"/>
      <c r="I11" s="123"/>
      <c r="J11" s="122"/>
      <c r="K11" s="122"/>
      <c r="L11" s="123"/>
      <c r="M11" s="122"/>
      <c r="N11" s="122"/>
      <c r="O11" s="252"/>
      <c r="P11" s="256"/>
      <c r="Q11" s="200"/>
      <c r="R11" s="200"/>
      <c r="S11" s="200"/>
      <c r="T11" s="200"/>
      <c r="U11" s="132"/>
      <c r="V11" s="132"/>
      <c r="W11" s="132"/>
    </row>
    <row r="12" spans="1:38" s="133" customFormat="1" ht="18" customHeight="1" x14ac:dyDescent="0.2">
      <c r="A12" s="125"/>
      <c r="B12" s="907" t="s">
        <v>8</v>
      </c>
      <c r="C12" s="127"/>
      <c r="D12" s="952">
        <f t="shared" ref="D12:D29" si="0">G12+J12+M12</f>
        <v>286357</v>
      </c>
      <c r="E12" s="948">
        <f>D12/'20pobl'!D12*100</f>
        <v>3.3358818296098609</v>
      </c>
      <c r="F12" s="127"/>
      <c r="G12" s="900">
        <v>86255</v>
      </c>
      <c r="H12" s="948">
        <v>1.2293854697483948</v>
      </c>
      <c r="I12" s="127"/>
      <c r="J12" s="900">
        <v>59277</v>
      </c>
      <c r="K12" s="948">
        <v>5.1727342617616285</v>
      </c>
      <c r="L12" s="127"/>
      <c r="M12" s="900">
        <v>140825</v>
      </c>
      <c r="N12" s="948">
        <f>M12/'20pobl'!X12*100</f>
        <v>33.363816635827988</v>
      </c>
      <c r="O12" s="369"/>
      <c r="P12" s="196"/>
      <c r="Q12" s="196"/>
      <c r="R12" s="196"/>
      <c r="S12" s="197"/>
      <c r="T12" s="258"/>
      <c r="U12" s="132"/>
      <c r="V12" s="196"/>
      <c r="W12" s="196"/>
      <c r="X12" s="196"/>
      <c r="Y12" s="197"/>
      <c r="Z12" s="258"/>
      <c r="AB12" s="196"/>
      <c r="AC12" s="196"/>
      <c r="AD12" s="196"/>
      <c r="AE12" s="197"/>
      <c r="AF12" s="258"/>
      <c r="AH12" s="196"/>
      <c r="AI12" s="196"/>
      <c r="AJ12" s="196"/>
      <c r="AK12" s="197"/>
      <c r="AL12" s="258"/>
    </row>
    <row r="13" spans="1:38" s="133" customFormat="1" ht="18" customHeight="1" x14ac:dyDescent="0.2">
      <c r="A13" s="125"/>
      <c r="B13" s="908" t="s">
        <v>7</v>
      </c>
      <c r="C13" s="127"/>
      <c r="D13" s="953">
        <f t="shared" si="0"/>
        <v>40215</v>
      </c>
      <c r="E13" s="954">
        <f>D13/'20pobl'!D13*100</f>
        <v>2.9982352796451774</v>
      </c>
      <c r="F13" s="127"/>
      <c r="G13" s="901">
        <v>8345</v>
      </c>
      <c r="H13" s="949">
        <v>0.79914655552991221</v>
      </c>
      <c r="I13" s="127"/>
      <c r="J13" s="901">
        <v>7264</v>
      </c>
      <c r="K13" s="949">
        <v>3.614056210912818</v>
      </c>
      <c r="L13" s="127"/>
      <c r="M13" s="901">
        <v>24606</v>
      </c>
      <c r="N13" s="949">
        <f>M13/'20pobl'!X13*100</f>
        <v>25.616040475967395</v>
      </c>
      <c r="O13" s="369"/>
      <c r="P13" s="196"/>
      <c r="Q13" s="196"/>
      <c r="R13" s="196"/>
      <c r="S13" s="197"/>
      <c r="T13" s="258"/>
      <c r="U13" s="132"/>
      <c r="V13" s="196"/>
      <c r="W13" s="196"/>
      <c r="X13" s="196"/>
      <c r="Y13" s="197"/>
      <c r="Z13" s="258"/>
      <c r="AB13" s="196"/>
      <c r="AC13" s="196"/>
      <c r="AD13" s="196"/>
      <c r="AE13" s="197"/>
      <c r="AF13" s="258"/>
      <c r="AH13" s="196"/>
      <c r="AI13" s="196"/>
      <c r="AJ13" s="196"/>
      <c r="AK13" s="197"/>
      <c r="AL13" s="258"/>
    </row>
    <row r="14" spans="1:38" s="133" customFormat="1" ht="18" customHeight="1" x14ac:dyDescent="0.2">
      <c r="A14" s="125"/>
      <c r="B14" s="908" t="s">
        <v>37</v>
      </c>
      <c r="C14" s="127"/>
      <c r="D14" s="953">
        <f t="shared" si="0"/>
        <v>31190</v>
      </c>
      <c r="E14" s="954">
        <f>D14/'20pobl'!D14*100</f>
        <v>3.1002127109715127</v>
      </c>
      <c r="F14" s="127"/>
      <c r="G14" s="901">
        <v>7609</v>
      </c>
      <c r="H14" s="949">
        <v>1.0439375750300119</v>
      </c>
      <c r="I14" s="127"/>
      <c r="J14" s="901">
        <v>6397</v>
      </c>
      <c r="K14" s="949">
        <v>3.3095006518635022</v>
      </c>
      <c r="L14" s="127"/>
      <c r="M14" s="901">
        <v>17184</v>
      </c>
      <c r="N14" s="949">
        <f>M14/'20pobl'!X14*100</f>
        <v>20.483234596450238</v>
      </c>
      <c r="O14" s="369"/>
      <c r="P14" s="196"/>
      <c r="Q14" s="196"/>
      <c r="R14" s="196"/>
      <c r="S14" s="197"/>
      <c r="T14" s="259"/>
      <c r="U14" s="132"/>
      <c r="V14" s="196"/>
      <c r="W14" s="196"/>
      <c r="X14" s="196"/>
      <c r="Y14" s="197"/>
      <c r="Z14" s="258"/>
      <c r="AB14" s="196"/>
      <c r="AC14" s="196"/>
      <c r="AD14" s="196"/>
      <c r="AE14" s="197"/>
      <c r="AF14" s="258"/>
      <c r="AH14" s="196"/>
      <c r="AI14" s="196"/>
      <c r="AJ14" s="196"/>
      <c r="AK14" s="197"/>
      <c r="AL14" s="258"/>
    </row>
    <row r="15" spans="1:38" s="133" customFormat="1" ht="18" customHeight="1" x14ac:dyDescent="0.2">
      <c r="A15" s="125"/>
      <c r="B15" s="908" t="s">
        <v>38</v>
      </c>
      <c r="C15" s="127"/>
      <c r="D15" s="953">
        <f t="shared" si="0"/>
        <v>29139</v>
      </c>
      <c r="E15" s="954">
        <f>D15/'20pobl'!D15*100</f>
        <v>2.4083689146098952</v>
      </c>
      <c r="F15" s="127"/>
      <c r="G15" s="901">
        <v>7857</v>
      </c>
      <c r="H15" s="949">
        <v>0.77767440019003886</v>
      </c>
      <c r="I15" s="127"/>
      <c r="J15" s="901">
        <v>6274</v>
      </c>
      <c r="K15" s="949">
        <v>4.2669822356429714</v>
      </c>
      <c r="L15" s="127"/>
      <c r="M15" s="901">
        <v>15008</v>
      </c>
      <c r="N15" s="949">
        <f>M15/'20pobl'!X15*100</f>
        <v>28.559467174119884</v>
      </c>
      <c r="O15" s="369"/>
      <c r="P15" s="196"/>
      <c r="Q15" s="196"/>
      <c r="R15" s="196"/>
      <c r="S15" s="197"/>
      <c r="T15" s="258"/>
      <c r="U15" s="132"/>
      <c r="V15" s="196"/>
      <c r="W15" s="196"/>
      <c r="X15" s="196"/>
      <c r="Y15" s="197"/>
      <c r="Z15" s="258"/>
      <c r="AB15" s="196"/>
      <c r="AC15" s="196"/>
      <c r="AD15" s="196"/>
      <c r="AE15" s="197"/>
      <c r="AF15" s="258"/>
      <c r="AH15" s="196"/>
      <c r="AI15" s="196"/>
      <c r="AJ15" s="196"/>
      <c r="AK15" s="197"/>
      <c r="AL15" s="258"/>
    </row>
    <row r="16" spans="1:38" s="133" customFormat="1" ht="18" customHeight="1" x14ac:dyDescent="0.2">
      <c r="A16" s="125"/>
      <c r="B16" s="908" t="s">
        <v>6</v>
      </c>
      <c r="C16" s="127"/>
      <c r="D16" s="953">
        <f t="shared" si="0"/>
        <v>40456</v>
      </c>
      <c r="E16" s="954">
        <f>D16/'20pobl'!D16*100</f>
        <v>1.8280934254429251</v>
      </c>
      <c r="F16" s="127"/>
      <c r="G16" s="901">
        <v>16073</v>
      </c>
      <c r="H16" s="949">
        <v>0.88000398583277339</v>
      </c>
      <c r="I16" s="127"/>
      <c r="J16" s="901">
        <v>8090</v>
      </c>
      <c r="K16" s="949">
        <v>2.8073414233810943</v>
      </c>
      <c r="L16" s="127"/>
      <c r="M16" s="901">
        <v>16293</v>
      </c>
      <c r="N16" s="949">
        <f>M16/'20pobl'!X16*100</f>
        <v>16.562303047553215</v>
      </c>
      <c r="O16" s="369"/>
      <c r="P16" s="196"/>
      <c r="Q16" s="196"/>
      <c r="R16" s="196"/>
      <c r="S16" s="197"/>
      <c r="T16" s="258"/>
      <c r="U16" s="132"/>
      <c r="V16" s="196"/>
      <c r="W16" s="196"/>
      <c r="X16" s="196"/>
      <c r="Y16" s="197"/>
      <c r="Z16" s="258"/>
      <c r="AB16" s="196"/>
      <c r="AC16" s="196"/>
      <c r="AD16" s="196"/>
      <c r="AE16" s="197"/>
      <c r="AF16" s="258"/>
      <c r="AH16" s="196"/>
      <c r="AI16" s="196"/>
      <c r="AJ16" s="196"/>
      <c r="AK16" s="197"/>
      <c r="AL16" s="258"/>
    </row>
    <row r="17" spans="1:38" s="133" customFormat="1" ht="18" customHeight="1" x14ac:dyDescent="0.2">
      <c r="A17" s="125"/>
      <c r="B17" s="908" t="s">
        <v>5</v>
      </c>
      <c r="C17" s="127"/>
      <c r="D17" s="902">
        <f t="shared" si="0"/>
        <v>16934</v>
      </c>
      <c r="E17" s="950">
        <f>D17/'20pobl'!D17*100</f>
        <v>2.8780377540632269</v>
      </c>
      <c r="F17" s="127"/>
      <c r="G17" s="902">
        <v>4453</v>
      </c>
      <c r="H17" s="950">
        <v>0.98908519059824873</v>
      </c>
      <c r="I17" s="127"/>
      <c r="J17" s="902">
        <v>3550</v>
      </c>
      <c r="K17" s="950">
        <v>3.6412123698651211</v>
      </c>
      <c r="L17" s="127"/>
      <c r="M17" s="902">
        <v>8931</v>
      </c>
      <c r="N17" s="950">
        <f>M17/'20pobl'!X17*100</f>
        <v>21.955356703869413</v>
      </c>
      <c r="O17" s="369"/>
      <c r="P17" s="196"/>
      <c r="Q17" s="196"/>
      <c r="R17" s="196"/>
      <c r="S17" s="197"/>
      <c r="T17" s="258"/>
      <c r="U17" s="132"/>
      <c r="V17" s="196"/>
      <c r="W17" s="196"/>
      <c r="X17" s="196"/>
      <c r="Y17" s="197"/>
      <c r="Z17" s="258"/>
      <c r="AB17" s="196"/>
      <c r="AC17" s="196"/>
      <c r="AD17" s="196"/>
      <c r="AE17" s="197"/>
      <c r="AF17" s="258"/>
      <c r="AH17" s="196"/>
      <c r="AI17" s="196"/>
      <c r="AJ17" s="196"/>
      <c r="AK17" s="197"/>
      <c r="AL17" s="258"/>
    </row>
    <row r="18" spans="1:38" s="133" customFormat="1" ht="18" customHeight="1" x14ac:dyDescent="0.2">
      <c r="A18" s="125"/>
      <c r="B18" s="908" t="s">
        <v>4</v>
      </c>
      <c r="C18" s="127"/>
      <c r="D18" s="953">
        <f t="shared" si="0"/>
        <v>123323</v>
      </c>
      <c r="E18" s="954">
        <f>D18/'20pobl'!D18*100</f>
        <v>5.1735891593877259</v>
      </c>
      <c r="F18" s="127"/>
      <c r="G18" s="901">
        <v>25454</v>
      </c>
      <c r="H18" s="949">
        <v>1.4523838460954703</v>
      </c>
      <c r="I18" s="127"/>
      <c r="J18" s="901">
        <v>21254</v>
      </c>
      <c r="K18" s="949">
        <v>5.1370301710490383</v>
      </c>
      <c r="L18" s="127"/>
      <c r="M18" s="901">
        <v>76615</v>
      </c>
      <c r="N18" s="949">
        <f>M18/'20pobl'!X18*100</f>
        <v>35.242300880885026</v>
      </c>
      <c r="O18" s="369"/>
      <c r="P18" s="196"/>
      <c r="Q18" s="196"/>
      <c r="R18" s="196"/>
      <c r="S18" s="197"/>
      <c r="T18" s="258"/>
      <c r="U18" s="132"/>
      <c r="V18" s="196"/>
      <c r="W18" s="196"/>
      <c r="X18" s="196"/>
      <c r="Y18" s="197"/>
      <c r="Z18" s="258"/>
      <c r="AB18" s="196"/>
      <c r="AC18" s="196"/>
      <c r="AD18" s="196"/>
      <c r="AE18" s="197"/>
      <c r="AF18" s="258"/>
      <c r="AH18" s="196"/>
      <c r="AI18" s="196"/>
      <c r="AJ18" s="196"/>
      <c r="AK18" s="197"/>
      <c r="AL18" s="258"/>
    </row>
    <row r="19" spans="1:38" s="133" customFormat="1" ht="18" customHeight="1" x14ac:dyDescent="0.2">
      <c r="A19" s="125"/>
      <c r="B19" s="908" t="s">
        <v>40</v>
      </c>
      <c r="C19" s="127"/>
      <c r="D19" s="953">
        <f t="shared" si="0"/>
        <v>72070</v>
      </c>
      <c r="E19" s="954">
        <f>D19/'20pobl'!D19*100</f>
        <v>3.4581106537830011</v>
      </c>
      <c r="F19" s="127"/>
      <c r="G19" s="901">
        <v>16560</v>
      </c>
      <c r="H19" s="949">
        <v>0.98591968564879595</v>
      </c>
      <c r="I19" s="127"/>
      <c r="J19" s="901">
        <v>12621</v>
      </c>
      <c r="K19" s="949">
        <v>4.6158066049811648</v>
      </c>
      <c r="L19" s="127"/>
      <c r="M19" s="901">
        <v>42889</v>
      </c>
      <c r="N19" s="949">
        <f>M19/'20pobl'!X19*100</f>
        <v>32.73819519716654</v>
      </c>
      <c r="O19" s="369"/>
      <c r="P19" s="196"/>
      <c r="Q19" s="196"/>
      <c r="R19" s="196"/>
      <c r="S19" s="197"/>
      <c r="T19" s="258"/>
      <c r="U19" s="132"/>
      <c r="V19" s="196"/>
      <c r="W19" s="196"/>
      <c r="X19" s="196"/>
      <c r="Y19" s="197"/>
      <c r="Z19" s="258"/>
      <c r="AB19" s="196"/>
      <c r="AC19" s="196"/>
      <c r="AD19" s="196"/>
      <c r="AE19" s="197"/>
      <c r="AF19" s="258"/>
      <c r="AH19" s="196"/>
      <c r="AI19" s="196"/>
      <c r="AJ19" s="196"/>
      <c r="AK19" s="197"/>
      <c r="AL19" s="258"/>
    </row>
    <row r="20" spans="1:38" s="133" customFormat="1" ht="18" customHeight="1" x14ac:dyDescent="0.2">
      <c r="A20" s="125"/>
      <c r="B20" s="908" t="s">
        <v>41</v>
      </c>
      <c r="C20" s="127"/>
      <c r="D20" s="953">
        <f t="shared" si="0"/>
        <v>203145</v>
      </c>
      <c r="E20" s="954">
        <f>D20/'20pobl'!D20*100</f>
        <v>2.5708168970166021</v>
      </c>
      <c r="F20" s="127"/>
      <c r="G20" s="901">
        <v>54688</v>
      </c>
      <c r="H20" s="949">
        <v>0.85814725994025554</v>
      </c>
      <c r="I20" s="127"/>
      <c r="J20" s="901">
        <v>40644</v>
      </c>
      <c r="K20" s="949">
        <v>3.7766986502232904</v>
      </c>
      <c r="L20" s="127"/>
      <c r="M20" s="901">
        <v>107813</v>
      </c>
      <c r="N20" s="949">
        <f>M20/'20pobl'!X20*100</f>
        <v>23.8005148061971</v>
      </c>
      <c r="O20" s="369"/>
      <c r="P20" s="196"/>
      <c r="Q20" s="196"/>
      <c r="R20" s="196"/>
      <c r="S20" s="197"/>
      <c r="T20" s="258"/>
      <c r="U20" s="132"/>
      <c r="V20" s="196"/>
      <c r="W20" s="196"/>
      <c r="X20" s="196"/>
      <c r="Y20" s="197"/>
      <c r="Z20" s="258"/>
      <c r="AB20" s="196"/>
      <c r="AC20" s="196"/>
      <c r="AD20" s="196"/>
      <c r="AE20" s="197"/>
      <c r="AF20" s="258"/>
      <c r="AH20" s="196"/>
      <c r="AI20" s="196"/>
      <c r="AJ20" s="196"/>
      <c r="AK20" s="197"/>
      <c r="AL20" s="258"/>
    </row>
    <row r="21" spans="1:38" s="133" customFormat="1" ht="18" customHeight="1" x14ac:dyDescent="0.2">
      <c r="A21" s="125"/>
      <c r="B21" s="908" t="s">
        <v>3</v>
      </c>
      <c r="C21" s="127"/>
      <c r="D21" s="953">
        <f t="shared" si="0"/>
        <v>147902</v>
      </c>
      <c r="E21" s="954">
        <f>D21/'20pobl'!D21*100</f>
        <v>2.8354384757471682</v>
      </c>
      <c r="F21" s="127"/>
      <c r="G21" s="901">
        <v>39565</v>
      </c>
      <c r="H21" s="949">
        <v>0.94910572003816096</v>
      </c>
      <c r="I21" s="127"/>
      <c r="J21" s="901">
        <v>29860</v>
      </c>
      <c r="K21" s="949">
        <v>3.9535216265312285</v>
      </c>
      <c r="L21" s="127"/>
      <c r="M21" s="901">
        <v>78477</v>
      </c>
      <c r="N21" s="949">
        <f>M21/'20pobl'!X21*100</f>
        <v>26.851959569968997</v>
      </c>
      <c r="O21" s="369"/>
      <c r="P21" s="196"/>
      <c r="Q21" s="196"/>
      <c r="R21" s="196"/>
      <c r="S21" s="197"/>
      <c r="T21" s="259"/>
      <c r="U21" s="132"/>
      <c r="V21" s="196"/>
      <c r="W21" s="196"/>
      <c r="X21" s="196"/>
      <c r="Y21" s="197"/>
      <c r="Z21" s="258"/>
      <c r="AB21" s="196"/>
      <c r="AC21" s="196"/>
      <c r="AD21" s="196"/>
      <c r="AE21" s="197"/>
      <c r="AF21" s="258"/>
      <c r="AH21" s="196"/>
      <c r="AI21" s="196"/>
      <c r="AJ21" s="196"/>
      <c r="AK21" s="197"/>
      <c r="AL21" s="258"/>
    </row>
    <row r="22" spans="1:38" s="133" customFormat="1" ht="18" customHeight="1" x14ac:dyDescent="0.2">
      <c r="A22" s="125"/>
      <c r="B22" s="908" t="s">
        <v>2</v>
      </c>
      <c r="C22" s="127"/>
      <c r="D22" s="953">
        <f t="shared" si="0"/>
        <v>34476</v>
      </c>
      <c r="E22" s="954">
        <f>D22/'20pobl'!D22*100</f>
        <v>3.270018381760134</v>
      </c>
      <c r="F22" s="127"/>
      <c r="G22" s="901">
        <v>8611</v>
      </c>
      <c r="H22" s="949">
        <v>1.0449748130853029</v>
      </c>
      <c r="I22" s="127"/>
      <c r="J22" s="901">
        <v>6445</v>
      </c>
      <c r="K22" s="949">
        <v>4.0996641392295556</v>
      </c>
      <c r="L22" s="127"/>
      <c r="M22" s="901">
        <v>19420</v>
      </c>
      <c r="N22" s="949">
        <f>M22/'20pobl'!X22*100</f>
        <v>26.581256244952712</v>
      </c>
      <c r="O22" s="369"/>
      <c r="P22" s="196"/>
      <c r="Q22" s="196"/>
      <c r="R22" s="196"/>
      <c r="S22" s="197"/>
      <c r="T22" s="258"/>
      <c r="U22" s="132"/>
      <c r="V22" s="196"/>
      <c r="W22" s="196"/>
      <c r="X22" s="196"/>
      <c r="Y22" s="197"/>
      <c r="Z22" s="258"/>
      <c r="AB22" s="196"/>
      <c r="AC22" s="196"/>
      <c r="AD22" s="196"/>
      <c r="AE22" s="197"/>
      <c r="AF22" s="258"/>
      <c r="AH22" s="196"/>
      <c r="AI22" s="196"/>
      <c r="AJ22" s="196"/>
      <c r="AK22" s="197"/>
      <c r="AL22" s="258"/>
    </row>
    <row r="23" spans="1:38" s="133" customFormat="1" ht="18" customHeight="1" x14ac:dyDescent="0.2">
      <c r="A23" s="125"/>
      <c r="B23" s="908" t="s">
        <v>35</v>
      </c>
      <c r="C23" s="127"/>
      <c r="D23" s="953">
        <f t="shared" si="0"/>
        <v>73273</v>
      </c>
      <c r="E23" s="954">
        <f>D23/'20pobl'!D23*100</f>
        <v>2.7143938855103902</v>
      </c>
      <c r="F23" s="127"/>
      <c r="G23" s="901">
        <v>20595</v>
      </c>
      <c r="H23" s="949">
        <v>1.0352253066468551</v>
      </c>
      <c r="I23" s="127"/>
      <c r="J23" s="901">
        <v>13025</v>
      </c>
      <c r="K23" s="949">
        <v>2.7527918910465048</v>
      </c>
      <c r="L23" s="127"/>
      <c r="M23" s="901">
        <v>39653</v>
      </c>
      <c r="N23" s="949">
        <f>M23/'20pobl'!X23*100</f>
        <v>16.742102463203938</v>
      </c>
      <c r="O23" s="369"/>
      <c r="P23" s="196"/>
      <c r="Q23" s="196"/>
      <c r="R23" s="196"/>
      <c r="S23" s="197"/>
      <c r="T23" s="258"/>
      <c r="U23" s="132"/>
      <c r="V23" s="196"/>
      <c r="W23" s="196"/>
      <c r="X23" s="196"/>
      <c r="Y23" s="197"/>
      <c r="Z23" s="258"/>
      <c r="AB23" s="196"/>
      <c r="AC23" s="196"/>
      <c r="AD23" s="196"/>
      <c r="AE23" s="197"/>
      <c r="AF23" s="258"/>
      <c r="AH23" s="196"/>
      <c r="AI23" s="196"/>
      <c r="AJ23" s="196"/>
      <c r="AK23" s="197"/>
      <c r="AL23" s="258"/>
    </row>
    <row r="24" spans="1:38" s="133" customFormat="1" ht="18" customHeight="1" x14ac:dyDescent="0.2">
      <c r="A24" s="125"/>
      <c r="B24" s="908" t="s">
        <v>42</v>
      </c>
      <c r="C24" s="127"/>
      <c r="D24" s="953">
        <f t="shared" si="0"/>
        <v>176828</v>
      </c>
      <c r="E24" s="954">
        <f>D24/'20pobl'!D24*100</f>
        <v>2.5732027940440951</v>
      </c>
      <c r="F24" s="127"/>
      <c r="G24" s="901">
        <v>47250</v>
      </c>
      <c r="H24" s="949">
        <v>0.84294243104597111</v>
      </c>
      <c r="I24" s="127"/>
      <c r="J24" s="901">
        <v>31380</v>
      </c>
      <c r="K24" s="949">
        <v>3.5227157916007141</v>
      </c>
      <c r="L24" s="127"/>
      <c r="M24" s="901">
        <v>98198</v>
      </c>
      <c r="N24" s="949">
        <f>M24/'20pobl'!X24*100</f>
        <v>26.1340047052812</v>
      </c>
      <c r="O24" s="369"/>
      <c r="P24" s="196"/>
      <c r="Q24" s="196"/>
      <c r="R24" s="196"/>
      <c r="S24" s="197"/>
      <c r="T24" s="258"/>
      <c r="U24" s="132"/>
      <c r="V24" s="196"/>
      <c r="W24" s="196"/>
      <c r="X24" s="196"/>
      <c r="Y24" s="197"/>
      <c r="Z24" s="258"/>
      <c r="AB24" s="196"/>
      <c r="AC24" s="196"/>
      <c r="AD24" s="196"/>
      <c r="AE24" s="197"/>
      <c r="AF24" s="258"/>
      <c r="AH24" s="196"/>
      <c r="AI24" s="196"/>
      <c r="AJ24" s="196"/>
      <c r="AK24" s="197"/>
      <c r="AL24" s="258"/>
    </row>
    <row r="25" spans="1:38" s="141" customFormat="1" ht="18" customHeight="1" x14ac:dyDescent="0.2">
      <c r="A25" s="140"/>
      <c r="B25" s="908" t="s">
        <v>43</v>
      </c>
      <c r="C25" s="127"/>
      <c r="D25" s="953">
        <f t="shared" si="0"/>
        <v>41165</v>
      </c>
      <c r="E25" s="954">
        <f>D25/'20pobl'!D25*100</f>
        <v>2.6529105002796949</v>
      </c>
      <c r="F25" s="127"/>
      <c r="G25" s="901">
        <v>15241</v>
      </c>
      <c r="H25" s="949">
        <v>1.1741557842252814</v>
      </c>
      <c r="I25" s="127"/>
      <c r="J25" s="901">
        <v>8001</v>
      </c>
      <c r="K25" s="949">
        <v>4.3878603079892953</v>
      </c>
      <c r="L25" s="127"/>
      <c r="M25" s="901">
        <v>17923</v>
      </c>
      <c r="N25" s="949">
        <f>M25/'20pobl'!X25*100</f>
        <v>25.13427477597498</v>
      </c>
      <c r="O25" s="369"/>
      <c r="P25" s="196"/>
      <c r="Q25" s="196"/>
      <c r="R25" s="196"/>
      <c r="S25" s="197"/>
      <c r="T25" s="258"/>
      <c r="U25" s="132"/>
      <c r="V25" s="196"/>
      <c r="W25" s="196"/>
      <c r="X25" s="196"/>
      <c r="Y25" s="197"/>
      <c r="Z25" s="258"/>
      <c r="AB25" s="196"/>
      <c r="AC25" s="196"/>
      <c r="AD25" s="196"/>
      <c r="AE25" s="197"/>
      <c r="AF25" s="258"/>
      <c r="AH25" s="196"/>
      <c r="AI25" s="196"/>
      <c r="AJ25" s="196"/>
      <c r="AK25" s="197"/>
      <c r="AL25" s="258"/>
    </row>
    <row r="26" spans="1:38" s="133" customFormat="1" ht="18" customHeight="1" x14ac:dyDescent="0.2">
      <c r="B26" s="908" t="s">
        <v>44</v>
      </c>
      <c r="C26" s="127"/>
      <c r="D26" s="955">
        <f t="shared" si="0"/>
        <v>16266</v>
      </c>
      <c r="E26" s="956">
        <f>D26/'20pobl'!D26*100</f>
        <v>2.4199775349435773</v>
      </c>
      <c r="F26" s="127"/>
      <c r="G26" s="902">
        <v>3369</v>
      </c>
      <c r="H26" s="950">
        <v>0.63004819335690943</v>
      </c>
      <c r="I26" s="127"/>
      <c r="J26" s="902">
        <v>2720</v>
      </c>
      <c r="K26" s="950">
        <v>2.8422449555376752</v>
      </c>
      <c r="L26" s="127"/>
      <c r="M26" s="902">
        <v>10177</v>
      </c>
      <c r="N26" s="950">
        <f>M26/'20pobl'!X26*100</f>
        <v>24.384808913382052</v>
      </c>
      <c r="O26" s="369"/>
      <c r="P26" s="196"/>
      <c r="Q26" s="196"/>
      <c r="R26" s="196"/>
      <c r="S26" s="197"/>
      <c r="T26" s="258"/>
      <c r="U26" s="132"/>
      <c r="V26" s="196"/>
      <c r="W26" s="196"/>
      <c r="X26" s="196"/>
      <c r="Y26" s="197"/>
      <c r="Z26" s="258"/>
      <c r="AB26" s="196"/>
      <c r="AC26" s="196"/>
      <c r="AD26" s="196"/>
      <c r="AE26" s="197"/>
      <c r="AF26" s="258"/>
      <c r="AH26" s="196"/>
      <c r="AI26" s="196"/>
      <c r="AJ26" s="196"/>
      <c r="AK26" s="197"/>
      <c r="AL26" s="258"/>
    </row>
    <row r="27" spans="1:38" s="133" customFormat="1" ht="18" customHeight="1" x14ac:dyDescent="0.2">
      <c r="B27" s="908" t="s">
        <v>45</v>
      </c>
      <c r="C27" s="127"/>
      <c r="D27" s="955">
        <f t="shared" si="0"/>
        <v>67749</v>
      </c>
      <c r="E27" s="956">
        <f>D27/'20pobl'!D27*100</f>
        <v>3.0568487507568918</v>
      </c>
      <c r="F27" s="127"/>
      <c r="G27" s="902">
        <v>17374</v>
      </c>
      <c r="H27" s="950">
        <v>1.0243753456544529</v>
      </c>
      <c r="I27" s="127"/>
      <c r="J27" s="902">
        <v>12269</v>
      </c>
      <c r="K27" s="950">
        <v>3.3956425954012555</v>
      </c>
      <c r="L27" s="127"/>
      <c r="M27" s="902">
        <v>38106</v>
      </c>
      <c r="N27" s="950">
        <f>M27/'20pobl'!X27*100</f>
        <v>23.976895197825428</v>
      </c>
      <c r="O27" s="369"/>
      <c r="P27" s="196"/>
      <c r="Q27" s="196"/>
      <c r="R27" s="196"/>
      <c r="S27" s="197"/>
      <c r="T27" s="259"/>
      <c r="U27" s="132"/>
      <c r="V27" s="196"/>
      <c r="W27" s="196"/>
      <c r="X27" s="196"/>
      <c r="Y27" s="197"/>
      <c r="Z27" s="258"/>
      <c r="AB27" s="196"/>
      <c r="AC27" s="196"/>
      <c r="AD27" s="196"/>
      <c r="AE27" s="197"/>
      <c r="AF27" s="258"/>
      <c r="AH27" s="196"/>
      <c r="AI27" s="196"/>
      <c r="AJ27" s="196"/>
      <c r="AK27" s="197"/>
      <c r="AL27" s="258"/>
    </row>
    <row r="28" spans="1:38" s="133" customFormat="1" ht="18" customHeight="1" x14ac:dyDescent="0.2">
      <c r="B28" s="908" t="s">
        <v>46</v>
      </c>
      <c r="C28" s="127"/>
      <c r="D28" s="955">
        <f t="shared" si="0"/>
        <v>9169</v>
      </c>
      <c r="E28" s="956">
        <f>D28/'20pobl'!D28*100</f>
        <v>2.8450239231480503</v>
      </c>
      <c r="F28" s="127"/>
      <c r="G28" s="902">
        <v>1580</v>
      </c>
      <c r="H28" s="950">
        <v>0.62673293640247363</v>
      </c>
      <c r="I28" s="127"/>
      <c r="J28" s="902">
        <v>1645</v>
      </c>
      <c r="K28" s="950">
        <v>3.4198873204299285</v>
      </c>
      <c r="L28" s="127"/>
      <c r="M28" s="902">
        <v>5944</v>
      </c>
      <c r="N28" s="950">
        <f>M28/'20pobl'!X28*100</f>
        <v>26.920289855072465</v>
      </c>
      <c r="O28" s="369"/>
      <c r="P28" s="196"/>
      <c r="Q28" s="196"/>
      <c r="R28" s="196"/>
      <c r="S28" s="197"/>
      <c r="T28" s="258"/>
      <c r="U28" s="132"/>
      <c r="V28" s="196"/>
      <c r="W28" s="196"/>
      <c r="X28" s="196"/>
      <c r="Y28" s="197"/>
      <c r="Z28" s="258"/>
      <c r="AB28" s="196"/>
      <c r="AC28" s="196"/>
      <c r="AD28" s="196"/>
      <c r="AE28" s="197"/>
      <c r="AF28" s="258"/>
      <c r="AH28" s="196"/>
      <c r="AI28" s="196"/>
      <c r="AJ28" s="196"/>
      <c r="AK28" s="197"/>
      <c r="AL28" s="258"/>
    </row>
    <row r="29" spans="1:38" s="133" customFormat="1" ht="18" customHeight="1" x14ac:dyDescent="0.2">
      <c r="B29" s="922" t="s">
        <v>1</v>
      </c>
      <c r="C29" s="127"/>
      <c r="D29" s="957">
        <f t="shared" si="0"/>
        <v>3453</v>
      </c>
      <c r="E29" s="958">
        <f>D29/'20pobl'!D29*100</f>
        <v>2.0487110267287667</v>
      </c>
      <c r="F29" s="127"/>
      <c r="G29" s="938">
        <v>1927</v>
      </c>
      <c r="H29" s="951">
        <v>1.3025638945781708</v>
      </c>
      <c r="I29" s="127"/>
      <c r="J29" s="938">
        <v>529</v>
      </c>
      <c r="K29" s="951">
        <v>3.3602235914374639</v>
      </c>
      <c r="L29" s="127"/>
      <c r="M29" s="938">
        <v>997</v>
      </c>
      <c r="N29" s="951">
        <f>M29/'20pobl'!X29*100</f>
        <v>20.501747892247586</v>
      </c>
      <c r="O29" s="369"/>
      <c r="P29" s="196"/>
      <c r="Q29" s="196"/>
      <c r="R29" s="196"/>
      <c r="S29" s="197"/>
      <c r="T29" s="258"/>
      <c r="U29" s="132"/>
      <c r="V29" s="196"/>
      <c r="W29" s="196"/>
      <c r="X29" s="196"/>
      <c r="Y29" s="197"/>
      <c r="Z29" s="258"/>
      <c r="AB29" s="196"/>
      <c r="AC29" s="196"/>
      <c r="AD29" s="196"/>
      <c r="AE29" s="197"/>
      <c r="AF29" s="258"/>
      <c r="AH29" s="196"/>
      <c r="AI29" s="196"/>
      <c r="AJ29" s="196"/>
      <c r="AK29" s="197"/>
      <c r="AL29" s="258"/>
    </row>
    <row r="30" spans="1:38" s="124" customFormat="1" ht="3.75" customHeight="1" x14ac:dyDescent="0.2">
      <c r="A30" s="121"/>
      <c r="B30" s="122"/>
      <c r="C30" s="123"/>
      <c r="D30" s="122"/>
      <c r="E30" s="122"/>
      <c r="F30" s="123"/>
      <c r="G30" s="122"/>
      <c r="H30" s="122"/>
      <c r="I30" s="123"/>
      <c r="J30" s="122"/>
      <c r="K30" s="122"/>
      <c r="L30" s="123"/>
      <c r="M30" s="122"/>
      <c r="N30" s="122"/>
      <c r="O30" s="369"/>
      <c r="P30" s="200"/>
      <c r="Q30" s="200"/>
      <c r="R30" s="196"/>
      <c r="S30" s="197"/>
      <c r="T30" s="258"/>
      <c r="U30" s="132"/>
      <c r="V30" s="200"/>
      <c r="W30" s="200"/>
      <c r="X30" s="196"/>
      <c r="Y30" s="197"/>
      <c r="Z30" s="258"/>
      <c r="AB30" s="200"/>
      <c r="AC30" s="200"/>
      <c r="AD30" s="196"/>
      <c r="AE30" s="197"/>
      <c r="AF30" s="258"/>
      <c r="AH30" s="200"/>
      <c r="AI30" s="200"/>
      <c r="AJ30" s="196"/>
      <c r="AK30" s="197"/>
      <c r="AL30" s="258"/>
    </row>
    <row r="31" spans="1:38" s="152" customFormat="1" ht="18" customHeight="1" x14ac:dyDescent="0.2">
      <c r="A31" s="797"/>
      <c r="B31" s="947" t="s">
        <v>0</v>
      </c>
      <c r="C31" s="742"/>
      <c r="D31" s="912">
        <f>G31+J31+M31</f>
        <v>1413110</v>
      </c>
      <c r="E31" s="913">
        <f>D31/'20pobl'!D31*100</f>
        <v>2.9387530229834398</v>
      </c>
      <c r="F31" s="742"/>
      <c r="G31" s="912">
        <f>SUM(G12:G29)</f>
        <v>382806</v>
      </c>
      <c r="H31" s="913">
        <f>G31/'20pobl'!J31*100</f>
        <v>0.99695332401764336</v>
      </c>
      <c r="I31" s="742"/>
      <c r="J31" s="912">
        <f>SUM(J12:J29)</f>
        <v>271245</v>
      </c>
      <c r="K31" s="913">
        <f>J31/'20pobl'!Q31*100</f>
        <v>3.979578991660996</v>
      </c>
      <c r="L31" s="742"/>
      <c r="M31" s="912">
        <f>SUM(M12:M29)</f>
        <v>759059</v>
      </c>
      <c r="N31" s="913">
        <f>M31/'20pobl'!X31*100</f>
        <v>26.430974555113178</v>
      </c>
      <c r="O31" s="369"/>
      <c r="P31" s="196"/>
      <c r="Q31" s="196"/>
      <c r="R31" s="200"/>
      <c r="S31" s="200"/>
      <c r="T31" s="260"/>
      <c r="U31" s="261"/>
      <c r="V31" s="196"/>
      <c r="W31" s="196"/>
      <c r="X31" s="200"/>
      <c r="Y31" s="200"/>
      <c r="Z31" s="260"/>
      <c r="AB31" s="196"/>
      <c r="AC31" s="196"/>
      <c r="AD31" s="200"/>
      <c r="AE31" s="200"/>
      <c r="AF31" s="260"/>
      <c r="AH31" s="196"/>
      <c r="AI31" s="196"/>
      <c r="AJ31" s="200"/>
      <c r="AK31" s="200"/>
      <c r="AL31" s="260"/>
    </row>
    <row r="32" spans="1:38" s="157" customFormat="1" ht="5.25" customHeight="1" x14ac:dyDescent="0.25">
      <c r="B32" s="158" t="s">
        <v>39</v>
      </c>
      <c r="C32" s="159"/>
      <c r="F32" s="159"/>
    </row>
    <row r="33" spans="2:14" s="152" customFormat="1" ht="5.25" customHeight="1" x14ac:dyDescent="0.25">
      <c r="B33" s="158" t="s">
        <v>47</v>
      </c>
      <c r="C33" s="161"/>
      <c r="F33" s="161"/>
    </row>
    <row r="34" spans="2:14" s="152" customFormat="1" ht="13.5" customHeight="1" x14ac:dyDescent="0.25">
      <c r="B34" s="1322" t="str">
        <f>'24solcasaad_pobl'!B34:N34</f>
        <v xml:space="preserve">(1) Cifras INE de población referidas al 01/01/2023. Publicado Censo de Población Anual el 13/12/2023 </v>
      </c>
      <c r="C34" s="1354"/>
      <c r="D34" s="1354"/>
      <c r="E34" s="1354"/>
      <c r="F34" s="1354"/>
      <c r="G34" s="1354"/>
      <c r="H34" s="1354"/>
      <c r="I34" s="1354"/>
      <c r="J34" s="1354"/>
      <c r="K34" s="1354"/>
      <c r="L34" s="1354"/>
      <c r="M34" s="1354"/>
      <c r="N34" s="1354"/>
    </row>
    <row r="35" spans="2:14" ht="29.25" customHeight="1" x14ac:dyDescent="0.25">
      <c r="B35" s="1351"/>
      <c r="C35" s="1351"/>
      <c r="D35" s="1351"/>
      <c r="E35" s="493"/>
      <c r="F35" s="163"/>
      <c r="G35" s="163"/>
      <c r="H35" s="163"/>
    </row>
    <row r="36" spans="2:14" ht="4.5" customHeight="1" x14ac:dyDescent="0.25">
      <c r="B36" s="1324"/>
      <c r="C36" s="1324"/>
      <c r="D36" s="1324"/>
      <c r="E36" s="494"/>
      <c r="F36" s="163"/>
      <c r="G36" s="163"/>
      <c r="H36" s="163"/>
    </row>
  </sheetData>
  <mergeCells count="23">
    <mergeCell ref="B34:N34"/>
    <mergeCell ref="B35:D35"/>
    <mergeCell ref="B36:D36"/>
    <mergeCell ref="J8:K8"/>
    <mergeCell ref="M8:N8"/>
    <mergeCell ref="D9:D10"/>
    <mergeCell ref="E9:E10"/>
    <mergeCell ref="G9:G10"/>
    <mergeCell ref="H9:H10"/>
    <mergeCell ref="J9:J10"/>
    <mergeCell ref="K9:K10"/>
    <mergeCell ref="M9:M10"/>
    <mergeCell ref="N9:N10"/>
    <mergeCell ref="B2:C2"/>
    <mergeCell ref="B3:C3"/>
    <mergeCell ref="A4:N4"/>
    <mergeCell ref="B5:N5"/>
    <mergeCell ref="B7:B10"/>
    <mergeCell ref="D7:E8"/>
    <mergeCell ref="G7:H7"/>
    <mergeCell ref="J7:K7"/>
    <mergeCell ref="M7:N7"/>
    <mergeCell ref="G8:H8"/>
  </mergeCells>
  <printOptions horizontalCentered="1"/>
  <pageMargins left="0" right="0" top="0.43307086614173229" bottom="0.43307086614173229" header="0" footer="0"/>
  <pageSetup paperSize="9" scale="90" orientation="landscape" r:id="rId1"/>
  <headerFooter alignWithMargins="0"/>
  <rowBreaks count="2" manualBreakCount="2">
    <brk id="34" max="25" man="1"/>
    <brk id="3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08">
    <tabColor theme="0"/>
    <pageSetUpPr fitToPage="1"/>
  </sheetPr>
  <dimension ref="A1:Z26"/>
  <sheetViews>
    <sheetView zoomScale="80" zoomScaleNormal="80" workbookViewId="0"/>
  </sheetViews>
  <sheetFormatPr baseColWidth="10" defaultColWidth="11.453125" defaultRowHeight="14.5" x14ac:dyDescent="0.35"/>
  <cols>
    <col min="1" max="1" width="1.81640625" style="559" customWidth="1"/>
    <col min="2" max="2" width="24.54296875" style="559" customWidth="1"/>
    <col min="3" max="9" width="10.81640625" style="559" customWidth="1"/>
    <col min="10" max="11" width="7.1796875" style="559" customWidth="1"/>
    <col min="12" max="12" width="7.7265625" style="559" customWidth="1"/>
    <col min="13" max="20" width="8.26953125" style="559" customWidth="1"/>
    <col min="21" max="22" width="7.7265625" style="559" customWidth="1"/>
    <col min="23" max="23" width="11.453125" style="559" customWidth="1"/>
    <col min="24" max="24" width="11.453125" style="559"/>
    <col min="25" max="25" width="11.81640625" style="559" bestFit="1" customWidth="1"/>
    <col min="26" max="16384" width="11.453125" style="559"/>
  </cols>
  <sheetData>
    <row r="1" spans="1:24" x14ac:dyDescent="0.35">
      <c r="A1" s="558"/>
      <c r="B1" s="558"/>
      <c r="I1" s="560"/>
      <c r="J1" s="560"/>
    </row>
    <row r="2" spans="1:24" ht="48.75" customHeight="1" x14ac:dyDescent="0.35">
      <c r="A2" s="558"/>
      <c r="B2" s="558"/>
      <c r="I2" s="560"/>
      <c r="J2" s="560"/>
    </row>
    <row r="3" spans="1:24" ht="24" customHeight="1" x14ac:dyDescent="0.35">
      <c r="A3" s="558"/>
      <c r="B3" s="1285" t="s">
        <v>367</v>
      </c>
      <c r="C3" s="1285"/>
      <c r="D3" s="1285"/>
      <c r="E3" s="1285"/>
      <c r="F3" s="1285"/>
      <c r="G3" s="1285"/>
      <c r="H3" s="1285"/>
      <c r="I3" s="1285"/>
      <c r="J3" s="1285"/>
      <c r="K3" s="1285"/>
      <c r="L3" s="1285"/>
      <c r="M3" s="1285"/>
      <c r="N3" s="1285"/>
      <c r="O3" s="1285"/>
      <c r="P3" s="1285"/>
      <c r="Q3" s="1285"/>
      <c r="R3" s="1285"/>
      <c r="S3" s="1285"/>
      <c r="T3" s="1285"/>
      <c r="U3" s="1285"/>
    </row>
    <row r="5" spans="1:24" x14ac:dyDescent="0.35">
      <c r="B5" s="561"/>
      <c r="C5" s="1286" t="s">
        <v>368</v>
      </c>
      <c r="D5" s="1286"/>
      <c r="E5" s="1286"/>
      <c r="F5" s="1286"/>
      <c r="G5" s="1286"/>
      <c r="H5" s="1286"/>
      <c r="I5" s="1286"/>
      <c r="J5" s="1286"/>
      <c r="K5" s="1286" t="s">
        <v>342</v>
      </c>
      <c r="L5" s="1286"/>
      <c r="M5" s="1286"/>
      <c r="N5" s="1286"/>
      <c r="O5" s="1286"/>
      <c r="P5" s="1286"/>
      <c r="Q5" s="1286"/>
      <c r="R5" s="1286"/>
      <c r="S5" s="1286"/>
      <c r="T5" s="1286"/>
      <c r="U5" s="1286"/>
      <c r="V5" s="1286"/>
    </row>
    <row r="6" spans="1:24" ht="21" customHeight="1" x14ac:dyDescent="0.35">
      <c r="B6" s="561"/>
      <c r="C6" s="1286"/>
      <c r="D6" s="1286"/>
      <c r="E6" s="1286"/>
      <c r="F6" s="1286"/>
      <c r="G6" s="1286"/>
      <c r="H6" s="1286"/>
      <c r="I6" s="1286"/>
      <c r="J6" s="1286"/>
      <c r="K6" s="1286">
        <v>43830</v>
      </c>
      <c r="L6" s="1287"/>
      <c r="M6" s="1288">
        <v>44196</v>
      </c>
      <c r="N6" s="1288"/>
      <c r="O6" s="1288">
        <v>44561</v>
      </c>
      <c r="P6" s="1288"/>
      <c r="Q6" s="1288">
        <v>44926</v>
      </c>
      <c r="R6" s="1288"/>
      <c r="S6" s="1288">
        <v>45291</v>
      </c>
      <c r="T6" s="1288"/>
      <c r="U6" s="1288">
        <f>I7</f>
        <v>45351</v>
      </c>
      <c r="V6" s="1288"/>
    </row>
    <row r="7" spans="1:24" x14ac:dyDescent="0.35">
      <c r="B7" s="668"/>
      <c r="C7" s="620">
        <v>43465</v>
      </c>
      <c r="D7" s="620">
        <v>43830</v>
      </c>
      <c r="E7" s="620">
        <v>44196</v>
      </c>
      <c r="F7" s="620">
        <v>44561</v>
      </c>
      <c r="G7" s="620">
        <v>44926</v>
      </c>
      <c r="H7" s="620">
        <v>45291</v>
      </c>
      <c r="I7" s="620">
        <f>EVO!I7</f>
        <v>45351</v>
      </c>
      <c r="J7" s="617"/>
      <c r="K7" s="617" t="s">
        <v>28</v>
      </c>
      <c r="L7" s="617" t="s">
        <v>343</v>
      </c>
      <c r="M7" s="617" t="s">
        <v>28</v>
      </c>
      <c r="N7" s="617" t="s">
        <v>343</v>
      </c>
      <c r="O7" s="617" t="s">
        <v>28</v>
      </c>
      <c r="P7" s="617" t="s">
        <v>343</v>
      </c>
      <c r="Q7" s="617" t="s">
        <v>28</v>
      </c>
      <c r="R7" s="617" t="s">
        <v>343</v>
      </c>
      <c r="S7" s="617" t="s">
        <v>28</v>
      </c>
      <c r="T7" s="617" t="s">
        <v>343</v>
      </c>
      <c r="U7" s="617" t="s">
        <v>28</v>
      </c>
      <c r="V7" s="617" t="s">
        <v>343</v>
      </c>
    </row>
    <row r="8" spans="1:24" ht="15" customHeight="1" x14ac:dyDescent="0.35">
      <c r="B8" s="1243" t="s">
        <v>8</v>
      </c>
      <c r="C8" s="637">
        <v>388846</v>
      </c>
      <c r="D8" s="637">
        <v>410355</v>
      </c>
      <c r="E8" s="637">
        <v>396745</v>
      </c>
      <c r="F8" s="637">
        <v>402114</v>
      </c>
      <c r="G8" s="637">
        <v>422621</v>
      </c>
      <c r="H8" s="637">
        <v>420976</v>
      </c>
      <c r="I8" s="639">
        <v>414034</v>
      </c>
      <c r="J8" s="564"/>
      <c r="K8" s="647">
        <v>5.5314957592465852E-2</v>
      </c>
      <c r="L8" s="639">
        <v>21509</v>
      </c>
      <c r="M8" s="651">
        <v>-3.3166404698370955E-2</v>
      </c>
      <c r="N8" s="639">
        <v>-13610</v>
      </c>
      <c r="O8" s="651">
        <v>1.3532621709158255E-2</v>
      </c>
      <c r="P8" s="639">
        <v>5369</v>
      </c>
      <c r="Q8" s="651">
        <f>G8/F8-1</f>
        <v>5.0997975698433784E-2</v>
      </c>
      <c r="R8" s="639">
        <f>G8-F8</f>
        <v>20507</v>
      </c>
      <c r="S8" s="651">
        <f>H8/G8-1</f>
        <v>-3.8923763845147841E-3</v>
      </c>
      <c r="T8" s="639">
        <f>H8-G8</f>
        <v>-1645</v>
      </c>
      <c r="U8" s="651">
        <f>[1]Cuadro_CCAA2!N5</f>
        <v>-2.3631368572472944E-2</v>
      </c>
      <c r="V8" s="639">
        <f>[1]Cuadro_CCAA2!O5</f>
        <v>-10021</v>
      </c>
    </row>
    <row r="9" spans="1:24" x14ac:dyDescent="0.35">
      <c r="B9" s="1244" t="s">
        <v>7</v>
      </c>
      <c r="C9" s="630">
        <v>49707</v>
      </c>
      <c r="D9" s="630">
        <v>51252</v>
      </c>
      <c r="E9" s="630">
        <v>47953</v>
      </c>
      <c r="F9" s="630">
        <v>48669</v>
      </c>
      <c r="G9" s="630">
        <v>51170</v>
      </c>
      <c r="H9" s="630">
        <v>54128</v>
      </c>
      <c r="I9" s="631">
        <v>54409</v>
      </c>
      <c r="J9" s="564"/>
      <c r="K9" s="648">
        <v>3.1082141348301118E-2</v>
      </c>
      <c r="L9" s="631">
        <v>1545</v>
      </c>
      <c r="M9" s="652">
        <v>-6.4368219776789193E-2</v>
      </c>
      <c r="N9" s="631">
        <v>-3299</v>
      </c>
      <c r="O9" s="652">
        <v>1.4931286885075057E-2</v>
      </c>
      <c r="P9" s="631">
        <v>716</v>
      </c>
      <c r="Q9" s="652">
        <f t="shared" ref="Q9:Q24" si="0">G9/F9-1</f>
        <v>5.1387947153218594E-2</v>
      </c>
      <c r="R9" s="631">
        <f t="shared" ref="R9:R25" si="1">G9-F9</f>
        <v>2501</v>
      </c>
      <c r="S9" s="652">
        <f t="shared" ref="S9:S26" si="2">H9/G9-1</f>
        <v>5.7807308970099669E-2</v>
      </c>
      <c r="T9" s="631">
        <f t="shared" ref="T9:T26" si="3">H9-G9</f>
        <v>2958</v>
      </c>
      <c r="U9" s="652">
        <f>[1]Cuadro_CCAA2!N6</f>
        <v>6.1328391690236961E-2</v>
      </c>
      <c r="V9" s="631">
        <f>[1]Cuadro_CCAA2!O6</f>
        <v>3144</v>
      </c>
    </row>
    <row r="10" spans="1:24" x14ac:dyDescent="0.35">
      <c r="B10" s="1244" t="s">
        <v>37</v>
      </c>
      <c r="C10" s="630">
        <v>38844</v>
      </c>
      <c r="D10" s="630">
        <v>40697</v>
      </c>
      <c r="E10" s="630">
        <v>39355</v>
      </c>
      <c r="F10" s="630">
        <v>41002</v>
      </c>
      <c r="G10" s="630">
        <v>43882</v>
      </c>
      <c r="H10" s="630">
        <v>46871</v>
      </c>
      <c r="I10" s="631">
        <v>46861</v>
      </c>
      <c r="J10" s="564"/>
      <c r="K10" s="648">
        <v>4.7703635053032656E-2</v>
      </c>
      <c r="L10" s="631">
        <v>1853</v>
      </c>
      <c r="M10" s="652">
        <v>-3.2975403592402364E-2</v>
      </c>
      <c r="N10" s="631">
        <v>-1342</v>
      </c>
      <c r="O10" s="652">
        <v>4.1849828484309404E-2</v>
      </c>
      <c r="P10" s="631">
        <v>1647</v>
      </c>
      <c r="Q10" s="652">
        <f t="shared" si="0"/>
        <v>7.024047607433781E-2</v>
      </c>
      <c r="R10" s="631">
        <f t="shared" si="1"/>
        <v>2880</v>
      </c>
      <c r="S10" s="652">
        <f t="shared" si="2"/>
        <v>6.8114488856478639E-2</v>
      </c>
      <c r="T10" s="631">
        <f t="shared" si="3"/>
        <v>2989</v>
      </c>
      <c r="U10" s="652">
        <f>[1]Cuadro_CCAA2!N7</f>
        <v>4.8626029359112088E-2</v>
      </c>
      <c r="V10" s="631">
        <f>[1]Cuadro_CCAA2!O7</f>
        <v>2173</v>
      </c>
    </row>
    <row r="11" spans="1:24" x14ac:dyDescent="0.35">
      <c r="B11" s="1244" t="s">
        <v>38</v>
      </c>
      <c r="C11" s="630">
        <v>27993</v>
      </c>
      <c r="D11" s="630">
        <v>32479</v>
      </c>
      <c r="E11" s="630">
        <v>32836</v>
      </c>
      <c r="F11" s="630">
        <v>35355</v>
      </c>
      <c r="G11" s="630">
        <v>39461</v>
      </c>
      <c r="H11" s="630">
        <v>43584</v>
      </c>
      <c r="I11" s="631">
        <v>43797</v>
      </c>
      <c r="J11" s="564"/>
      <c r="K11" s="648">
        <v>0.16025434930161109</v>
      </c>
      <c r="L11" s="631">
        <v>4486</v>
      </c>
      <c r="M11" s="652">
        <v>1.0991717725299388E-2</v>
      </c>
      <c r="N11" s="631">
        <v>357</v>
      </c>
      <c r="O11" s="652">
        <v>7.6714581556827977E-2</v>
      </c>
      <c r="P11" s="631">
        <v>2519</v>
      </c>
      <c r="Q11" s="652">
        <f t="shared" si="0"/>
        <v>0.11613633149483804</v>
      </c>
      <c r="R11" s="631">
        <f t="shared" si="1"/>
        <v>4106</v>
      </c>
      <c r="S11" s="652">
        <f t="shared" si="2"/>
        <v>0.10448290717417197</v>
      </c>
      <c r="T11" s="631">
        <f t="shared" si="3"/>
        <v>4123</v>
      </c>
      <c r="U11" s="652">
        <f>[1]Cuadro_CCAA2!N8</f>
        <v>8.663937476739858E-2</v>
      </c>
      <c r="V11" s="631">
        <f>[1]Cuadro_CCAA2!O8</f>
        <v>3492</v>
      </c>
    </row>
    <row r="12" spans="1:24" x14ac:dyDescent="0.35">
      <c r="B12" s="1244" t="s">
        <v>6</v>
      </c>
      <c r="C12" s="630">
        <v>48834</v>
      </c>
      <c r="D12" s="630">
        <v>53168</v>
      </c>
      <c r="E12" s="630">
        <v>54714</v>
      </c>
      <c r="F12" s="630">
        <v>58012</v>
      </c>
      <c r="G12" s="630">
        <v>57712</v>
      </c>
      <c r="H12" s="630">
        <v>63120</v>
      </c>
      <c r="I12" s="631">
        <v>64073</v>
      </c>
      <c r="J12" s="564"/>
      <c r="K12" s="648">
        <v>8.8749641643117494E-2</v>
      </c>
      <c r="L12" s="631">
        <v>4334</v>
      </c>
      <c r="M12" s="652">
        <v>2.907764068612706E-2</v>
      </c>
      <c r="N12" s="631">
        <v>1546</v>
      </c>
      <c r="O12" s="652">
        <v>6.0277077164893722E-2</v>
      </c>
      <c r="P12" s="631">
        <v>3298</v>
      </c>
      <c r="Q12" s="652">
        <f t="shared" si="0"/>
        <v>-5.1713438598910422E-3</v>
      </c>
      <c r="R12" s="631">
        <f t="shared" si="1"/>
        <v>-300</v>
      </c>
      <c r="S12" s="652">
        <f t="shared" si="2"/>
        <v>9.3706681452730756E-2</v>
      </c>
      <c r="T12" s="631">
        <f t="shared" si="3"/>
        <v>5408</v>
      </c>
      <c r="U12" s="652">
        <f>[1]Cuadro_CCAA2!N9</f>
        <v>0.10768619044326111</v>
      </c>
      <c r="V12" s="631">
        <f>[1]Cuadro_CCAA2!O9</f>
        <v>6229</v>
      </c>
      <c r="X12" s="566"/>
    </row>
    <row r="13" spans="1:24" x14ac:dyDescent="0.35">
      <c r="B13" s="1244" t="s">
        <v>5</v>
      </c>
      <c r="C13" s="630">
        <v>24752</v>
      </c>
      <c r="D13" s="630">
        <v>25483</v>
      </c>
      <c r="E13" s="630">
        <v>25356</v>
      </c>
      <c r="F13" s="630">
        <v>23258</v>
      </c>
      <c r="G13" s="630">
        <v>23164</v>
      </c>
      <c r="H13" s="630">
        <v>23876</v>
      </c>
      <c r="I13" s="631">
        <v>23718</v>
      </c>
      <c r="J13" s="564"/>
      <c r="K13" s="648">
        <v>2.9532967032966928E-2</v>
      </c>
      <c r="L13" s="631">
        <v>731</v>
      </c>
      <c r="M13" s="652">
        <v>-4.9837146332849525E-3</v>
      </c>
      <c r="N13" s="631">
        <v>-127</v>
      </c>
      <c r="O13" s="652">
        <v>-8.274175737498024E-2</v>
      </c>
      <c r="P13" s="631">
        <v>-2098</v>
      </c>
      <c r="Q13" s="652">
        <f t="shared" si="0"/>
        <v>-4.0416200877118058E-3</v>
      </c>
      <c r="R13" s="631">
        <f t="shared" si="1"/>
        <v>-94</v>
      </c>
      <c r="S13" s="652">
        <f t="shared" si="2"/>
        <v>3.0737351061992824E-2</v>
      </c>
      <c r="T13" s="631">
        <f t="shared" si="3"/>
        <v>712</v>
      </c>
      <c r="U13" s="652">
        <f>[1]Cuadro_CCAA2!N10</f>
        <v>1.1342316220364967E-2</v>
      </c>
      <c r="V13" s="631">
        <f>[1]Cuadro_CCAA2!O10</f>
        <v>266</v>
      </c>
      <c r="X13" s="566"/>
    </row>
    <row r="14" spans="1:24" x14ac:dyDescent="0.35">
      <c r="B14" s="1244" t="s">
        <v>4</v>
      </c>
      <c r="C14" s="630">
        <v>129374</v>
      </c>
      <c r="D14" s="630">
        <v>146192</v>
      </c>
      <c r="E14" s="630">
        <v>140933</v>
      </c>
      <c r="F14" s="630">
        <v>142154</v>
      </c>
      <c r="G14" s="630">
        <v>146929</v>
      </c>
      <c r="H14" s="630">
        <v>156550</v>
      </c>
      <c r="I14" s="631">
        <v>157973</v>
      </c>
      <c r="J14" s="564"/>
      <c r="K14" s="648">
        <v>0.12999520769242667</v>
      </c>
      <c r="L14" s="631">
        <v>16818</v>
      </c>
      <c r="M14" s="652">
        <v>-3.5973240669804118E-2</v>
      </c>
      <c r="N14" s="631">
        <v>-5259</v>
      </c>
      <c r="O14" s="652">
        <v>8.6636912575479563E-3</v>
      </c>
      <c r="P14" s="631">
        <v>1221</v>
      </c>
      <c r="Q14" s="652">
        <f t="shared" si="0"/>
        <v>3.3590331612195268E-2</v>
      </c>
      <c r="R14" s="631">
        <f t="shared" si="1"/>
        <v>4775</v>
      </c>
      <c r="S14" s="652">
        <f t="shared" si="2"/>
        <v>6.5480606279223252E-2</v>
      </c>
      <c r="T14" s="631">
        <f t="shared" si="3"/>
        <v>9621</v>
      </c>
      <c r="U14" s="652">
        <f>[1]Cuadro_CCAA2!N11</f>
        <v>6.5427052983705547E-2</v>
      </c>
      <c r="V14" s="631">
        <f>[1]Cuadro_CCAA2!O11</f>
        <v>9701</v>
      </c>
      <c r="X14" s="566"/>
    </row>
    <row r="15" spans="1:24" x14ac:dyDescent="0.35">
      <c r="B15" s="1244" t="s">
        <v>40</v>
      </c>
      <c r="C15" s="630">
        <v>86579</v>
      </c>
      <c r="D15" s="630">
        <v>89837</v>
      </c>
      <c r="E15" s="630">
        <v>84968</v>
      </c>
      <c r="F15" s="630">
        <v>87354</v>
      </c>
      <c r="G15" s="630">
        <v>89947</v>
      </c>
      <c r="H15" s="630">
        <v>94676</v>
      </c>
      <c r="I15" s="631">
        <v>96147</v>
      </c>
      <c r="J15" s="564"/>
      <c r="K15" s="648">
        <v>3.763037226117194E-2</v>
      </c>
      <c r="L15" s="631">
        <v>3258</v>
      </c>
      <c r="M15" s="652">
        <v>-5.4198158887763359E-2</v>
      </c>
      <c r="N15" s="631">
        <v>-4869</v>
      </c>
      <c r="O15" s="652">
        <v>2.8081159966104829E-2</v>
      </c>
      <c r="P15" s="631">
        <v>2386</v>
      </c>
      <c r="Q15" s="652">
        <f t="shared" si="0"/>
        <v>2.9683815280353576E-2</v>
      </c>
      <c r="R15" s="631">
        <f t="shared" si="1"/>
        <v>2593</v>
      </c>
      <c r="S15" s="652">
        <f t="shared" si="2"/>
        <v>5.2575405516581908E-2</v>
      </c>
      <c r="T15" s="631">
        <f t="shared" si="3"/>
        <v>4729</v>
      </c>
      <c r="U15" s="652">
        <f>[1]Cuadro_CCAA2!N12</f>
        <v>4.5485189856900421E-2</v>
      </c>
      <c r="V15" s="631">
        <f>[1]Cuadro_CCAA2!O12</f>
        <v>4183</v>
      </c>
      <c r="X15" s="566"/>
    </row>
    <row r="16" spans="1:24" x14ac:dyDescent="0.35">
      <c r="B16" s="1244" t="s">
        <v>41</v>
      </c>
      <c r="C16" s="630">
        <v>318602</v>
      </c>
      <c r="D16" s="630">
        <v>334206</v>
      </c>
      <c r="E16" s="630">
        <v>321411</v>
      </c>
      <c r="F16" s="630">
        <v>337967</v>
      </c>
      <c r="G16" s="630">
        <v>354754</v>
      </c>
      <c r="H16" s="630">
        <v>352939</v>
      </c>
      <c r="I16" s="631">
        <v>357537</v>
      </c>
      <c r="J16" s="564"/>
      <c r="K16" s="648">
        <v>4.8976465935556046E-2</v>
      </c>
      <c r="L16" s="631">
        <v>15604</v>
      </c>
      <c r="M16" s="652">
        <v>-3.828477047090717E-2</v>
      </c>
      <c r="N16" s="631">
        <v>-12795</v>
      </c>
      <c r="O16" s="652">
        <v>5.1510371455861792E-2</v>
      </c>
      <c r="P16" s="631">
        <v>16556</v>
      </c>
      <c r="Q16" s="652">
        <f t="shared" si="0"/>
        <v>4.9670529962984489E-2</v>
      </c>
      <c r="R16" s="631">
        <f t="shared" si="1"/>
        <v>16787</v>
      </c>
      <c r="S16" s="652">
        <f t="shared" si="2"/>
        <v>-5.1162213815770796E-3</v>
      </c>
      <c r="T16" s="631">
        <f t="shared" si="3"/>
        <v>-1815</v>
      </c>
      <c r="U16" s="652">
        <f>[1]Cuadro_CCAA2!N13</f>
        <v>-4.8153601638892818E-3</v>
      </c>
      <c r="V16" s="631">
        <f>[1]Cuadro_CCAA2!O13</f>
        <v>-1730</v>
      </c>
      <c r="X16" s="566"/>
    </row>
    <row r="17" spans="2:26" x14ac:dyDescent="0.35">
      <c r="B17" s="1244" t="s">
        <v>3</v>
      </c>
      <c r="C17" s="630">
        <v>116879</v>
      </c>
      <c r="D17" s="630">
        <v>144556</v>
      </c>
      <c r="E17" s="630">
        <v>155768</v>
      </c>
      <c r="F17" s="630">
        <v>166723</v>
      </c>
      <c r="G17" s="630">
        <v>185933</v>
      </c>
      <c r="H17" s="630">
        <v>205653</v>
      </c>
      <c r="I17" s="631">
        <v>204692</v>
      </c>
      <c r="J17" s="564"/>
      <c r="K17" s="648">
        <v>0.23680045174924502</v>
      </c>
      <c r="L17" s="631">
        <v>27677</v>
      </c>
      <c r="M17" s="652">
        <v>7.7561637012645512E-2</v>
      </c>
      <c r="N17" s="631">
        <v>11212</v>
      </c>
      <c r="O17" s="652">
        <v>7.0328950747265084E-2</v>
      </c>
      <c r="P17" s="631">
        <v>10955</v>
      </c>
      <c r="Q17" s="652">
        <f t="shared" si="0"/>
        <v>0.11522105528331417</v>
      </c>
      <c r="R17" s="631">
        <f t="shared" si="1"/>
        <v>19210</v>
      </c>
      <c r="S17" s="652">
        <f t="shared" si="2"/>
        <v>0.10605970968036882</v>
      </c>
      <c r="T17" s="631">
        <f t="shared" si="3"/>
        <v>19720</v>
      </c>
      <c r="U17" s="652">
        <f>[1]Cuadro_CCAA2!N14</f>
        <v>9.0120892581349477E-2</v>
      </c>
      <c r="V17" s="631">
        <f>[1]Cuadro_CCAA2!O14</f>
        <v>16922</v>
      </c>
      <c r="X17" s="566"/>
    </row>
    <row r="18" spans="2:26" x14ac:dyDescent="0.35">
      <c r="B18" s="1244" t="s">
        <v>2</v>
      </c>
      <c r="C18" s="630">
        <v>54680</v>
      </c>
      <c r="D18" s="630">
        <v>56883</v>
      </c>
      <c r="E18" s="630">
        <v>52977</v>
      </c>
      <c r="F18" s="630">
        <v>54286</v>
      </c>
      <c r="G18" s="630">
        <v>56834</v>
      </c>
      <c r="H18" s="630">
        <v>58876</v>
      </c>
      <c r="I18" s="631">
        <v>58544</v>
      </c>
      <c r="J18" s="564"/>
      <c r="K18" s="648">
        <v>4.0288953913679482E-2</v>
      </c>
      <c r="L18" s="631">
        <v>2203</v>
      </c>
      <c r="M18" s="652">
        <v>-6.8667264384789872E-2</v>
      </c>
      <c r="N18" s="631">
        <v>-3906</v>
      </c>
      <c r="O18" s="652">
        <v>2.4708835909923232E-2</v>
      </c>
      <c r="P18" s="631">
        <v>1309</v>
      </c>
      <c r="Q18" s="652">
        <f t="shared" si="0"/>
        <v>4.6936595070552256E-2</v>
      </c>
      <c r="R18" s="631">
        <f t="shared" si="1"/>
        <v>2548</v>
      </c>
      <c r="S18" s="652">
        <f t="shared" si="2"/>
        <v>3.5929197311468597E-2</v>
      </c>
      <c r="T18" s="631">
        <f t="shared" si="3"/>
        <v>2042</v>
      </c>
      <c r="U18" s="652">
        <f>[1]Cuadro_CCAA2!N15</f>
        <v>2.9164103014854614E-2</v>
      </c>
      <c r="V18" s="631">
        <f>[1]Cuadro_CCAA2!O15</f>
        <v>1659</v>
      </c>
      <c r="X18" s="566"/>
    </row>
    <row r="19" spans="2:26" x14ac:dyDescent="0.35">
      <c r="B19" s="1244" t="s">
        <v>35</v>
      </c>
      <c r="C19" s="630">
        <v>80184</v>
      </c>
      <c r="D19" s="630">
        <v>80673</v>
      </c>
      <c r="E19" s="630">
        <v>77385</v>
      </c>
      <c r="F19" s="630">
        <v>77804</v>
      </c>
      <c r="G19" s="630">
        <v>79633</v>
      </c>
      <c r="H19" s="630">
        <v>83919</v>
      </c>
      <c r="I19" s="631">
        <v>83028</v>
      </c>
      <c r="J19" s="564"/>
      <c r="K19" s="648">
        <v>6.0984735109248511E-3</v>
      </c>
      <c r="L19" s="631">
        <v>489</v>
      </c>
      <c r="M19" s="652">
        <v>-4.0757130638503614E-2</v>
      </c>
      <c r="N19" s="631">
        <v>-3288</v>
      </c>
      <c r="O19" s="652">
        <v>5.414486011500852E-3</v>
      </c>
      <c r="P19" s="631">
        <v>419</v>
      </c>
      <c r="Q19" s="652">
        <f t="shared" si="0"/>
        <v>2.3507788802632268E-2</v>
      </c>
      <c r="R19" s="631">
        <f t="shared" si="1"/>
        <v>1829</v>
      </c>
      <c r="S19" s="652">
        <f t="shared" si="2"/>
        <v>5.3821908002963603E-2</v>
      </c>
      <c r="T19" s="631">
        <f t="shared" si="3"/>
        <v>4286</v>
      </c>
      <c r="U19" s="652">
        <f>[1]Cuadro_CCAA2!N16</f>
        <v>3.2519617474786378E-2</v>
      </c>
      <c r="V19" s="631">
        <f>[1]Cuadro_CCAA2!O16</f>
        <v>2615</v>
      </c>
      <c r="X19" s="566"/>
    </row>
    <row r="20" spans="2:26" x14ac:dyDescent="0.35">
      <c r="B20" s="1244" t="s">
        <v>42</v>
      </c>
      <c r="C20" s="630">
        <v>215222</v>
      </c>
      <c r="D20" s="630">
        <v>228990</v>
      </c>
      <c r="E20" s="630">
        <v>223671</v>
      </c>
      <c r="F20" s="630">
        <v>216089</v>
      </c>
      <c r="G20" s="630">
        <v>224953</v>
      </c>
      <c r="H20" s="630">
        <v>237216</v>
      </c>
      <c r="I20" s="631">
        <v>245045</v>
      </c>
      <c r="J20" s="564"/>
      <c r="K20" s="648">
        <v>6.397115536515785E-2</v>
      </c>
      <c r="L20" s="631">
        <v>13768</v>
      </c>
      <c r="M20" s="652">
        <v>-2.3228088562819327E-2</v>
      </c>
      <c r="N20" s="631">
        <v>-5319</v>
      </c>
      <c r="O20" s="652">
        <v>-3.3898001976116698E-2</v>
      </c>
      <c r="P20" s="631">
        <v>-7582</v>
      </c>
      <c r="Q20" s="652">
        <f t="shared" si="0"/>
        <v>4.1020135222061382E-2</v>
      </c>
      <c r="R20" s="631">
        <f t="shared" si="1"/>
        <v>8864</v>
      </c>
      <c r="S20" s="652">
        <f t="shared" si="2"/>
        <v>5.4513609509541983E-2</v>
      </c>
      <c r="T20" s="631">
        <f t="shared" si="3"/>
        <v>12263</v>
      </c>
      <c r="U20" s="652">
        <f>[1]Cuadro_CCAA2!N17</f>
        <v>8.8232812409793082E-2</v>
      </c>
      <c r="V20" s="631">
        <f>[1]Cuadro_CCAA2!O17</f>
        <v>19868</v>
      </c>
      <c r="X20" s="566"/>
    </row>
    <row r="21" spans="2:26" x14ac:dyDescent="0.35">
      <c r="B21" s="1244" t="s">
        <v>43</v>
      </c>
      <c r="C21" s="630">
        <v>44249</v>
      </c>
      <c r="D21" s="630">
        <v>53719</v>
      </c>
      <c r="E21" s="630">
        <v>52094</v>
      </c>
      <c r="F21" s="630">
        <v>54205</v>
      </c>
      <c r="G21" s="630">
        <v>55440</v>
      </c>
      <c r="H21" s="630">
        <v>62760</v>
      </c>
      <c r="I21" s="631">
        <v>64044</v>
      </c>
      <c r="J21" s="564"/>
      <c r="K21" s="648">
        <v>0.21401613595787472</v>
      </c>
      <c r="L21" s="631">
        <v>9470</v>
      </c>
      <c r="M21" s="652">
        <v>-3.0250004653846863E-2</v>
      </c>
      <c r="N21" s="631">
        <v>-1625</v>
      </c>
      <c r="O21" s="652">
        <v>4.0522900909893744E-2</v>
      </c>
      <c r="P21" s="631">
        <v>2111</v>
      </c>
      <c r="Q21" s="652">
        <f t="shared" si="0"/>
        <v>2.2783876026196914E-2</v>
      </c>
      <c r="R21" s="631">
        <f t="shared" si="1"/>
        <v>1235</v>
      </c>
      <c r="S21" s="652">
        <f t="shared" si="2"/>
        <v>0.13203463203463195</v>
      </c>
      <c r="T21" s="631">
        <f t="shared" si="3"/>
        <v>7320</v>
      </c>
      <c r="U21" s="652">
        <f>[1]Cuadro_CCAA2!N18</f>
        <v>0.13951212568724092</v>
      </c>
      <c r="V21" s="631">
        <f>[1]Cuadro_CCAA2!O18</f>
        <v>7841</v>
      </c>
      <c r="X21" s="566"/>
    </row>
    <row r="22" spans="2:26" x14ac:dyDescent="0.35">
      <c r="B22" s="1244" t="s">
        <v>44</v>
      </c>
      <c r="C22" s="630">
        <v>20012</v>
      </c>
      <c r="D22" s="630">
        <v>20052</v>
      </c>
      <c r="E22" s="630">
        <v>19700</v>
      </c>
      <c r="F22" s="630">
        <v>20426</v>
      </c>
      <c r="G22" s="630">
        <v>21291</v>
      </c>
      <c r="H22" s="630">
        <v>22108</v>
      </c>
      <c r="I22" s="631">
        <v>22014</v>
      </c>
      <c r="J22" s="564"/>
      <c r="K22" s="648">
        <v>1.9988007195681501E-3</v>
      </c>
      <c r="L22" s="631">
        <v>40</v>
      </c>
      <c r="M22" s="652">
        <v>-1.7554358667464576E-2</v>
      </c>
      <c r="N22" s="631">
        <v>-352</v>
      </c>
      <c r="O22" s="652">
        <v>3.6852791878172697E-2</v>
      </c>
      <c r="P22" s="631">
        <v>726</v>
      </c>
      <c r="Q22" s="652">
        <f t="shared" si="0"/>
        <v>4.2347987858611491E-2</v>
      </c>
      <c r="R22" s="631">
        <f t="shared" si="1"/>
        <v>865</v>
      </c>
      <c r="S22" s="652">
        <f t="shared" si="2"/>
        <v>3.8373021464468637E-2</v>
      </c>
      <c r="T22" s="631">
        <f t="shared" si="3"/>
        <v>817</v>
      </c>
      <c r="U22" s="652">
        <f>[1]Cuadro_CCAA2!N19</f>
        <v>2.9557571789355475E-2</v>
      </c>
      <c r="V22" s="631">
        <f>[1]Cuadro_CCAA2!O19</f>
        <v>632</v>
      </c>
      <c r="X22" s="566"/>
    </row>
    <row r="23" spans="2:26" x14ac:dyDescent="0.35">
      <c r="B23" s="1244" t="s">
        <v>45</v>
      </c>
      <c r="C23" s="630">
        <v>102813</v>
      </c>
      <c r="D23" s="630">
        <v>106366</v>
      </c>
      <c r="E23" s="630">
        <v>105906</v>
      </c>
      <c r="F23" s="630">
        <v>107110</v>
      </c>
      <c r="G23" s="630">
        <v>108983</v>
      </c>
      <c r="H23" s="630">
        <v>114252</v>
      </c>
      <c r="I23" s="631">
        <v>114310</v>
      </c>
      <c r="J23" s="564"/>
      <c r="K23" s="648">
        <v>3.455788664857562E-2</v>
      </c>
      <c r="L23" s="631">
        <v>3553</v>
      </c>
      <c r="M23" s="652">
        <v>-4.3246902205591464E-3</v>
      </c>
      <c r="N23" s="631">
        <v>-460</v>
      </c>
      <c r="O23" s="652">
        <v>1.1368572130002086E-2</v>
      </c>
      <c r="P23" s="631">
        <v>1204</v>
      </c>
      <c r="Q23" s="652">
        <f t="shared" si="0"/>
        <v>1.7486695920082118E-2</v>
      </c>
      <c r="R23" s="631">
        <f t="shared" si="1"/>
        <v>1873</v>
      </c>
      <c r="S23" s="652">
        <f t="shared" si="2"/>
        <v>4.8346989897506853E-2</v>
      </c>
      <c r="T23" s="631">
        <f t="shared" si="3"/>
        <v>5269</v>
      </c>
      <c r="U23" s="652">
        <f>[1]Cuadro_CCAA2!N20</f>
        <v>3.9191265375139839E-2</v>
      </c>
      <c r="V23" s="631">
        <f>[1]Cuadro_CCAA2!O20</f>
        <v>4311</v>
      </c>
      <c r="X23" s="566"/>
    </row>
    <row r="24" spans="2:26" x14ac:dyDescent="0.35">
      <c r="B24" s="1244" t="s">
        <v>46</v>
      </c>
      <c r="C24" s="630">
        <v>15257</v>
      </c>
      <c r="D24" s="630">
        <v>15375</v>
      </c>
      <c r="E24" s="630">
        <v>14687</v>
      </c>
      <c r="F24" s="630">
        <v>15454</v>
      </c>
      <c r="G24" s="630">
        <v>14358</v>
      </c>
      <c r="H24" s="630">
        <v>14631</v>
      </c>
      <c r="I24" s="631">
        <v>14771</v>
      </c>
      <c r="J24" s="564"/>
      <c r="K24" s="648">
        <v>7.7341548141836025E-3</v>
      </c>
      <c r="L24" s="631">
        <v>118</v>
      </c>
      <c r="M24" s="652">
        <v>-4.4747967479674799E-2</v>
      </c>
      <c r="N24" s="631">
        <v>-688</v>
      </c>
      <c r="O24" s="652">
        <v>5.2223054401852043E-2</v>
      </c>
      <c r="P24" s="631">
        <v>767</v>
      </c>
      <c r="Q24" s="652">
        <f t="shared" si="0"/>
        <v>-7.0920150122945502E-2</v>
      </c>
      <c r="R24" s="631">
        <f t="shared" si="1"/>
        <v>-1096</v>
      </c>
      <c r="S24" s="652">
        <f t="shared" si="2"/>
        <v>1.901379022147931E-2</v>
      </c>
      <c r="T24" s="631">
        <f t="shared" si="3"/>
        <v>273</v>
      </c>
      <c r="U24" s="652">
        <f>[1]Cuadro_CCAA2!N21</f>
        <v>3.438375350140066E-2</v>
      </c>
      <c r="V24" s="631">
        <f>[1]Cuadro_CCAA2!O21</f>
        <v>491</v>
      </c>
      <c r="X24" s="566"/>
    </row>
    <row r="25" spans="2:26" x14ac:dyDescent="0.35">
      <c r="B25" s="1245" t="s">
        <v>1</v>
      </c>
      <c r="C25" s="632">
        <v>4359</v>
      </c>
      <c r="D25" s="632">
        <v>4461</v>
      </c>
      <c r="E25" s="632">
        <v>4491</v>
      </c>
      <c r="F25" s="632">
        <v>4622</v>
      </c>
      <c r="G25" s="632">
        <v>4953</v>
      </c>
      <c r="H25" s="632">
        <v>5237</v>
      </c>
      <c r="I25" s="633">
        <v>5355</v>
      </c>
      <c r="J25" s="564"/>
      <c r="K25" s="650">
        <v>2.33998623537508E-2</v>
      </c>
      <c r="L25" s="633">
        <v>102</v>
      </c>
      <c r="M25" s="654">
        <v>6.7249495628782796E-3</v>
      </c>
      <c r="N25" s="633">
        <v>30</v>
      </c>
      <c r="O25" s="654">
        <v>2.9169450011133469E-2</v>
      </c>
      <c r="P25" s="633">
        <v>131</v>
      </c>
      <c r="Q25" s="654">
        <f>G25/F25-1</f>
        <v>7.1614019904803206E-2</v>
      </c>
      <c r="R25" s="633">
        <f t="shared" si="1"/>
        <v>331</v>
      </c>
      <c r="S25" s="654">
        <f t="shared" si="2"/>
        <v>5.7338986472844633E-2</v>
      </c>
      <c r="T25" s="633">
        <f t="shared" si="3"/>
        <v>284</v>
      </c>
      <c r="U25" s="654">
        <f>[1]Cuadro_CCAA2!P24</f>
        <v>7.4438202247190999E-2</v>
      </c>
      <c r="V25" s="633">
        <f>[1]Cuadro_CCAA2!O22+[1]Cuadro_CCAA2!O23</f>
        <v>371</v>
      </c>
      <c r="X25" s="566"/>
      <c r="Y25" s="566"/>
      <c r="Z25" s="567"/>
    </row>
    <row r="26" spans="2:26" x14ac:dyDescent="0.35">
      <c r="B26" s="1229" t="s">
        <v>0</v>
      </c>
      <c r="C26" s="622">
        <v>1767186</v>
      </c>
      <c r="D26" s="622">
        <v>1894744</v>
      </c>
      <c r="E26" s="622">
        <v>1850950</v>
      </c>
      <c r="F26" s="622">
        <v>1892604</v>
      </c>
      <c r="G26" s="622">
        <v>1982018</v>
      </c>
      <c r="H26" s="622">
        <v>2061372</v>
      </c>
      <c r="I26" s="627">
        <v>2070352</v>
      </c>
      <c r="J26" s="621"/>
      <c r="K26" s="662">
        <v>7.2181422894930236E-2</v>
      </c>
      <c r="L26" s="663">
        <v>127558</v>
      </c>
      <c r="M26" s="665">
        <v>-2.3113412682663204E-2</v>
      </c>
      <c r="N26" s="627">
        <v>-43794</v>
      </c>
      <c r="O26" s="665">
        <v>2.250411950619946E-2</v>
      </c>
      <c r="P26" s="622">
        <v>41654</v>
      </c>
      <c r="Q26" s="665">
        <f>G26/F26-1</f>
        <v>4.7243903109155383E-2</v>
      </c>
      <c r="R26" s="627">
        <f>G26-F26</f>
        <v>89414</v>
      </c>
      <c r="S26" s="636">
        <f t="shared" si="2"/>
        <v>4.003697241901949E-2</v>
      </c>
      <c r="T26" s="622">
        <f t="shared" si="3"/>
        <v>79354</v>
      </c>
      <c r="U26" s="665">
        <f>[1]Cuadro_CCAA2!N24</f>
        <v>3.6105905049782283E-2</v>
      </c>
      <c r="V26" s="627">
        <f>[1]Cuadro_CCAA2!O24</f>
        <v>72147</v>
      </c>
    </row>
  </sheetData>
  <mergeCells count="9">
    <mergeCell ref="B3:U3"/>
    <mergeCell ref="C5:J6"/>
    <mergeCell ref="K5:V5"/>
    <mergeCell ref="K6:L6"/>
    <mergeCell ref="M6:N6"/>
    <mergeCell ref="U6:V6"/>
    <mergeCell ref="O6:P6"/>
    <mergeCell ref="Q6:R6"/>
    <mergeCell ref="S6:T6"/>
  </mergeCells>
  <pageMargins left="0.7" right="0.7" top="0.75" bottom="0.75" header="0.3" footer="0.3"/>
  <pageSetup paperSize="9" scale="65"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200-000002000000}">
          <x14:colorSeries rgb="FF376092"/>
          <x14:colorNegative rgb="FFD00000"/>
          <x14:colorAxis rgb="FF000000"/>
          <x14:colorMarkers rgb="FFD00000"/>
          <x14:colorFirst rgb="FFD00000"/>
          <x14:colorLast rgb="FFD00000"/>
          <x14:colorHigh rgb="FFD00000"/>
          <x14:colorLow rgb="FFD00000"/>
          <x14:sparklines>
            <x14:sparkline>
              <xm:f>EVO_sol!C8:I8</xm:f>
              <xm:sqref>J8</xm:sqref>
            </x14:sparkline>
            <x14:sparkline>
              <xm:f>EVO_sol!C9:I9</xm:f>
              <xm:sqref>J9</xm:sqref>
            </x14:sparkline>
            <x14:sparkline>
              <xm:f>EVO_sol!C10:I10</xm:f>
              <xm:sqref>J10</xm:sqref>
            </x14:sparkline>
            <x14:sparkline>
              <xm:f>EVO_sol!C11:I11</xm:f>
              <xm:sqref>J11</xm:sqref>
            </x14:sparkline>
            <x14:sparkline>
              <xm:f>EVO_sol!C12:I12</xm:f>
              <xm:sqref>J12</xm:sqref>
            </x14:sparkline>
            <x14:sparkline>
              <xm:f>EVO_sol!C13:I13</xm:f>
              <xm:sqref>J13</xm:sqref>
            </x14:sparkline>
            <x14:sparkline>
              <xm:f>EVO_sol!C14:I14</xm:f>
              <xm:sqref>J14</xm:sqref>
            </x14:sparkline>
            <x14:sparkline>
              <xm:f>EVO_sol!C15:I15</xm:f>
              <xm:sqref>J15</xm:sqref>
            </x14:sparkline>
            <x14:sparkline>
              <xm:f>EVO_sol!C16:I16</xm:f>
              <xm:sqref>J16</xm:sqref>
            </x14:sparkline>
            <x14:sparkline>
              <xm:f>EVO_sol!C17:I17</xm:f>
              <xm:sqref>J17</xm:sqref>
            </x14:sparkline>
            <x14:sparkline>
              <xm:f>EVO_sol!C18:I18</xm:f>
              <xm:sqref>J18</xm:sqref>
            </x14:sparkline>
            <x14:sparkline>
              <xm:f>EVO_sol!C19:I19</xm:f>
              <xm:sqref>J19</xm:sqref>
            </x14:sparkline>
            <x14:sparkline>
              <xm:f>EVO_sol!C20:I20</xm:f>
              <xm:sqref>J20</xm:sqref>
            </x14:sparkline>
            <x14:sparkline>
              <xm:f>EVO_sol!C21:I21</xm:f>
              <xm:sqref>J21</xm:sqref>
            </x14:sparkline>
            <x14:sparkline>
              <xm:f>EVO_sol!C22:I22</xm:f>
              <xm:sqref>J22</xm:sqref>
            </x14:sparkline>
            <x14:sparkline>
              <xm:f>EVO_sol!C23:I23</xm:f>
              <xm:sqref>J23</xm:sqref>
            </x14:sparkline>
            <x14:sparkline>
              <xm:f>EVO_sol!C24:I24</xm:f>
              <xm:sqref>J24</xm:sqref>
            </x14:sparkline>
            <x14:sparkline>
              <xm:f>EVO_sol!C25:I25</xm:f>
              <xm:sqref>J25</xm:sqref>
            </x14:sparkline>
            <x14:sparkline>
              <xm:f>EVO_sol!C26:I26</xm:f>
              <xm:sqref>J26</xm:sqref>
            </x14:sparkline>
          </x14:sparklines>
        </x14:sparklineGroup>
      </x14:sparklineGroup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Hoja53">
    <tabColor theme="0"/>
    <pageSetUpPr fitToPage="1"/>
  </sheetPr>
  <dimension ref="A1:AX48"/>
  <sheetViews>
    <sheetView showGridLines="0" topLeftCell="A2" zoomScale="84" zoomScaleNormal="84" workbookViewId="0">
      <selection activeCell="B6" sqref="B6"/>
    </sheetView>
  </sheetViews>
  <sheetFormatPr baseColWidth="10" defaultColWidth="11.453125" defaultRowHeight="15" x14ac:dyDescent="0.25"/>
  <cols>
    <col min="1" max="1" width="1.1796875" style="162" customWidth="1"/>
    <col min="2" max="2" width="28.7265625" style="162" customWidth="1"/>
    <col min="3" max="3" width="0.54296875" style="162" customWidth="1"/>
    <col min="4" max="4" width="11.81640625" style="162" customWidth="1"/>
    <col min="5" max="5" width="7.7265625" style="162" customWidth="1"/>
    <col min="6" max="6" width="0.453125" style="162" customWidth="1"/>
    <col min="7" max="7" width="12.453125" style="162" customWidth="1"/>
    <col min="8" max="8" width="6.26953125" style="162" customWidth="1"/>
    <col min="9" max="9" width="0.453125" style="162" customWidth="1"/>
    <col min="10" max="10" width="10.81640625" style="162" customWidth="1"/>
    <col min="11" max="11" width="6.26953125" style="162" customWidth="1"/>
    <col min="12" max="12" width="0.453125" style="162" customWidth="1"/>
    <col min="13" max="13" width="11.81640625" style="162" customWidth="1"/>
    <col min="14" max="14" width="6.26953125" style="162" customWidth="1"/>
    <col min="15" max="15" width="0.7265625" style="160" customWidth="1"/>
    <col min="16" max="16" width="10.1796875" style="162" bestFit="1" customWidth="1"/>
    <col min="17" max="17" width="8.54296875" style="162" customWidth="1"/>
    <col min="18" max="18" width="0.453125" style="162" customWidth="1"/>
    <col min="19" max="19" width="8.453125" style="162" bestFit="1" customWidth="1"/>
    <col min="20" max="20" width="7.81640625" style="162" bestFit="1" customWidth="1"/>
    <col min="21" max="21" width="0.453125" style="162" customWidth="1"/>
    <col min="22" max="22" width="8.453125" style="162" bestFit="1" customWidth="1"/>
    <col min="23" max="23" width="7.7265625" style="162" bestFit="1" customWidth="1"/>
    <col min="24" max="24" width="0.453125" style="162" customWidth="1"/>
    <col min="25" max="25" width="8.453125" style="162" bestFit="1" customWidth="1"/>
    <col min="26" max="26" width="7.7265625" style="189" bestFit="1" customWidth="1"/>
    <col min="27" max="27" width="11.453125" style="189"/>
    <col min="28" max="30" width="2.453125" style="189" bestFit="1" customWidth="1"/>
    <col min="31" max="31" width="13" style="189" bestFit="1" customWidth="1"/>
    <col min="32" max="32" width="3.453125" style="189" bestFit="1" customWidth="1"/>
    <col min="33" max="33" width="3.81640625" style="189" customWidth="1"/>
    <col min="34" max="36" width="2.453125" style="189" bestFit="1" customWidth="1"/>
    <col min="37" max="37" width="8.453125" style="189" bestFit="1" customWidth="1"/>
    <col min="38" max="38" width="3.453125" style="189" bestFit="1" customWidth="1"/>
    <col min="39" max="39" width="3.54296875" style="189" customWidth="1"/>
    <col min="40" max="42" width="2.453125" style="189" bestFit="1" customWidth="1"/>
    <col min="43" max="43" width="8.453125" style="189" bestFit="1" customWidth="1"/>
    <col min="44" max="44" width="4.1796875" style="189" bestFit="1" customWidth="1"/>
    <col min="45" max="45" width="3.26953125" style="189" customWidth="1"/>
    <col min="46" max="46" width="4.26953125" style="189" bestFit="1" customWidth="1"/>
    <col min="47" max="47" width="2.453125" style="189" bestFit="1" customWidth="1"/>
    <col min="48" max="48" width="4.26953125" style="189" bestFit="1" customWidth="1"/>
    <col min="49" max="49" width="8.453125" style="189" bestFit="1" customWidth="1"/>
    <col min="50" max="50" width="4.26953125" style="189" bestFit="1" customWidth="1"/>
    <col min="51" max="16384" width="11.453125" style="162"/>
  </cols>
  <sheetData>
    <row r="1" spans="1:50" s="104" customFormat="1" ht="15" customHeight="1" x14ac:dyDescent="0.25">
      <c r="B1" s="105"/>
      <c r="C1" s="106"/>
      <c r="F1" s="106"/>
      <c r="I1" s="106"/>
      <c r="O1" s="107"/>
      <c r="R1" s="106"/>
      <c r="Z1" s="471"/>
      <c r="AA1" s="471"/>
      <c r="AB1" s="471"/>
      <c r="AC1" s="471"/>
      <c r="AD1" s="471"/>
      <c r="AE1" s="471"/>
      <c r="AF1" s="471"/>
      <c r="AG1" s="471"/>
      <c r="AH1" s="471"/>
      <c r="AI1" s="471"/>
      <c r="AJ1" s="471"/>
      <c r="AK1" s="471"/>
      <c r="AL1" s="471"/>
      <c r="AM1" s="471"/>
      <c r="AN1" s="471"/>
      <c r="AO1" s="471"/>
      <c r="AP1" s="471"/>
      <c r="AQ1" s="471"/>
      <c r="AR1" s="471"/>
      <c r="AS1" s="471"/>
      <c r="AT1" s="471"/>
      <c r="AU1" s="471"/>
      <c r="AV1" s="471"/>
      <c r="AW1" s="471"/>
      <c r="AX1" s="471"/>
    </row>
    <row r="2" spans="1:50" s="108" customFormat="1" ht="43.5" customHeight="1" x14ac:dyDescent="0.3">
      <c r="B2" s="1300"/>
      <c r="C2" s="1300"/>
      <c r="D2" s="1300"/>
      <c r="E2" s="1300"/>
      <c r="F2" s="1300"/>
      <c r="G2" s="1300"/>
      <c r="H2" s="1300"/>
      <c r="I2" s="1300"/>
      <c r="O2" s="110"/>
      <c r="Z2" s="409"/>
      <c r="AA2" s="409"/>
      <c r="AB2" s="409"/>
      <c r="AC2" s="409"/>
      <c r="AD2" s="409"/>
      <c r="AE2" s="409"/>
      <c r="AF2" s="409"/>
      <c r="AG2" s="409"/>
      <c r="AH2" s="409"/>
      <c r="AI2" s="409"/>
      <c r="AJ2" s="409"/>
      <c r="AK2" s="409"/>
      <c r="AL2" s="409"/>
      <c r="AM2" s="409"/>
      <c r="AN2" s="409"/>
      <c r="AO2" s="409"/>
      <c r="AP2" s="409"/>
      <c r="AQ2" s="409"/>
      <c r="AR2" s="409"/>
      <c r="AS2" s="409"/>
      <c r="AT2" s="409"/>
      <c r="AU2" s="409"/>
      <c r="AV2" s="409"/>
      <c r="AW2" s="409"/>
      <c r="AX2" s="409"/>
    </row>
    <row r="3" spans="1:50" s="111" customFormat="1" ht="4.5" customHeight="1" x14ac:dyDescent="0.25">
      <c r="B3" s="1301"/>
      <c r="C3" s="1301"/>
      <c r="D3" s="1301"/>
      <c r="E3" s="1301"/>
      <c r="F3" s="1301"/>
      <c r="G3" s="1301"/>
      <c r="H3" s="1301"/>
      <c r="I3" s="1301"/>
      <c r="O3" s="110"/>
      <c r="Z3" s="409"/>
      <c r="AA3" s="409"/>
      <c r="AB3" s="409"/>
      <c r="AC3" s="409"/>
      <c r="AD3" s="409"/>
      <c r="AE3" s="409"/>
      <c r="AF3" s="409"/>
      <c r="AG3" s="409"/>
      <c r="AH3" s="409"/>
      <c r="AI3" s="409"/>
      <c r="AJ3" s="409"/>
      <c r="AK3" s="409"/>
      <c r="AL3" s="409"/>
      <c r="AM3" s="409"/>
      <c r="AN3" s="409"/>
      <c r="AO3" s="409"/>
      <c r="AP3" s="409"/>
      <c r="AQ3" s="409"/>
      <c r="AR3" s="409"/>
      <c r="AS3" s="409"/>
      <c r="AT3" s="409"/>
      <c r="AU3" s="409"/>
      <c r="AV3" s="409"/>
      <c r="AW3" s="409"/>
      <c r="AX3" s="409"/>
    </row>
    <row r="4" spans="1:50" s="111" customFormat="1" ht="37.5" customHeight="1" x14ac:dyDescent="0.25">
      <c r="A4" s="1367" t="s">
        <v>428</v>
      </c>
      <c r="B4" s="1367"/>
      <c r="C4" s="1367"/>
      <c r="D4" s="1367"/>
      <c r="E4" s="1367"/>
      <c r="F4" s="1367"/>
      <c r="G4" s="1367"/>
      <c r="H4" s="1367"/>
      <c r="I4" s="1367"/>
      <c r="J4" s="1367"/>
      <c r="K4" s="1367"/>
      <c r="L4" s="1367"/>
      <c r="M4" s="1367"/>
      <c r="N4" s="1367"/>
      <c r="O4" s="1367"/>
      <c r="P4" s="1367"/>
      <c r="Q4" s="1367"/>
      <c r="R4" s="1367"/>
      <c r="S4" s="1367"/>
      <c r="T4" s="1367"/>
      <c r="U4" s="1367"/>
      <c r="V4" s="1367"/>
      <c r="W4" s="1367"/>
      <c r="X4" s="1367"/>
      <c r="Y4" s="1367"/>
      <c r="Z4" s="1367"/>
      <c r="AA4" s="409"/>
      <c r="AB4" s="409"/>
      <c r="AC4" s="409"/>
      <c r="AD4" s="409"/>
      <c r="AE4" s="409"/>
      <c r="AF4" s="409"/>
      <c r="AG4" s="409"/>
      <c r="AH4" s="409"/>
      <c r="AI4" s="409"/>
      <c r="AJ4" s="409"/>
      <c r="AK4" s="409"/>
      <c r="AL4" s="409"/>
      <c r="AM4" s="409"/>
      <c r="AN4" s="409"/>
      <c r="AO4" s="409"/>
      <c r="AP4" s="409"/>
      <c r="AQ4" s="409"/>
      <c r="AR4" s="409"/>
      <c r="AS4" s="409"/>
      <c r="AT4" s="409"/>
      <c r="AU4" s="409"/>
      <c r="AV4" s="409"/>
      <c r="AW4" s="409"/>
      <c r="AX4" s="409"/>
    </row>
    <row r="5" spans="1:50" s="111" customFormat="1" ht="17.25" customHeight="1" x14ac:dyDescent="0.25">
      <c r="B5" s="1326" t="s">
        <v>486</v>
      </c>
      <c r="C5" s="1326"/>
      <c r="D5" s="1326"/>
      <c r="E5" s="1326"/>
      <c r="F5" s="1326"/>
      <c r="G5" s="1326"/>
      <c r="H5" s="1326"/>
      <c r="I5" s="1326"/>
      <c r="J5" s="1326"/>
      <c r="K5" s="1326"/>
      <c r="L5" s="1326"/>
      <c r="M5" s="1326"/>
      <c r="N5" s="1326"/>
      <c r="O5" s="1326"/>
      <c r="P5" s="1326"/>
      <c r="Q5" s="1326"/>
      <c r="R5" s="1326"/>
      <c r="S5" s="1326"/>
      <c r="T5" s="1326"/>
      <c r="U5" s="1326"/>
      <c r="V5" s="1326"/>
      <c r="W5" s="1326"/>
      <c r="X5" s="1326"/>
      <c r="Y5" s="1326"/>
      <c r="Z5" s="1326"/>
      <c r="AA5" s="409"/>
      <c r="AB5" s="409"/>
      <c r="AC5" s="409"/>
      <c r="AD5" s="409"/>
      <c r="AE5" s="409"/>
      <c r="AF5" s="409"/>
      <c r="AG5" s="409"/>
      <c r="AH5" s="409"/>
      <c r="AI5" s="409"/>
      <c r="AJ5" s="409"/>
      <c r="AK5" s="409"/>
      <c r="AL5" s="409"/>
      <c r="AM5" s="409"/>
      <c r="AN5" s="409"/>
      <c r="AO5" s="409"/>
      <c r="AP5" s="409"/>
      <c r="AQ5" s="409"/>
      <c r="AR5" s="409"/>
      <c r="AS5" s="409"/>
      <c r="AT5" s="409"/>
      <c r="AU5" s="409"/>
      <c r="AV5" s="409"/>
      <c r="AW5" s="409"/>
      <c r="AX5" s="409"/>
    </row>
    <row r="6" spans="1:50" s="409" customFormat="1" ht="6" customHeight="1" x14ac:dyDescent="0.25"/>
    <row r="7" spans="1:50" s="388" customFormat="1" ht="12.75" customHeight="1" x14ac:dyDescent="0.25">
      <c r="A7" s="469"/>
      <c r="B7" s="1426" t="s">
        <v>12</v>
      </c>
      <c r="C7" s="374"/>
      <c r="D7" s="1364" t="s">
        <v>183</v>
      </c>
      <c r="E7" s="1364"/>
      <c r="F7" s="374"/>
      <c r="G7" s="1364"/>
      <c r="H7" s="1364"/>
      <c r="I7" s="374"/>
      <c r="J7" s="1364"/>
      <c r="K7" s="1364"/>
      <c r="L7" s="374"/>
      <c r="M7" s="1364"/>
      <c r="N7" s="1364"/>
      <c r="O7" s="374"/>
      <c r="P7" s="1364" t="s">
        <v>179</v>
      </c>
      <c r="Q7" s="1364"/>
      <c r="R7" s="374"/>
      <c r="S7" s="1364"/>
      <c r="T7" s="1364"/>
      <c r="U7" s="374"/>
      <c r="V7" s="1364"/>
      <c r="W7" s="1364"/>
      <c r="X7" s="374"/>
      <c r="Y7" s="1364"/>
      <c r="Z7" s="1364"/>
      <c r="AA7" s="439"/>
      <c r="AB7" s="439"/>
      <c r="AI7" s="389"/>
    </row>
    <row r="8" spans="1:50" s="388" customFormat="1" ht="37.5" customHeight="1" x14ac:dyDescent="0.25">
      <c r="A8" s="469"/>
      <c r="B8" s="1426"/>
      <c r="C8" s="374"/>
      <c r="D8" s="1364"/>
      <c r="E8" s="1364"/>
      <c r="F8" s="374"/>
      <c r="G8" s="1364" t="s">
        <v>169</v>
      </c>
      <c r="H8" s="1364"/>
      <c r="I8" s="374"/>
      <c r="J8" s="1364" t="s">
        <v>175</v>
      </c>
      <c r="K8" s="1364"/>
      <c r="L8" s="374"/>
      <c r="M8" s="1364" t="s">
        <v>170</v>
      </c>
      <c r="N8" s="1364"/>
      <c r="O8" s="374"/>
      <c r="P8" s="1364"/>
      <c r="Q8" s="1364"/>
      <c r="R8" s="374"/>
      <c r="S8" s="1364" t="s">
        <v>180</v>
      </c>
      <c r="T8" s="1364"/>
      <c r="U8" s="374"/>
      <c r="V8" s="1364" t="s">
        <v>181</v>
      </c>
      <c r="W8" s="1364"/>
      <c r="X8" s="374"/>
      <c r="Y8" s="1364" t="s">
        <v>182</v>
      </c>
      <c r="Z8" s="1364"/>
      <c r="AA8" s="439"/>
      <c r="AB8" s="439"/>
      <c r="AI8" s="389"/>
    </row>
    <row r="9" spans="1:50" s="257" customFormat="1" ht="36.75" customHeight="1" x14ac:dyDescent="0.25">
      <c r="A9" s="473"/>
      <c r="B9" s="1426"/>
      <c r="C9" s="300"/>
      <c r="D9" s="443" t="s">
        <v>9</v>
      </c>
      <c r="E9" s="443" t="s">
        <v>10</v>
      </c>
      <c r="F9" s="300"/>
      <c r="G9" s="443" t="s">
        <v>9</v>
      </c>
      <c r="H9" s="255" t="s">
        <v>10</v>
      </c>
      <c r="I9" s="300"/>
      <c r="J9" s="443" t="s">
        <v>9</v>
      </c>
      <c r="K9" s="255" t="s">
        <v>10</v>
      </c>
      <c r="L9" s="300"/>
      <c r="M9" s="443" t="s">
        <v>9</v>
      </c>
      <c r="N9" s="255" t="s">
        <v>10</v>
      </c>
      <c r="O9" s="300"/>
      <c r="P9" s="443" t="s">
        <v>9</v>
      </c>
      <c r="Q9" s="443" t="s">
        <v>111</v>
      </c>
      <c r="R9" s="300"/>
      <c r="S9" s="443" t="s">
        <v>9</v>
      </c>
      <c r="T9" s="255" t="s">
        <v>111</v>
      </c>
      <c r="U9" s="300"/>
      <c r="V9" s="443" t="s">
        <v>9</v>
      </c>
      <c r="W9" s="255" t="s">
        <v>10</v>
      </c>
      <c r="X9" s="300"/>
      <c r="Y9" s="443" t="s">
        <v>9</v>
      </c>
      <c r="Z9" s="375" t="s">
        <v>10</v>
      </c>
      <c r="AA9" s="375"/>
      <c r="AB9" s="376"/>
      <c r="AC9" s="377"/>
      <c r="AD9" s="377"/>
      <c r="AE9" s="377"/>
      <c r="AF9" s="377"/>
      <c r="AG9" s="392"/>
      <c r="AH9" s="392"/>
      <c r="AI9" s="392"/>
      <c r="AJ9" s="392"/>
      <c r="AK9" s="392"/>
      <c r="AL9" s="392"/>
      <c r="AM9" s="392"/>
      <c r="AN9" s="392"/>
      <c r="AO9" s="392"/>
      <c r="AP9" s="392"/>
      <c r="AQ9" s="392"/>
      <c r="AR9" s="392"/>
      <c r="AS9" s="392"/>
      <c r="AT9" s="392"/>
      <c r="AU9" s="392"/>
      <c r="AV9" s="392"/>
      <c r="AW9" s="392"/>
      <c r="AX9" s="392"/>
    </row>
    <row r="10" spans="1:50" s="132" customFormat="1" ht="4.5" customHeight="1" x14ac:dyDescent="0.25">
      <c r="A10" s="444"/>
      <c r="B10" s="252"/>
      <c r="C10" s="307"/>
      <c r="D10" s="252"/>
      <c r="E10" s="252"/>
      <c r="F10" s="307"/>
      <c r="G10" s="252"/>
      <c r="H10" s="252"/>
      <c r="I10" s="307"/>
      <c r="J10" s="252"/>
      <c r="K10" s="252"/>
      <c r="L10" s="307"/>
      <c r="M10" s="252"/>
      <c r="N10" s="252"/>
      <c r="O10" s="307"/>
      <c r="P10" s="252"/>
      <c r="Q10" s="252"/>
      <c r="R10" s="307"/>
      <c r="S10" s="252"/>
      <c r="T10" s="252"/>
      <c r="U10" s="307"/>
      <c r="V10" s="252"/>
      <c r="W10" s="252"/>
      <c r="X10" s="307"/>
      <c r="Y10" s="252"/>
      <c r="Z10" s="439"/>
      <c r="AA10" s="439"/>
      <c r="AB10" s="376"/>
      <c r="AC10" s="377"/>
      <c r="AD10" s="377"/>
      <c r="AE10" s="377"/>
      <c r="AF10" s="377"/>
      <c r="AG10" s="379"/>
      <c r="AH10" s="379"/>
      <c r="AI10" s="379"/>
      <c r="AJ10" s="379"/>
      <c r="AK10" s="379"/>
      <c r="AL10" s="379"/>
      <c r="AM10" s="379"/>
      <c r="AN10" s="379"/>
      <c r="AO10" s="379"/>
      <c r="AP10" s="379"/>
      <c r="AQ10" s="379"/>
      <c r="AR10" s="379"/>
      <c r="AS10" s="379"/>
      <c r="AT10" s="379"/>
      <c r="AU10" s="379"/>
      <c r="AV10" s="379"/>
      <c r="AW10" s="379"/>
      <c r="AX10" s="379"/>
    </row>
    <row r="11" spans="1:50" s="132" customFormat="1" ht="18" customHeight="1" x14ac:dyDescent="0.2">
      <c r="A11" s="444"/>
      <c r="B11" s="445" t="s">
        <v>8</v>
      </c>
      <c r="C11" s="446"/>
      <c r="D11" s="447">
        <f>G11+J11+M11</f>
        <v>8584147</v>
      </c>
      <c r="E11" s="448">
        <f t="shared" ref="E11:E28" si="0">D11*100/$D$30</f>
        <v>17.851892595752791</v>
      </c>
      <c r="F11" s="446"/>
      <c r="G11" s="449">
        <f>'20pobl'!J12</f>
        <v>7016107</v>
      </c>
      <c r="H11" s="450">
        <f>G11*100/$G$30</f>
        <v>18.27226113308949</v>
      </c>
      <c r="I11" s="446"/>
      <c r="J11" s="449">
        <f>'20pobl'!Q12</f>
        <v>1145951</v>
      </c>
      <c r="K11" s="450">
        <f>J11*100/$J$30</f>
        <v>16.812853785592029</v>
      </c>
      <c r="L11" s="446"/>
      <c r="M11" s="449">
        <f>'20pobl'!X12</f>
        <v>422089</v>
      </c>
      <c r="N11" s="450">
        <f t="shared" ref="N11:N28" si="1">M11*100/$M$30</f>
        <v>14.697439354507576</v>
      </c>
      <c r="O11" s="446"/>
      <c r="P11" s="451">
        <f>S11+V11+Y11</f>
        <v>286357</v>
      </c>
      <c r="Q11" s="452">
        <f>P11*100/D11</f>
        <v>3.3358818296098609</v>
      </c>
      <c r="R11" s="446"/>
      <c r="S11" s="449">
        <f>'44apbpcasaad'!G12</f>
        <v>86255</v>
      </c>
      <c r="T11" s="453">
        <f>S11*100/G11</f>
        <v>1.2293854697483946</v>
      </c>
      <c r="U11" s="446"/>
      <c r="V11" s="449">
        <f>'44apbpcasaad'!J12</f>
        <v>59277</v>
      </c>
      <c r="W11" s="453">
        <f>V11*100/J11</f>
        <v>5.1727342617616285</v>
      </c>
      <c r="X11" s="446"/>
      <c r="Y11" s="449">
        <f>'44apbpcasaad'!M12</f>
        <v>140825</v>
      </c>
      <c r="Z11" s="401">
        <f>Y11*100/M11</f>
        <v>33.363816635827988</v>
      </c>
      <c r="AA11" s="380"/>
      <c r="AB11" s="381">
        <f t="shared" ref="AB11:AB28" si="2">_xlfn.RANK.EQ(Q11,Q$11:Q$30,0)</f>
        <v>3</v>
      </c>
      <c r="AC11" s="381">
        <v>1</v>
      </c>
      <c r="AD11" s="381">
        <f>MATCH(AC11,AB$11:AB$30,0)</f>
        <v>7</v>
      </c>
      <c r="AE11" s="382" t="str">
        <f t="shared" ref="AE11:AE29" si="3">INDEX(B$11:B$30,AD11,1)</f>
        <v>Castilla y León</v>
      </c>
      <c r="AF11" s="383">
        <f t="shared" ref="AF11:AF29" si="4">INDEX(Q$11:Q$30,AD11,1)</f>
        <v>5.1735891593877259</v>
      </c>
      <c r="AG11" s="379"/>
      <c r="AH11" s="381">
        <f>_xlfn.RANK.EQ(T11,T$11:T$30,0)</f>
        <v>3</v>
      </c>
      <c r="AI11" s="381">
        <v>1</v>
      </c>
      <c r="AJ11" s="381">
        <f>MATCH(AI11,AH$11:AH$30,0)</f>
        <v>7</v>
      </c>
      <c r="AK11" s="382" t="str">
        <f>INDEX(B$11:B$30,AJ11,1)</f>
        <v>Castilla y León</v>
      </c>
      <c r="AL11" s="383">
        <f>INDEX(T$11:T$30,AJ11,1)</f>
        <v>1.4523838460954703</v>
      </c>
      <c r="AM11" s="379"/>
      <c r="AN11" s="381">
        <f>_xlfn.RANK.EQ(W11,W$11:W$30,0)</f>
        <v>1</v>
      </c>
      <c r="AO11" s="381">
        <v>1</v>
      </c>
      <c r="AP11" s="381">
        <f>MATCH(AO11,AN$11:AN$30,0)</f>
        <v>1</v>
      </c>
      <c r="AQ11" s="382" t="str">
        <f>INDEX(B$11:B$30,AP11,1)</f>
        <v>Andalucía</v>
      </c>
      <c r="AR11" s="383">
        <f>INDEX(W$11:W$30,AP11,1)</f>
        <v>5.1727342617616285</v>
      </c>
      <c r="AS11" s="379"/>
      <c r="AT11" s="381">
        <f>_xlfn.RANK.EQ(Z11,Z$11:Z$30,0)</f>
        <v>2</v>
      </c>
      <c r="AU11" s="381">
        <v>1</v>
      </c>
      <c r="AV11" s="381">
        <f>MATCH(AU11,AT$11:AT$30,0)</f>
        <v>7</v>
      </c>
      <c r="AW11" s="382" t="str">
        <f>INDEX(B$11:B$30,AV11,1)</f>
        <v>Castilla y León</v>
      </c>
      <c r="AX11" s="383">
        <f>INDEX(Z$11:Z$30,AV11,1)</f>
        <v>35.242300880885026</v>
      </c>
    </row>
    <row r="12" spans="1:50" s="132" customFormat="1" ht="18" customHeight="1" x14ac:dyDescent="0.2">
      <c r="A12" s="444"/>
      <c r="B12" s="445" t="s">
        <v>7</v>
      </c>
      <c r="C12" s="446"/>
      <c r="D12" s="447">
        <f t="shared" ref="D12:D28" si="5">G12+J12+M12</f>
        <v>1341289</v>
      </c>
      <c r="E12" s="448">
        <f t="shared" si="0"/>
        <v>2.7893915572350596</v>
      </c>
      <c r="F12" s="446"/>
      <c r="G12" s="449">
        <f>'20pobl'!J13</f>
        <v>1044239</v>
      </c>
      <c r="H12" s="450">
        <f t="shared" ref="H12:H28" si="6">G12*100/$G$30</f>
        <v>2.7195434296193368</v>
      </c>
      <c r="I12" s="446"/>
      <c r="J12" s="449">
        <f>'20pobl'!Q13</f>
        <v>200993</v>
      </c>
      <c r="K12" s="450">
        <f t="shared" ref="K12:K28" si="7">J12*100/$J$30</f>
        <v>2.9488747083666742</v>
      </c>
      <c r="L12" s="446"/>
      <c r="M12" s="449">
        <f>'20pobl'!X13</f>
        <v>96057</v>
      </c>
      <c r="N12" s="450">
        <f t="shared" si="1"/>
        <v>3.3447730977967542</v>
      </c>
      <c r="O12" s="446"/>
      <c r="P12" s="451">
        <f t="shared" ref="P12:P28" si="8">S12+V12+Y12</f>
        <v>40215</v>
      </c>
      <c r="Q12" s="452">
        <f t="shared" ref="Q12:Q28" si="9">P12*100/D12</f>
        <v>2.998235279645177</v>
      </c>
      <c r="R12" s="446"/>
      <c r="S12" s="449">
        <f>'44apbpcasaad'!G13</f>
        <v>8345</v>
      </c>
      <c r="T12" s="453">
        <f t="shared" ref="T12:T28" si="10">S12*100/G12</f>
        <v>0.79914655552991221</v>
      </c>
      <c r="U12" s="446"/>
      <c r="V12" s="449">
        <f>'44apbpcasaad'!J13</f>
        <v>7264</v>
      </c>
      <c r="W12" s="453">
        <f t="shared" ref="W12:W28" si="11">V12*100/J12</f>
        <v>3.614056210912818</v>
      </c>
      <c r="X12" s="446"/>
      <c r="Y12" s="449">
        <f>'44apbpcasaad'!M13</f>
        <v>24606</v>
      </c>
      <c r="Z12" s="401">
        <f t="shared" ref="Z12:Z28" si="12">Y12*100/M12</f>
        <v>25.616040475967395</v>
      </c>
      <c r="AA12" s="380"/>
      <c r="AB12" s="381">
        <f t="shared" si="2"/>
        <v>7</v>
      </c>
      <c r="AC12" s="381">
        <v>2</v>
      </c>
      <c r="AD12" s="381">
        <f t="shared" ref="AD12:AD28" si="13">MATCH(AC12,AB$11:AB$30,0)</f>
        <v>8</v>
      </c>
      <c r="AE12" s="382" t="str">
        <f t="shared" si="3"/>
        <v>Castilla - La Mancha</v>
      </c>
      <c r="AF12" s="383">
        <f t="shared" si="4"/>
        <v>3.4581106537830011</v>
      </c>
      <c r="AG12" s="379"/>
      <c r="AH12" s="381">
        <f t="shared" ref="AH12:AH30" si="14">_xlfn.RANK.EQ(T12,T$11:T$30,0)</f>
        <v>16</v>
      </c>
      <c r="AI12" s="381">
        <v>2</v>
      </c>
      <c r="AJ12" s="381">
        <f t="shared" ref="AJ12:AJ28" si="15">MATCH(AI12,AH$11:AH$30,0)</f>
        <v>18</v>
      </c>
      <c r="AK12" s="382" t="str">
        <f t="shared" ref="AK12:AK29" si="16">INDEX(B$11:B$30,AJ12,1)</f>
        <v>Ceuta y Melilla</v>
      </c>
      <c r="AL12" s="383">
        <f t="shared" ref="AL12:AL29" si="17">INDEX(T$11:T$30,AJ12,1)</f>
        <v>1.3025638945781708</v>
      </c>
      <c r="AM12" s="379"/>
      <c r="AN12" s="381">
        <f t="shared" ref="AN12:AN30" si="18">_xlfn.RANK.EQ(W12,W$11:W$30,0)</f>
        <v>11</v>
      </c>
      <c r="AO12" s="381">
        <v>2</v>
      </c>
      <c r="AP12" s="381">
        <f t="shared" ref="AP12:AP28" si="19">MATCH(AO12,AN$11:AN$30,0)</f>
        <v>7</v>
      </c>
      <c r="AQ12" s="382" t="str">
        <f t="shared" ref="AQ12:AQ29" si="20">INDEX(B$11:B$30,AP12,1)</f>
        <v>Castilla y León</v>
      </c>
      <c r="AR12" s="383">
        <f t="shared" ref="AR12:AR28" si="21">INDEX(W$11:W$30,AP12,1)</f>
        <v>5.1370301710490383</v>
      </c>
      <c r="AS12" s="379"/>
      <c r="AT12" s="381">
        <f t="shared" ref="AT12:AT30" si="22">_xlfn.RANK.EQ(Z12,Z$11:Z$30,0)</f>
        <v>10</v>
      </c>
      <c r="AU12" s="381">
        <v>2</v>
      </c>
      <c r="AV12" s="381">
        <f t="shared" ref="AV12:AV28" si="23">MATCH(AU12,AT$11:AT$30,0)</f>
        <v>1</v>
      </c>
      <c r="AW12" s="382" t="str">
        <f t="shared" ref="AW12:AW29" si="24">INDEX(B$11:B$30,AV12,1)</f>
        <v>Andalucía</v>
      </c>
      <c r="AX12" s="383">
        <f t="shared" ref="AX12:AX29" si="25">INDEX(Z$11:Z$30,AV12,1)</f>
        <v>33.363816635827988</v>
      </c>
    </row>
    <row r="13" spans="1:50" s="132" customFormat="1" ht="18" customHeight="1" x14ac:dyDescent="0.2">
      <c r="A13" s="444"/>
      <c r="B13" s="445" t="s">
        <v>37</v>
      </c>
      <c r="C13" s="446"/>
      <c r="D13" s="447">
        <f t="shared" si="5"/>
        <v>1006060</v>
      </c>
      <c r="E13" s="448">
        <f t="shared" si="0"/>
        <v>2.0922375938905815</v>
      </c>
      <c r="F13" s="446"/>
      <c r="G13" s="449">
        <f>'20pobl'!J14</f>
        <v>728875</v>
      </c>
      <c r="H13" s="450">
        <f t="shared" si="6"/>
        <v>1.8982313601232994</v>
      </c>
      <c r="I13" s="446"/>
      <c r="J13" s="449">
        <f>'20pobl'!Q14</f>
        <v>193292</v>
      </c>
      <c r="K13" s="450">
        <f t="shared" si="7"/>
        <v>2.8358892604698234</v>
      </c>
      <c r="L13" s="446"/>
      <c r="M13" s="449">
        <f>'20pobl'!X14</f>
        <v>83893</v>
      </c>
      <c r="N13" s="450">
        <f t="shared" si="1"/>
        <v>2.9212139614339727</v>
      </c>
      <c r="O13" s="446"/>
      <c r="P13" s="451">
        <f t="shared" si="8"/>
        <v>31190</v>
      </c>
      <c r="Q13" s="452">
        <f t="shared" si="9"/>
        <v>3.1002127109715127</v>
      </c>
      <c r="R13" s="446"/>
      <c r="S13" s="449">
        <f>'44apbpcasaad'!G14</f>
        <v>7609</v>
      </c>
      <c r="T13" s="453">
        <f t="shared" si="10"/>
        <v>1.0439375750300119</v>
      </c>
      <c r="U13" s="446"/>
      <c r="V13" s="449">
        <f>'44apbpcasaad'!J14</f>
        <v>6397</v>
      </c>
      <c r="W13" s="453">
        <f t="shared" si="11"/>
        <v>3.3095006518635017</v>
      </c>
      <c r="X13" s="446"/>
      <c r="Y13" s="449">
        <f>'44apbpcasaad'!M14</f>
        <v>17184</v>
      </c>
      <c r="Z13" s="401">
        <f t="shared" si="12"/>
        <v>20.483234596450242</v>
      </c>
      <c r="AA13" s="380"/>
      <c r="AB13" s="381">
        <f t="shared" si="2"/>
        <v>5</v>
      </c>
      <c r="AC13" s="381">
        <v>3</v>
      </c>
      <c r="AD13" s="381">
        <f t="shared" si="13"/>
        <v>1</v>
      </c>
      <c r="AE13" s="382" t="str">
        <f t="shared" si="3"/>
        <v>Andalucía</v>
      </c>
      <c r="AF13" s="384">
        <f t="shared" si="4"/>
        <v>3.3358818296098609</v>
      </c>
      <c r="AG13" s="379"/>
      <c r="AH13" s="381">
        <f t="shared" si="14"/>
        <v>6</v>
      </c>
      <c r="AI13" s="381">
        <v>3</v>
      </c>
      <c r="AJ13" s="381">
        <f t="shared" si="15"/>
        <v>1</v>
      </c>
      <c r="AK13" s="382" t="str">
        <f t="shared" si="16"/>
        <v>Andalucía</v>
      </c>
      <c r="AL13" s="383">
        <f t="shared" si="17"/>
        <v>1.2293854697483946</v>
      </c>
      <c r="AM13" s="379"/>
      <c r="AN13" s="381">
        <f t="shared" si="18"/>
        <v>16</v>
      </c>
      <c r="AO13" s="381">
        <v>3</v>
      </c>
      <c r="AP13" s="381">
        <f t="shared" si="19"/>
        <v>8</v>
      </c>
      <c r="AQ13" s="382" t="str">
        <f t="shared" si="20"/>
        <v>Castilla - La Mancha</v>
      </c>
      <c r="AR13" s="383">
        <f t="shared" si="21"/>
        <v>4.6158066049811648</v>
      </c>
      <c r="AS13" s="379"/>
      <c r="AT13" s="381">
        <f t="shared" si="22"/>
        <v>17</v>
      </c>
      <c r="AU13" s="381">
        <v>3</v>
      </c>
      <c r="AV13" s="381">
        <f t="shared" si="23"/>
        <v>8</v>
      </c>
      <c r="AW13" s="382" t="str">
        <f t="shared" si="24"/>
        <v>Castilla - La Mancha</v>
      </c>
      <c r="AX13" s="383">
        <f t="shared" si="25"/>
        <v>32.73819519716654</v>
      </c>
    </row>
    <row r="14" spans="1:50" s="132" customFormat="1" ht="18" customHeight="1" x14ac:dyDescent="0.2">
      <c r="A14" s="444"/>
      <c r="B14" s="445" t="s">
        <v>38</v>
      </c>
      <c r="C14" s="446"/>
      <c r="D14" s="447">
        <f t="shared" si="5"/>
        <v>1209906</v>
      </c>
      <c r="E14" s="448">
        <f t="shared" si="0"/>
        <v>2.516162871273858</v>
      </c>
      <c r="F14" s="446"/>
      <c r="G14" s="449">
        <f>'20pobl'!J15</f>
        <v>1010320</v>
      </c>
      <c r="H14" s="450">
        <f t="shared" si="6"/>
        <v>2.6312071449285157</v>
      </c>
      <c r="I14" s="446"/>
      <c r="J14" s="449">
        <f>'20pobl'!Q15</f>
        <v>147036</v>
      </c>
      <c r="K14" s="450">
        <f t="shared" si="7"/>
        <v>2.1572429966187991</v>
      </c>
      <c r="L14" s="446"/>
      <c r="M14" s="449">
        <f>'20pobl'!X15</f>
        <v>52550</v>
      </c>
      <c r="N14" s="450">
        <f t="shared" si="1"/>
        <v>1.8298283965689064</v>
      </c>
      <c r="O14" s="446"/>
      <c r="P14" s="451">
        <f t="shared" si="8"/>
        <v>29139</v>
      </c>
      <c r="Q14" s="452">
        <f t="shared" si="9"/>
        <v>2.4083689146098952</v>
      </c>
      <c r="R14" s="446"/>
      <c r="S14" s="449">
        <f>'44apbpcasaad'!G15</f>
        <v>7857</v>
      </c>
      <c r="T14" s="453">
        <f t="shared" si="10"/>
        <v>0.77767440019003875</v>
      </c>
      <c r="U14" s="446"/>
      <c r="V14" s="449">
        <f>'44apbpcasaad'!J15</f>
        <v>6274</v>
      </c>
      <c r="W14" s="453">
        <f t="shared" si="11"/>
        <v>4.2669822356429714</v>
      </c>
      <c r="X14" s="446"/>
      <c r="Y14" s="449">
        <f>'44apbpcasaad'!M15</f>
        <v>15008</v>
      </c>
      <c r="Z14" s="401">
        <f t="shared" si="12"/>
        <v>28.559467174119884</v>
      </c>
      <c r="AA14" s="380"/>
      <c r="AB14" s="381">
        <f t="shared" si="2"/>
        <v>17</v>
      </c>
      <c r="AC14" s="381">
        <v>4</v>
      </c>
      <c r="AD14" s="381">
        <f t="shared" si="13"/>
        <v>11</v>
      </c>
      <c r="AE14" s="382" t="str">
        <f t="shared" si="3"/>
        <v>Extremadura</v>
      </c>
      <c r="AF14" s="383">
        <f t="shared" si="4"/>
        <v>3.270018381760134</v>
      </c>
      <c r="AG14" s="379"/>
      <c r="AH14" s="381">
        <f t="shared" si="14"/>
        <v>17</v>
      </c>
      <c r="AI14" s="381">
        <v>4</v>
      </c>
      <c r="AJ14" s="381">
        <f t="shared" si="15"/>
        <v>14</v>
      </c>
      <c r="AK14" s="382" t="str">
        <f t="shared" si="16"/>
        <v>Murcia, Región de</v>
      </c>
      <c r="AL14" s="383">
        <f t="shared" si="17"/>
        <v>1.1741557842252814</v>
      </c>
      <c r="AM14" s="379"/>
      <c r="AN14" s="381">
        <f t="shared" si="18"/>
        <v>5</v>
      </c>
      <c r="AO14" s="381">
        <v>4</v>
      </c>
      <c r="AP14" s="381">
        <f t="shared" si="19"/>
        <v>14</v>
      </c>
      <c r="AQ14" s="382" t="str">
        <f t="shared" si="20"/>
        <v>Murcia, Región de</v>
      </c>
      <c r="AR14" s="383">
        <f t="shared" si="21"/>
        <v>4.3878603079892953</v>
      </c>
      <c r="AS14" s="379"/>
      <c r="AT14" s="381">
        <f t="shared" si="22"/>
        <v>4</v>
      </c>
      <c r="AU14" s="381">
        <v>4</v>
      </c>
      <c r="AV14" s="381">
        <f t="shared" si="23"/>
        <v>4</v>
      </c>
      <c r="AW14" s="382" t="str">
        <f t="shared" si="24"/>
        <v>Balears, Illes</v>
      </c>
      <c r="AX14" s="383">
        <f t="shared" si="25"/>
        <v>28.559467174119884</v>
      </c>
    </row>
    <row r="15" spans="1:50" s="132" customFormat="1" ht="18" customHeight="1" x14ac:dyDescent="0.2">
      <c r="A15" s="444"/>
      <c r="B15" s="445" t="s">
        <v>6</v>
      </c>
      <c r="C15" s="446"/>
      <c r="D15" s="447">
        <f t="shared" si="5"/>
        <v>2213016</v>
      </c>
      <c r="E15" s="448">
        <f t="shared" si="0"/>
        <v>4.6022655418974603</v>
      </c>
      <c r="F15" s="446"/>
      <c r="G15" s="449">
        <f>'20pobl'!J16</f>
        <v>1826469</v>
      </c>
      <c r="H15" s="450">
        <f t="shared" si="6"/>
        <v>4.7567288411497755</v>
      </c>
      <c r="I15" s="446"/>
      <c r="J15" s="449">
        <f>'20pobl'!Q16</f>
        <v>288173</v>
      </c>
      <c r="K15" s="450">
        <f t="shared" si="7"/>
        <v>4.2279386413166113</v>
      </c>
      <c r="L15" s="446"/>
      <c r="M15" s="449">
        <f>'20pobl'!X16</f>
        <v>98374</v>
      </c>
      <c r="N15" s="450">
        <f t="shared" si="1"/>
        <v>3.4254526866616479</v>
      </c>
      <c r="O15" s="446"/>
      <c r="P15" s="451">
        <f t="shared" si="8"/>
        <v>40456</v>
      </c>
      <c r="Q15" s="452">
        <f t="shared" si="9"/>
        <v>1.8280934254429249</v>
      </c>
      <c r="R15" s="446"/>
      <c r="S15" s="449">
        <f>'44apbpcasaad'!G16</f>
        <v>16073</v>
      </c>
      <c r="T15" s="453">
        <f t="shared" si="10"/>
        <v>0.88000398583277351</v>
      </c>
      <c r="U15" s="446"/>
      <c r="V15" s="449">
        <f>'44apbpcasaad'!J16</f>
        <v>8090</v>
      </c>
      <c r="W15" s="453">
        <f t="shared" si="11"/>
        <v>2.8073414233810938</v>
      </c>
      <c r="X15" s="446"/>
      <c r="Y15" s="449">
        <f>'44apbpcasaad'!M16</f>
        <v>16293</v>
      </c>
      <c r="Z15" s="401">
        <f t="shared" si="12"/>
        <v>16.562303047553215</v>
      </c>
      <c r="AA15" s="380"/>
      <c r="AB15" s="381">
        <f t="shared" si="2"/>
        <v>19</v>
      </c>
      <c r="AC15" s="381">
        <v>5</v>
      </c>
      <c r="AD15" s="381">
        <f t="shared" si="13"/>
        <v>3</v>
      </c>
      <c r="AE15" s="382" t="str">
        <f t="shared" si="3"/>
        <v>Asturias, Principado de</v>
      </c>
      <c r="AF15" s="383">
        <f t="shared" si="4"/>
        <v>3.1002127109715127</v>
      </c>
      <c r="AG15" s="379"/>
      <c r="AH15" s="381">
        <f t="shared" si="14"/>
        <v>13</v>
      </c>
      <c r="AI15" s="381">
        <v>5</v>
      </c>
      <c r="AJ15" s="381">
        <f t="shared" si="15"/>
        <v>11</v>
      </c>
      <c r="AK15" s="382" t="str">
        <f t="shared" si="16"/>
        <v>Extremadura</v>
      </c>
      <c r="AL15" s="383">
        <f t="shared" si="17"/>
        <v>1.0449748130853029</v>
      </c>
      <c r="AM15" s="379"/>
      <c r="AN15" s="381">
        <f t="shared" si="18"/>
        <v>18</v>
      </c>
      <c r="AO15" s="381">
        <v>5</v>
      </c>
      <c r="AP15" s="381">
        <f t="shared" si="19"/>
        <v>4</v>
      </c>
      <c r="AQ15" s="382" t="str">
        <f t="shared" si="20"/>
        <v>Balears, Illes</v>
      </c>
      <c r="AR15" s="383">
        <f t="shared" si="21"/>
        <v>4.2669822356429714</v>
      </c>
      <c r="AS15" s="379"/>
      <c r="AT15" s="381">
        <f t="shared" si="22"/>
        <v>19</v>
      </c>
      <c r="AU15" s="381">
        <v>5</v>
      </c>
      <c r="AV15" s="381">
        <f t="shared" si="23"/>
        <v>17</v>
      </c>
      <c r="AW15" s="382" t="str">
        <f t="shared" si="24"/>
        <v>Rioja, La</v>
      </c>
      <c r="AX15" s="383">
        <f t="shared" si="25"/>
        <v>26.920289855072465</v>
      </c>
    </row>
    <row r="16" spans="1:50" s="132" customFormat="1" ht="18" customHeight="1" x14ac:dyDescent="0.2">
      <c r="A16" s="444"/>
      <c r="B16" s="445" t="s">
        <v>5</v>
      </c>
      <c r="C16" s="446"/>
      <c r="D16" s="454">
        <f t="shared" si="5"/>
        <v>588387</v>
      </c>
      <c r="E16" s="448">
        <f t="shared" si="0"/>
        <v>1.2236302021315801</v>
      </c>
      <c r="F16" s="446"/>
      <c r="G16" s="455">
        <f>'20pobl'!J17</f>
        <v>450214</v>
      </c>
      <c r="H16" s="450">
        <f t="shared" si="6"/>
        <v>1.1725060313037916</v>
      </c>
      <c r="I16" s="446"/>
      <c r="J16" s="455">
        <f>'20pobl'!Q17</f>
        <v>97495</v>
      </c>
      <c r="K16" s="450">
        <f t="shared" si="7"/>
        <v>1.4304007586941283</v>
      </c>
      <c r="L16" s="446"/>
      <c r="M16" s="455">
        <f>'20pobl'!X17</f>
        <v>40678</v>
      </c>
      <c r="N16" s="450">
        <f t="shared" si="1"/>
        <v>1.4164369080043762</v>
      </c>
      <c r="O16" s="446"/>
      <c r="P16" s="455">
        <f t="shared" si="8"/>
        <v>16934</v>
      </c>
      <c r="Q16" s="452">
        <f t="shared" si="9"/>
        <v>2.8780377540632269</v>
      </c>
      <c r="R16" s="446"/>
      <c r="S16" s="455">
        <f>'44apbpcasaad'!G17</f>
        <v>4453</v>
      </c>
      <c r="T16" s="453">
        <f t="shared" si="10"/>
        <v>0.98908519059824884</v>
      </c>
      <c r="U16" s="446"/>
      <c r="V16" s="455">
        <f>'44apbpcasaad'!J17</f>
        <v>3550</v>
      </c>
      <c r="W16" s="453">
        <f t="shared" si="11"/>
        <v>3.6412123698651211</v>
      </c>
      <c r="X16" s="446"/>
      <c r="Y16" s="455">
        <f>'44apbpcasaad'!M17</f>
        <v>8931</v>
      </c>
      <c r="Z16" s="401">
        <f t="shared" si="12"/>
        <v>21.955356703869413</v>
      </c>
      <c r="AA16" s="380"/>
      <c r="AB16" s="381">
        <f t="shared" si="2"/>
        <v>9</v>
      </c>
      <c r="AC16" s="381">
        <v>6</v>
      </c>
      <c r="AD16" s="381">
        <f t="shared" si="13"/>
        <v>16</v>
      </c>
      <c r="AE16" s="382" t="str">
        <f t="shared" si="3"/>
        <v>País Vasco</v>
      </c>
      <c r="AF16" s="383">
        <f t="shared" si="4"/>
        <v>3.0568487507568913</v>
      </c>
      <c r="AG16" s="379"/>
      <c r="AH16" s="381">
        <f t="shared" si="14"/>
        <v>10</v>
      </c>
      <c r="AI16" s="381">
        <v>6</v>
      </c>
      <c r="AJ16" s="381">
        <f t="shared" si="15"/>
        <v>3</v>
      </c>
      <c r="AK16" s="382" t="str">
        <f t="shared" si="16"/>
        <v>Asturias, Principado de</v>
      </c>
      <c r="AL16" s="383">
        <f t="shared" si="17"/>
        <v>1.0439375750300119</v>
      </c>
      <c r="AM16" s="379"/>
      <c r="AN16" s="381">
        <f t="shared" si="18"/>
        <v>10</v>
      </c>
      <c r="AO16" s="381">
        <v>6</v>
      </c>
      <c r="AP16" s="381">
        <f t="shared" si="19"/>
        <v>11</v>
      </c>
      <c r="AQ16" s="382" t="str">
        <f t="shared" si="20"/>
        <v>Extremadura</v>
      </c>
      <c r="AR16" s="383">
        <f t="shared" si="21"/>
        <v>4.0996641392295556</v>
      </c>
      <c r="AS16" s="379"/>
      <c r="AT16" s="381">
        <f t="shared" si="22"/>
        <v>15</v>
      </c>
      <c r="AU16" s="381">
        <v>6</v>
      </c>
      <c r="AV16" s="381">
        <f t="shared" si="23"/>
        <v>10</v>
      </c>
      <c r="AW16" s="382" t="str">
        <f t="shared" si="24"/>
        <v>Comunitat Valenciana</v>
      </c>
      <c r="AX16" s="383">
        <f t="shared" si="25"/>
        <v>26.851959569969001</v>
      </c>
    </row>
    <row r="17" spans="1:50" s="132" customFormat="1" ht="18" customHeight="1" x14ac:dyDescent="0.2">
      <c r="A17" s="444"/>
      <c r="B17" s="445" t="s">
        <v>4</v>
      </c>
      <c r="C17" s="446"/>
      <c r="D17" s="447">
        <f t="shared" si="5"/>
        <v>2383703</v>
      </c>
      <c r="E17" s="448">
        <f t="shared" si="0"/>
        <v>4.9572322021248834</v>
      </c>
      <c r="F17" s="446"/>
      <c r="G17" s="449">
        <f>'20pobl'!J18</f>
        <v>1752567</v>
      </c>
      <c r="H17" s="450">
        <f t="shared" si="6"/>
        <v>4.5642636118912163</v>
      </c>
      <c r="I17" s="446"/>
      <c r="J17" s="449">
        <f>'20pobl'!Q18</f>
        <v>413741</v>
      </c>
      <c r="K17" s="450">
        <f t="shared" si="7"/>
        <v>6.0702132448111934</v>
      </c>
      <c r="L17" s="446"/>
      <c r="M17" s="449">
        <f>'20pobl'!X18</f>
        <v>217395</v>
      </c>
      <c r="N17" s="450">
        <f t="shared" si="1"/>
        <v>7.5698486065099413</v>
      </c>
      <c r="O17" s="446"/>
      <c r="P17" s="451">
        <f t="shared" si="8"/>
        <v>123323</v>
      </c>
      <c r="Q17" s="452">
        <f>P17*100/D17</f>
        <v>5.1735891593877259</v>
      </c>
      <c r="R17" s="446"/>
      <c r="S17" s="449">
        <f>'44apbpcasaad'!G18</f>
        <v>25454</v>
      </c>
      <c r="T17" s="453">
        <f>S17*100/G17</f>
        <v>1.4523838460954703</v>
      </c>
      <c r="U17" s="446"/>
      <c r="V17" s="449">
        <f>'44apbpcasaad'!J18</f>
        <v>21254</v>
      </c>
      <c r="W17" s="453">
        <f>V17*100/J17</f>
        <v>5.1370301710490383</v>
      </c>
      <c r="X17" s="446"/>
      <c r="Y17" s="449">
        <f>'44apbpcasaad'!M18</f>
        <v>76615</v>
      </c>
      <c r="Z17" s="401">
        <f>Y17*100/M17</f>
        <v>35.242300880885026</v>
      </c>
      <c r="AA17" s="380"/>
      <c r="AB17" s="381">
        <f t="shared" si="2"/>
        <v>1</v>
      </c>
      <c r="AC17" s="381">
        <v>7</v>
      </c>
      <c r="AD17" s="381">
        <f t="shared" si="13"/>
        <v>2</v>
      </c>
      <c r="AE17" s="382" t="str">
        <f t="shared" si="3"/>
        <v>Aragón</v>
      </c>
      <c r="AF17" s="383">
        <f t="shared" si="4"/>
        <v>2.998235279645177</v>
      </c>
      <c r="AG17" s="379"/>
      <c r="AH17" s="381">
        <f t="shared" si="14"/>
        <v>1</v>
      </c>
      <c r="AI17" s="381">
        <v>7</v>
      </c>
      <c r="AJ17" s="381">
        <f t="shared" si="15"/>
        <v>12</v>
      </c>
      <c r="AK17" s="382" t="str">
        <f t="shared" si="16"/>
        <v>Galicia</v>
      </c>
      <c r="AL17" s="383">
        <f t="shared" si="17"/>
        <v>1.0352253066468553</v>
      </c>
      <c r="AM17" s="379"/>
      <c r="AN17" s="381">
        <f t="shared" si="18"/>
        <v>2</v>
      </c>
      <c r="AO17" s="381">
        <v>7</v>
      </c>
      <c r="AP17" s="381">
        <f t="shared" si="19"/>
        <v>20</v>
      </c>
      <c r="AQ17" s="382" t="str">
        <f t="shared" si="20"/>
        <v>TOTAL</v>
      </c>
      <c r="AR17" s="383">
        <f t="shared" si="21"/>
        <v>3.979578991660996</v>
      </c>
      <c r="AS17" s="379"/>
      <c r="AT17" s="381">
        <f t="shared" si="22"/>
        <v>1</v>
      </c>
      <c r="AU17" s="381">
        <v>7</v>
      </c>
      <c r="AV17" s="381">
        <f t="shared" si="23"/>
        <v>11</v>
      </c>
      <c r="AW17" s="382" t="str">
        <f t="shared" si="24"/>
        <v>Extremadura</v>
      </c>
      <c r="AX17" s="383">
        <f t="shared" si="25"/>
        <v>26.581256244952709</v>
      </c>
    </row>
    <row r="18" spans="1:50" s="132" customFormat="1" ht="18" customHeight="1" x14ac:dyDescent="0.2">
      <c r="A18" s="444"/>
      <c r="B18" s="445" t="s">
        <v>40</v>
      </c>
      <c r="C18" s="446"/>
      <c r="D18" s="447">
        <f t="shared" si="5"/>
        <v>2084086</v>
      </c>
      <c r="E18" s="448">
        <f t="shared" si="0"/>
        <v>4.3341382006053779</v>
      </c>
      <c r="F18" s="446"/>
      <c r="G18" s="449">
        <f>'20pobl'!J19</f>
        <v>1679650</v>
      </c>
      <c r="H18" s="450">
        <f t="shared" si="6"/>
        <v>4.3743636481304753</v>
      </c>
      <c r="I18" s="446"/>
      <c r="J18" s="449">
        <f>'20pobl'!Q19</f>
        <v>273430</v>
      </c>
      <c r="K18" s="450">
        <f t="shared" si="7"/>
        <v>4.0116362833964354</v>
      </c>
      <c r="L18" s="446"/>
      <c r="M18" s="449">
        <f>'20pobl'!X19</f>
        <v>131006</v>
      </c>
      <c r="N18" s="450">
        <f t="shared" si="1"/>
        <v>4.5617221488278998</v>
      </c>
      <c r="O18" s="446"/>
      <c r="P18" s="451">
        <f t="shared" si="8"/>
        <v>72070</v>
      </c>
      <c r="Q18" s="452">
        <f t="shared" si="9"/>
        <v>3.4581106537830011</v>
      </c>
      <c r="R18" s="446"/>
      <c r="S18" s="449">
        <f>'44apbpcasaad'!G19</f>
        <v>16560</v>
      </c>
      <c r="T18" s="453">
        <f t="shared" si="10"/>
        <v>0.98591968564879584</v>
      </c>
      <c r="U18" s="446"/>
      <c r="V18" s="449">
        <f>'44apbpcasaad'!J19</f>
        <v>12621</v>
      </c>
      <c r="W18" s="453">
        <f t="shared" si="11"/>
        <v>4.6158066049811648</v>
      </c>
      <c r="X18" s="446"/>
      <c r="Y18" s="449">
        <f>'44apbpcasaad'!M19</f>
        <v>42889</v>
      </c>
      <c r="Z18" s="401">
        <f t="shared" si="12"/>
        <v>32.73819519716654</v>
      </c>
      <c r="AA18" s="380"/>
      <c r="AB18" s="381">
        <f t="shared" si="2"/>
        <v>2</v>
      </c>
      <c r="AC18" s="381">
        <v>8</v>
      </c>
      <c r="AD18" s="381">
        <f t="shared" si="13"/>
        <v>20</v>
      </c>
      <c r="AE18" s="382" t="str">
        <f t="shared" si="3"/>
        <v>TOTAL</v>
      </c>
      <c r="AF18" s="383">
        <f t="shared" si="4"/>
        <v>2.9387530229834398</v>
      </c>
      <c r="AG18" s="379"/>
      <c r="AH18" s="381">
        <f t="shared" si="14"/>
        <v>11</v>
      </c>
      <c r="AI18" s="381">
        <v>8</v>
      </c>
      <c r="AJ18" s="381">
        <f t="shared" si="15"/>
        <v>16</v>
      </c>
      <c r="AK18" s="382" t="str">
        <f t="shared" si="16"/>
        <v>País Vasco</v>
      </c>
      <c r="AL18" s="383">
        <f t="shared" si="17"/>
        <v>1.0243753456544529</v>
      </c>
      <c r="AM18" s="379"/>
      <c r="AN18" s="381">
        <f t="shared" si="18"/>
        <v>3</v>
      </c>
      <c r="AO18" s="381">
        <v>8</v>
      </c>
      <c r="AP18" s="381">
        <f t="shared" si="19"/>
        <v>10</v>
      </c>
      <c r="AQ18" s="382" t="str">
        <f t="shared" si="20"/>
        <v>Comunitat Valenciana</v>
      </c>
      <c r="AR18" s="383">
        <f t="shared" si="21"/>
        <v>3.9535216265312285</v>
      </c>
      <c r="AS18" s="379"/>
      <c r="AT18" s="381">
        <f t="shared" si="22"/>
        <v>3</v>
      </c>
      <c r="AU18" s="381">
        <v>8</v>
      </c>
      <c r="AV18" s="381">
        <f t="shared" si="23"/>
        <v>20</v>
      </c>
      <c r="AW18" s="382" t="str">
        <f t="shared" si="24"/>
        <v>TOTAL</v>
      </c>
      <c r="AX18" s="383">
        <f t="shared" si="25"/>
        <v>26.430974555113178</v>
      </c>
    </row>
    <row r="19" spans="1:50" s="132" customFormat="1" ht="18" customHeight="1" x14ac:dyDescent="0.2">
      <c r="A19" s="444"/>
      <c r="B19" s="445" t="s">
        <v>41</v>
      </c>
      <c r="C19" s="446"/>
      <c r="D19" s="447">
        <f t="shared" si="5"/>
        <v>7901963</v>
      </c>
      <c r="E19" s="448">
        <f t="shared" si="0"/>
        <v>16.433198868986342</v>
      </c>
      <c r="F19" s="446"/>
      <c r="G19" s="449">
        <f>'20pobl'!J20</f>
        <v>6372799</v>
      </c>
      <c r="H19" s="450">
        <f t="shared" si="6"/>
        <v>16.596874516978087</v>
      </c>
      <c r="I19" s="446"/>
      <c r="J19" s="449">
        <f>'20pobl'!Q20</f>
        <v>1076178</v>
      </c>
      <c r="K19" s="450">
        <f t="shared" si="7"/>
        <v>15.789177164879527</v>
      </c>
      <c r="L19" s="446"/>
      <c r="M19" s="449">
        <f>'20pobl'!X20</f>
        <v>452986</v>
      </c>
      <c r="N19" s="450">
        <f t="shared" si="1"/>
        <v>15.773294881982162</v>
      </c>
      <c r="O19" s="446"/>
      <c r="P19" s="451">
        <f t="shared" si="8"/>
        <v>203145</v>
      </c>
      <c r="Q19" s="452">
        <f t="shared" si="9"/>
        <v>2.5708168970166021</v>
      </c>
      <c r="R19" s="446"/>
      <c r="S19" s="449">
        <f>'44apbpcasaad'!G20</f>
        <v>54688</v>
      </c>
      <c r="T19" s="453">
        <f t="shared" si="10"/>
        <v>0.85814725994025542</v>
      </c>
      <c r="U19" s="446"/>
      <c r="V19" s="449">
        <f>'44apbpcasaad'!J20</f>
        <v>40644</v>
      </c>
      <c r="W19" s="453">
        <f t="shared" si="11"/>
        <v>3.77669865022329</v>
      </c>
      <c r="X19" s="446"/>
      <c r="Y19" s="449">
        <f>'44apbpcasaad'!M20</f>
        <v>107813</v>
      </c>
      <c r="Z19" s="401">
        <f t="shared" si="12"/>
        <v>23.8005148061971</v>
      </c>
      <c r="AA19" s="380"/>
      <c r="AB19" s="381">
        <f t="shared" si="2"/>
        <v>15</v>
      </c>
      <c r="AC19" s="381">
        <v>9</v>
      </c>
      <c r="AD19" s="381">
        <f t="shared" si="13"/>
        <v>6</v>
      </c>
      <c r="AE19" s="382" t="str">
        <f t="shared" si="3"/>
        <v>Cantabria</v>
      </c>
      <c r="AF19" s="383">
        <f t="shared" si="4"/>
        <v>2.8780377540632269</v>
      </c>
      <c r="AG19" s="379"/>
      <c r="AH19" s="381">
        <f t="shared" si="14"/>
        <v>14</v>
      </c>
      <c r="AI19" s="381">
        <v>9</v>
      </c>
      <c r="AJ19" s="381">
        <f t="shared" si="15"/>
        <v>20</v>
      </c>
      <c r="AK19" s="382" t="str">
        <f t="shared" si="16"/>
        <v>TOTAL</v>
      </c>
      <c r="AL19" s="383">
        <f t="shared" si="17"/>
        <v>0.99695332401764325</v>
      </c>
      <c r="AM19" s="379"/>
      <c r="AN19" s="381">
        <f t="shared" si="18"/>
        <v>9</v>
      </c>
      <c r="AO19" s="381">
        <v>9</v>
      </c>
      <c r="AP19" s="381">
        <f t="shared" si="19"/>
        <v>9</v>
      </c>
      <c r="AQ19" s="382" t="str">
        <f t="shared" si="20"/>
        <v>Cataluña</v>
      </c>
      <c r="AR19" s="383">
        <f t="shared" si="21"/>
        <v>3.77669865022329</v>
      </c>
      <c r="AS19" s="379"/>
      <c r="AT19" s="381">
        <f t="shared" si="22"/>
        <v>14</v>
      </c>
      <c r="AU19" s="381">
        <v>9</v>
      </c>
      <c r="AV19" s="381">
        <f t="shared" si="23"/>
        <v>13</v>
      </c>
      <c r="AW19" s="382" t="str">
        <f t="shared" si="24"/>
        <v>Madrid, Comunidad de</v>
      </c>
      <c r="AX19" s="383">
        <f t="shared" si="25"/>
        <v>26.1340047052812</v>
      </c>
    </row>
    <row r="20" spans="1:50" s="132" customFormat="1" ht="18" customHeight="1" x14ac:dyDescent="0.2">
      <c r="A20" s="444"/>
      <c r="B20" s="445" t="s">
        <v>3</v>
      </c>
      <c r="C20" s="446"/>
      <c r="D20" s="447">
        <f t="shared" si="5"/>
        <v>5216195</v>
      </c>
      <c r="E20" s="448">
        <f t="shared" si="0"/>
        <v>10.847781718847862</v>
      </c>
      <c r="F20" s="446"/>
      <c r="G20" s="449">
        <f>'20pobl'!J21</f>
        <v>4168661</v>
      </c>
      <c r="H20" s="450">
        <f t="shared" si="6"/>
        <v>10.856570797356136</v>
      </c>
      <c r="I20" s="446"/>
      <c r="J20" s="449">
        <f>'20pobl'!Q21</f>
        <v>755276</v>
      </c>
      <c r="K20" s="450">
        <f t="shared" si="7"/>
        <v>11.08105403788365</v>
      </c>
      <c r="L20" s="446"/>
      <c r="M20" s="449">
        <f>'20pobl'!X21</f>
        <v>292258</v>
      </c>
      <c r="N20" s="450">
        <f t="shared" si="1"/>
        <v>10.176631541854148</v>
      </c>
      <c r="O20" s="446"/>
      <c r="P20" s="451">
        <f t="shared" si="8"/>
        <v>147902</v>
      </c>
      <c r="Q20" s="452">
        <f t="shared" si="9"/>
        <v>2.8354384757471682</v>
      </c>
      <c r="R20" s="446"/>
      <c r="S20" s="449">
        <f>'44apbpcasaad'!G21</f>
        <v>39565</v>
      </c>
      <c r="T20" s="453">
        <f t="shared" si="10"/>
        <v>0.94910572003816096</v>
      </c>
      <c r="U20" s="446"/>
      <c r="V20" s="449">
        <f>'44apbpcasaad'!J21</f>
        <v>29860</v>
      </c>
      <c r="W20" s="453">
        <f t="shared" si="11"/>
        <v>3.9535216265312285</v>
      </c>
      <c r="X20" s="446"/>
      <c r="Y20" s="449">
        <f>'44apbpcasaad'!M21</f>
        <v>78477</v>
      </c>
      <c r="Z20" s="401">
        <f t="shared" si="12"/>
        <v>26.851959569969001</v>
      </c>
      <c r="AA20" s="380"/>
      <c r="AB20" s="381">
        <f t="shared" si="2"/>
        <v>11</v>
      </c>
      <c r="AC20" s="381">
        <v>10</v>
      </c>
      <c r="AD20" s="381">
        <f t="shared" si="13"/>
        <v>17</v>
      </c>
      <c r="AE20" s="382" t="str">
        <f t="shared" si="3"/>
        <v>Rioja, La</v>
      </c>
      <c r="AF20" s="384">
        <f t="shared" si="4"/>
        <v>2.8450239231480503</v>
      </c>
      <c r="AG20" s="379"/>
      <c r="AH20" s="381">
        <f t="shared" si="14"/>
        <v>12</v>
      </c>
      <c r="AI20" s="381">
        <v>10</v>
      </c>
      <c r="AJ20" s="381">
        <f t="shared" si="15"/>
        <v>6</v>
      </c>
      <c r="AK20" s="382" t="str">
        <f t="shared" si="16"/>
        <v>Cantabria</v>
      </c>
      <c r="AL20" s="383">
        <f t="shared" si="17"/>
        <v>0.98908519059824884</v>
      </c>
      <c r="AM20" s="379"/>
      <c r="AN20" s="381">
        <f t="shared" si="18"/>
        <v>8</v>
      </c>
      <c r="AO20" s="381">
        <v>10</v>
      </c>
      <c r="AP20" s="381">
        <f t="shared" si="19"/>
        <v>6</v>
      </c>
      <c r="AQ20" s="382" t="str">
        <f t="shared" si="20"/>
        <v>Cantabria</v>
      </c>
      <c r="AR20" s="383">
        <f t="shared" si="21"/>
        <v>3.6412123698651211</v>
      </c>
      <c r="AS20" s="379"/>
      <c r="AT20" s="381">
        <f t="shared" si="22"/>
        <v>6</v>
      </c>
      <c r="AU20" s="381">
        <v>10</v>
      </c>
      <c r="AV20" s="381">
        <f t="shared" si="23"/>
        <v>2</v>
      </c>
      <c r="AW20" s="382" t="str">
        <f t="shared" si="24"/>
        <v>Aragón</v>
      </c>
      <c r="AX20" s="383">
        <f t="shared" si="25"/>
        <v>25.616040475967395</v>
      </c>
    </row>
    <row r="21" spans="1:50" s="132" customFormat="1" ht="18" customHeight="1" x14ac:dyDescent="0.2">
      <c r="A21" s="444"/>
      <c r="B21" s="445" t="s">
        <v>2</v>
      </c>
      <c r="C21" s="446"/>
      <c r="D21" s="447">
        <f t="shared" si="5"/>
        <v>1054306</v>
      </c>
      <c r="E21" s="448">
        <f t="shared" si="0"/>
        <v>2.1925716643782711</v>
      </c>
      <c r="F21" s="446"/>
      <c r="G21" s="449">
        <f>'20pobl'!J22</f>
        <v>824039</v>
      </c>
      <c r="H21" s="450">
        <f t="shared" si="6"/>
        <v>2.1460698635083428</v>
      </c>
      <c r="I21" s="446"/>
      <c r="J21" s="449">
        <f>'20pobl'!Q22</f>
        <v>157208</v>
      </c>
      <c r="K21" s="450">
        <f t="shared" si="7"/>
        <v>2.3064817936590236</v>
      </c>
      <c r="L21" s="446"/>
      <c r="M21" s="449">
        <f>'20pobl'!X22</f>
        <v>73059</v>
      </c>
      <c r="N21" s="450">
        <f t="shared" si="1"/>
        <v>2.5439663715495286</v>
      </c>
      <c r="O21" s="446"/>
      <c r="P21" s="451">
        <f t="shared" si="8"/>
        <v>34476</v>
      </c>
      <c r="Q21" s="452">
        <f t="shared" si="9"/>
        <v>3.270018381760134</v>
      </c>
      <c r="R21" s="446"/>
      <c r="S21" s="449">
        <f>'44apbpcasaad'!G22</f>
        <v>8611</v>
      </c>
      <c r="T21" s="453">
        <f t="shared" si="10"/>
        <v>1.0449748130853029</v>
      </c>
      <c r="U21" s="446"/>
      <c r="V21" s="449">
        <f>'44apbpcasaad'!J22</f>
        <v>6445</v>
      </c>
      <c r="W21" s="453">
        <f t="shared" si="11"/>
        <v>4.0996641392295556</v>
      </c>
      <c r="X21" s="446"/>
      <c r="Y21" s="449">
        <f>'44apbpcasaad'!M22</f>
        <v>19420</v>
      </c>
      <c r="Z21" s="401">
        <f t="shared" si="12"/>
        <v>26.581256244952709</v>
      </c>
      <c r="AA21" s="380"/>
      <c r="AB21" s="381">
        <f t="shared" si="2"/>
        <v>4</v>
      </c>
      <c r="AC21" s="381">
        <v>11</v>
      </c>
      <c r="AD21" s="381">
        <f t="shared" si="13"/>
        <v>10</v>
      </c>
      <c r="AE21" s="382" t="str">
        <f t="shared" si="3"/>
        <v>Comunitat Valenciana</v>
      </c>
      <c r="AF21" s="383">
        <f t="shared" si="4"/>
        <v>2.8354384757471682</v>
      </c>
      <c r="AG21" s="379"/>
      <c r="AH21" s="381">
        <f t="shared" si="14"/>
        <v>5</v>
      </c>
      <c r="AI21" s="381">
        <v>11</v>
      </c>
      <c r="AJ21" s="381">
        <f t="shared" si="15"/>
        <v>8</v>
      </c>
      <c r="AK21" s="382" t="str">
        <f t="shared" si="16"/>
        <v>Castilla - La Mancha</v>
      </c>
      <c r="AL21" s="383">
        <f t="shared" si="17"/>
        <v>0.98591968564879584</v>
      </c>
      <c r="AM21" s="379"/>
      <c r="AN21" s="381">
        <f t="shared" si="18"/>
        <v>6</v>
      </c>
      <c r="AO21" s="381">
        <v>11</v>
      </c>
      <c r="AP21" s="381">
        <f t="shared" si="19"/>
        <v>2</v>
      </c>
      <c r="AQ21" s="382" t="str">
        <f t="shared" si="20"/>
        <v>Aragón</v>
      </c>
      <c r="AR21" s="383">
        <f t="shared" si="21"/>
        <v>3.614056210912818</v>
      </c>
      <c r="AS21" s="379"/>
      <c r="AT21" s="381">
        <f t="shared" si="22"/>
        <v>7</v>
      </c>
      <c r="AU21" s="381">
        <v>11</v>
      </c>
      <c r="AV21" s="381">
        <f t="shared" si="23"/>
        <v>14</v>
      </c>
      <c r="AW21" s="382" t="str">
        <f t="shared" si="24"/>
        <v>Murcia, Región de</v>
      </c>
      <c r="AX21" s="383">
        <f t="shared" si="25"/>
        <v>25.134274775974983</v>
      </c>
    </row>
    <row r="22" spans="1:50" s="132" customFormat="1" ht="18" customHeight="1" x14ac:dyDescent="0.2">
      <c r="A22" s="444"/>
      <c r="B22" s="445" t="s">
        <v>35</v>
      </c>
      <c r="C22" s="446"/>
      <c r="D22" s="447">
        <f t="shared" si="5"/>
        <v>2699424</v>
      </c>
      <c r="E22" s="448">
        <f t="shared" si="0"/>
        <v>5.6138166457770797</v>
      </c>
      <c r="F22" s="446"/>
      <c r="G22" s="449">
        <f>'20pobl'!J23</f>
        <v>1989422</v>
      </c>
      <c r="H22" s="450">
        <f t="shared" si="6"/>
        <v>5.181112301724184</v>
      </c>
      <c r="I22" s="446"/>
      <c r="J22" s="449">
        <f>'20pobl'!Q23</f>
        <v>473156</v>
      </c>
      <c r="K22" s="450">
        <f t="shared" si="7"/>
        <v>6.9419221640153745</v>
      </c>
      <c r="L22" s="446"/>
      <c r="M22" s="449">
        <f>'20pobl'!X23</f>
        <v>236846</v>
      </c>
      <c r="N22" s="450">
        <f t="shared" si="1"/>
        <v>8.2471462685777208</v>
      </c>
      <c r="O22" s="446"/>
      <c r="P22" s="451">
        <f t="shared" si="8"/>
        <v>73273</v>
      </c>
      <c r="Q22" s="452">
        <f t="shared" si="9"/>
        <v>2.7143938855103902</v>
      </c>
      <c r="R22" s="446"/>
      <c r="S22" s="449">
        <f>'44apbpcasaad'!G23</f>
        <v>20595</v>
      </c>
      <c r="T22" s="453">
        <f t="shared" si="10"/>
        <v>1.0352253066468553</v>
      </c>
      <c r="U22" s="446"/>
      <c r="V22" s="449">
        <f>'44apbpcasaad'!J23</f>
        <v>13025</v>
      </c>
      <c r="W22" s="453">
        <f t="shared" si="11"/>
        <v>2.7527918910465048</v>
      </c>
      <c r="X22" s="446"/>
      <c r="Y22" s="449">
        <f>'44apbpcasaad'!M23</f>
        <v>39653</v>
      </c>
      <c r="Z22" s="401">
        <f t="shared" si="12"/>
        <v>16.742102463203938</v>
      </c>
      <c r="AA22" s="380"/>
      <c r="AB22" s="381">
        <f t="shared" si="2"/>
        <v>12</v>
      </c>
      <c r="AC22" s="381">
        <v>12</v>
      </c>
      <c r="AD22" s="381">
        <f t="shared" si="13"/>
        <v>12</v>
      </c>
      <c r="AE22" s="382" t="str">
        <f t="shared" si="3"/>
        <v>Galicia</v>
      </c>
      <c r="AF22" s="383">
        <f t="shared" si="4"/>
        <v>2.7143938855103902</v>
      </c>
      <c r="AG22" s="379"/>
      <c r="AH22" s="381">
        <f t="shared" si="14"/>
        <v>7</v>
      </c>
      <c r="AI22" s="381">
        <v>12</v>
      </c>
      <c r="AJ22" s="381">
        <f t="shared" si="15"/>
        <v>10</v>
      </c>
      <c r="AK22" s="382" t="str">
        <f t="shared" si="16"/>
        <v>Comunitat Valenciana</v>
      </c>
      <c r="AL22" s="383">
        <f t="shared" si="17"/>
        <v>0.94910572003816096</v>
      </c>
      <c r="AM22" s="379"/>
      <c r="AN22" s="381">
        <f t="shared" si="18"/>
        <v>19</v>
      </c>
      <c r="AO22" s="381">
        <v>12</v>
      </c>
      <c r="AP22" s="381">
        <f t="shared" si="19"/>
        <v>13</v>
      </c>
      <c r="AQ22" s="382" t="str">
        <f t="shared" si="20"/>
        <v>Madrid, Comunidad de</v>
      </c>
      <c r="AR22" s="383">
        <f t="shared" si="21"/>
        <v>3.5227157916007141</v>
      </c>
      <c r="AS22" s="379"/>
      <c r="AT22" s="381">
        <f t="shared" si="22"/>
        <v>18</v>
      </c>
      <c r="AU22" s="381">
        <v>12</v>
      </c>
      <c r="AV22" s="381">
        <f t="shared" si="23"/>
        <v>15</v>
      </c>
      <c r="AW22" s="382" t="str">
        <f t="shared" si="24"/>
        <v>Navarra, Comunidad Foral de</v>
      </c>
      <c r="AX22" s="383">
        <f t="shared" si="25"/>
        <v>24.384808913382052</v>
      </c>
    </row>
    <row r="23" spans="1:50" s="132" customFormat="1" ht="18" customHeight="1" x14ac:dyDescent="0.2">
      <c r="A23" s="444"/>
      <c r="B23" s="445" t="s">
        <v>42</v>
      </c>
      <c r="C23" s="446"/>
      <c r="D23" s="447">
        <f t="shared" si="5"/>
        <v>6871903</v>
      </c>
      <c r="E23" s="448">
        <f t="shared" si="0"/>
        <v>14.291050034957625</v>
      </c>
      <c r="F23" s="446"/>
      <c r="G23" s="449">
        <f>'20pobl'!J24</f>
        <v>5605365</v>
      </c>
      <c r="H23" s="450">
        <f t="shared" si="6"/>
        <v>14.598222778854451</v>
      </c>
      <c r="I23" s="446"/>
      <c r="J23" s="449">
        <f>'20pobl'!Q24</f>
        <v>890790</v>
      </c>
      <c r="K23" s="450">
        <f t="shared" si="7"/>
        <v>13.069251672774424</v>
      </c>
      <c r="L23" s="446"/>
      <c r="M23" s="449">
        <f>'20pobl'!X24</f>
        <v>375748</v>
      </c>
      <c r="N23" s="450">
        <f t="shared" si="1"/>
        <v>13.083812756498068</v>
      </c>
      <c r="O23" s="446"/>
      <c r="P23" s="451">
        <f t="shared" si="8"/>
        <v>176828</v>
      </c>
      <c r="Q23" s="452">
        <f t="shared" si="9"/>
        <v>2.5732027940440951</v>
      </c>
      <c r="R23" s="446"/>
      <c r="S23" s="449">
        <f>'44apbpcasaad'!G24</f>
        <v>47250</v>
      </c>
      <c r="T23" s="453">
        <f t="shared" si="10"/>
        <v>0.84294243104597111</v>
      </c>
      <c r="U23" s="446"/>
      <c r="V23" s="449">
        <f>'44apbpcasaad'!J24</f>
        <v>31380</v>
      </c>
      <c r="W23" s="453">
        <f t="shared" si="11"/>
        <v>3.5227157916007141</v>
      </c>
      <c r="X23" s="446"/>
      <c r="Y23" s="449">
        <f>'44apbpcasaad'!M24</f>
        <v>98198</v>
      </c>
      <c r="Z23" s="401">
        <f t="shared" si="12"/>
        <v>26.1340047052812</v>
      </c>
      <c r="AA23" s="380"/>
      <c r="AB23" s="381">
        <f t="shared" si="2"/>
        <v>14</v>
      </c>
      <c r="AC23" s="381">
        <v>13</v>
      </c>
      <c r="AD23" s="381">
        <f t="shared" si="13"/>
        <v>14</v>
      </c>
      <c r="AE23" s="382" t="str">
        <f t="shared" si="3"/>
        <v>Murcia, Región de</v>
      </c>
      <c r="AF23" s="383">
        <f t="shared" si="4"/>
        <v>2.6529105002796949</v>
      </c>
      <c r="AG23" s="379"/>
      <c r="AH23" s="381">
        <f t="shared" si="14"/>
        <v>15</v>
      </c>
      <c r="AI23" s="381">
        <v>13</v>
      </c>
      <c r="AJ23" s="381">
        <f t="shared" si="15"/>
        <v>5</v>
      </c>
      <c r="AK23" s="382" t="str">
        <f t="shared" si="16"/>
        <v>Canarias</v>
      </c>
      <c r="AL23" s="383">
        <f t="shared" si="17"/>
        <v>0.88000398583277351</v>
      </c>
      <c r="AM23" s="379"/>
      <c r="AN23" s="381">
        <f t="shared" si="18"/>
        <v>12</v>
      </c>
      <c r="AO23" s="381">
        <v>13</v>
      </c>
      <c r="AP23" s="381">
        <f t="shared" si="19"/>
        <v>17</v>
      </c>
      <c r="AQ23" s="382" t="str">
        <f t="shared" si="20"/>
        <v>Rioja, La</v>
      </c>
      <c r="AR23" s="383">
        <f t="shared" si="21"/>
        <v>3.4198873204299285</v>
      </c>
      <c r="AS23" s="379"/>
      <c r="AT23" s="381">
        <f t="shared" si="22"/>
        <v>9</v>
      </c>
      <c r="AU23" s="381">
        <v>13</v>
      </c>
      <c r="AV23" s="381">
        <f t="shared" si="23"/>
        <v>16</v>
      </c>
      <c r="AW23" s="382" t="str">
        <f t="shared" si="24"/>
        <v>País Vasco</v>
      </c>
      <c r="AX23" s="383">
        <f t="shared" si="25"/>
        <v>23.976895197825431</v>
      </c>
    </row>
    <row r="24" spans="1:50" s="132" customFormat="1" ht="18" customHeight="1" x14ac:dyDescent="0.2">
      <c r="A24" s="444"/>
      <c r="B24" s="445" t="s">
        <v>43</v>
      </c>
      <c r="C24" s="446"/>
      <c r="D24" s="447">
        <f t="shared" si="5"/>
        <v>1551692</v>
      </c>
      <c r="E24" s="448">
        <f t="shared" si="0"/>
        <v>3.2269530013510765</v>
      </c>
      <c r="F24" s="446"/>
      <c r="G24" s="449">
        <f>'20pobl'!J25</f>
        <v>1298039</v>
      </c>
      <c r="H24" s="450">
        <f t="shared" si="6"/>
        <v>3.3805224990061222</v>
      </c>
      <c r="I24" s="446"/>
      <c r="J24" s="449">
        <f>'20pobl'!Q25</f>
        <v>182344</v>
      </c>
      <c r="K24" s="450">
        <f t="shared" si="7"/>
        <v>2.6752653566164635</v>
      </c>
      <c r="L24" s="446"/>
      <c r="M24" s="449">
        <f>'20pobl'!X25</f>
        <v>71309</v>
      </c>
      <c r="N24" s="450">
        <f t="shared" si="1"/>
        <v>2.4830301261832948</v>
      </c>
      <c r="O24" s="446"/>
      <c r="P24" s="451">
        <f t="shared" si="8"/>
        <v>41165</v>
      </c>
      <c r="Q24" s="452">
        <f t="shared" si="9"/>
        <v>2.6529105002796949</v>
      </c>
      <c r="R24" s="446"/>
      <c r="S24" s="449">
        <f>'44apbpcasaad'!G25</f>
        <v>15241</v>
      </c>
      <c r="T24" s="453">
        <f t="shared" si="10"/>
        <v>1.1741557842252814</v>
      </c>
      <c r="U24" s="446"/>
      <c r="V24" s="449">
        <f>'44apbpcasaad'!J25</f>
        <v>8001</v>
      </c>
      <c r="W24" s="453">
        <f t="shared" si="11"/>
        <v>4.3878603079892953</v>
      </c>
      <c r="X24" s="446"/>
      <c r="Y24" s="449">
        <f>'44apbpcasaad'!M25</f>
        <v>17923</v>
      </c>
      <c r="Z24" s="401">
        <f t="shared" si="12"/>
        <v>25.134274775974983</v>
      </c>
      <c r="AA24" s="380"/>
      <c r="AB24" s="381">
        <f t="shared" si="2"/>
        <v>13</v>
      </c>
      <c r="AC24" s="381">
        <v>14</v>
      </c>
      <c r="AD24" s="381">
        <f t="shared" si="13"/>
        <v>13</v>
      </c>
      <c r="AE24" s="382" t="str">
        <f t="shared" si="3"/>
        <v>Madrid, Comunidad de</v>
      </c>
      <c r="AF24" s="383">
        <f t="shared" si="4"/>
        <v>2.5732027940440951</v>
      </c>
      <c r="AG24" s="379"/>
      <c r="AH24" s="381">
        <f t="shared" si="14"/>
        <v>4</v>
      </c>
      <c r="AI24" s="381">
        <v>14</v>
      </c>
      <c r="AJ24" s="381">
        <f t="shared" si="15"/>
        <v>9</v>
      </c>
      <c r="AK24" s="382" t="str">
        <f t="shared" si="16"/>
        <v>Cataluña</v>
      </c>
      <c r="AL24" s="383">
        <f t="shared" si="17"/>
        <v>0.85814725994025542</v>
      </c>
      <c r="AM24" s="379"/>
      <c r="AN24" s="381">
        <f t="shared" si="18"/>
        <v>4</v>
      </c>
      <c r="AO24" s="381">
        <v>14</v>
      </c>
      <c r="AP24" s="381">
        <f t="shared" si="19"/>
        <v>16</v>
      </c>
      <c r="AQ24" s="382" t="str">
        <f t="shared" si="20"/>
        <v>País Vasco</v>
      </c>
      <c r="AR24" s="383">
        <f t="shared" si="21"/>
        <v>3.3956425954012555</v>
      </c>
      <c r="AS24" s="379"/>
      <c r="AT24" s="381">
        <f t="shared" si="22"/>
        <v>11</v>
      </c>
      <c r="AU24" s="381">
        <v>14</v>
      </c>
      <c r="AV24" s="381">
        <f t="shared" si="23"/>
        <v>9</v>
      </c>
      <c r="AW24" s="382" t="str">
        <f t="shared" si="24"/>
        <v>Cataluña</v>
      </c>
      <c r="AX24" s="383">
        <f t="shared" si="25"/>
        <v>23.8005148061971</v>
      </c>
    </row>
    <row r="25" spans="1:50" s="132" customFormat="1" ht="18" customHeight="1" x14ac:dyDescent="0.2">
      <c r="B25" s="445" t="s">
        <v>44</v>
      </c>
      <c r="C25" s="446"/>
      <c r="D25" s="454">
        <f t="shared" si="5"/>
        <v>672155</v>
      </c>
      <c r="E25" s="448">
        <f t="shared" si="0"/>
        <v>1.3978370672937237</v>
      </c>
      <c r="F25" s="446"/>
      <c r="G25" s="455">
        <f>'20pobl'!J26</f>
        <v>534721</v>
      </c>
      <c r="H25" s="450">
        <f t="shared" si="6"/>
        <v>1.3925901850337723</v>
      </c>
      <c r="I25" s="446"/>
      <c r="J25" s="455">
        <f>'20pobl'!Q26</f>
        <v>95699</v>
      </c>
      <c r="K25" s="450">
        <f>J25*100/$J$30</f>
        <v>1.4040506918946549</v>
      </c>
      <c r="L25" s="446"/>
      <c r="M25" s="455">
        <f>'20pobl'!X26</f>
        <v>41735</v>
      </c>
      <c r="N25" s="450">
        <f t="shared" si="1"/>
        <v>1.4532424002055815</v>
      </c>
      <c r="O25" s="446"/>
      <c r="P25" s="456">
        <f t="shared" si="8"/>
        <v>16266</v>
      </c>
      <c r="Q25" s="452">
        <f t="shared" si="9"/>
        <v>2.4199775349435768</v>
      </c>
      <c r="R25" s="446"/>
      <c r="S25" s="455">
        <f>'44apbpcasaad'!G26</f>
        <v>3369</v>
      </c>
      <c r="T25" s="453">
        <f t="shared" si="10"/>
        <v>0.63004819335690954</v>
      </c>
      <c r="U25" s="446"/>
      <c r="V25" s="455">
        <f>'44apbpcasaad'!J26</f>
        <v>2720</v>
      </c>
      <c r="W25" s="453">
        <f t="shared" si="11"/>
        <v>2.8422449555376752</v>
      </c>
      <c r="X25" s="446"/>
      <c r="Y25" s="455">
        <f>'44apbpcasaad'!M26</f>
        <v>10177</v>
      </c>
      <c r="Z25" s="401">
        <f t="shared" si="12"/>
        <v>24.384808913382052</v>
      </c>
      <c r="AA25" s="380"/>
      <c r="AB25" s="381">
        <f t="shared" si="2"/>
        <v>16</v>
      </c>
      <c r="AC25" s="381">
        <v>15</v>
      </c>
      <c r="AD25" s="381">
        <f t="shared" si="13"/>
        <v>9</v>
      </c>
      <c r="AE25" s="382" t="str">
        <f t="shared" si="3"/>
        <v>Cataluña</v>
      </c>
      <c r="AF25" s="383">
        <f t="shared" si="4"/>
        <v>2.5708168970166021</v>
      </c>
      <c r="AG25" s="379"/>
      <c r="AH25" s="381">
        <f t="shared" si="14"/>
        <v>18</v>
      </c>
      <c r="AI25" s="381">
        <v>15</v>
      </c>
      <c r="AJ25" s="381">
        <f t="shared" si="15"/>
        <v>13</v>
      </c>
      <c r="AK25" s="382" t="str">
        <f t="shared" si="16"/>
        <v>Madrid, Comunidad de</v>
      </c>
      <c r="AL25" s="383">
        <f t="shared" si="17"/>
        <v>0.84294243104597111</v>
      </c>
      <c r="AM25" s="379"/>
      <c r="AN25" s="381">
        <f t="shared" si="18"/>
        <v>17</v>
      </c>
      <c r="AO25" s="381">
        <v>15</v>
      </c>
      <c r="AP25" s="381">
        <f t="shared" si="19"/>
        <v>18</v>
      </c>
      <c r="AQ25" s="382" t="str">
        <f t="shared" si="20"/>
        <v>Ceuta y Melilla</v>
      </c>
      <c r="AR25" s="383">
        <f t="shared" si="21"/>
        <v>3.3602235914374643</v>
      </c>
      <c r="AS25" s="379"/>
      <c r="AT25" s="381">
        <f t="shared" si="22"/>
        <v>12</v>
      </c>
      <c r="AU25" s="381">
        <v>15</v>
      </c>
      <c r="AV25" s="381">
        <f t="shared" si="23"/>
        <v>6</v>
      </c>
      <c r="AW25" s="382" t="str">
        <f t="shared" si="24"/>
        <v>Cantabria</v>
      </c>
      <c r="AX25" s="383">
        <f t="shared" si="25"/>
        <v>21.955356703869413</v>
      </c>
    </row>
    <row r="26" spans="1:50" s="132" customFormat="1" ht="18" customHeight="1" x14ac:dyDescent="0.2">
      <c r="B26" s="445" t="s">
        <v>45</v>
      </c>
      <c r="C26" s="446"/>
      <c r="D26" s="454">
        <f t="shared" si="5"/>
        <v>2216302</v>
      </c>
      <c r="E26" s="448">
        <f t="shared" si="0"/>
        <v>4.6090992225263738</v>
      </c>
      <c r="F26" s="446"/>
      <c r="G26" s="455">
        <f>'20pobl'!J27</f>
        <v>1696058</v>
      </c>
      <c r="H26" s="450">
        <f t="shared" si="6"/>
        <v>4.4170955022301532</v>
      </c>
      <c r="I26" s="446"/>
      <c r="J26" s="455">
        <f>'20pobl'!Q27</f>
        <v>361316</v>
      </c>
      <c r="K26" s="450">
        <f t="shared" si="7"/>
        <v>5.3010583161016225</v>
      </c>
      <c r="L26" s="446"/>
      <c r="M26" s="455">
        <f>'20pobl'!X27</f>
        <v>158928</v>
      </c>
      <c r="N26" s="450">
        <f t="shared" si="1"/>
        <v>5.5339860591798891</v>
      </c>
      <c r="O26" s="446"/>
      <c r="P26" s="456">
        <f t="shared" si="8"/>
        <v>67749</v>
      </c>
      <c r="Q26" s="452">
        <f t="shared" si="9"/>
        <v>3.0568487507568913</v>
      </c>
      <c r="R26" s="446"/>
      <c r="S26" s="455">
        <f>'44apbpcasaad'!G27</f>
        <v>17374</v>
      </c>
      <c r="T26" s="453">
        <f t="shared" si="10"/>
        <v>1.0243753456544529</v>
      </c>
      <c r="U26" s="446"/>
      <c r="V26" s="455">
        <f>'44apbpcasaad'!J27</f>
        <v>12269</v>
      </c>
      <c r="W26" s="453">
        <f t="shared" si="11"/>
        <v>3.3956425954012555</v>
      </c>
      <c r="X26" s="446"/>
      <c r="Y26" s="455">
        <f>'44apbpcasaad'!M27</f>
        <v>38106</v>
      </c>
      <c r="Z26" s="401">
        <f t="shared" si="12"/>
        <v>23.976895197825431</v>
      </c>
      <c r="AA26" s="380"/>
      <c r="AB26" s="381">
        <f t="shared" si="2"/>
        <v>6</v>
      </c>
      <c r="AC26" s="381">
        <v>16</v>
      </c>
      <c r="AD26" s="381">
        <f t="shared" si="13"/>
        <v>15</v>
      </c>
      <c r="AE26" s="382" t="str">
        <f t="shared" si="3"/>
        <v>Navarra, Comunidad Foral de</v>
      </c>
      <c r="AF26" s="384">
        <f t="shared" si="4"/>
        <v>2.4199775349435768</v>
      </c>
      <c r="AG26" s="379"/>
      <c r="AH26" s="381">
        <f t="shared" si="14"/>
        <v>8</v>
      </c>
      <c r="AI26" s="381">
        <v>16</v>
      </c>
      <c r="AJ26" s="381">
        <f t="shared" si="15"/>
        <v>2</v>
      </c>
      <c r="AK26" s="382" t="str">
        <f t="shared" si="16"/>
        <v>Aragón</v>
      </c>
      <c r="AL26" s="383">
        <f t="shared" si="17"/>
        <v>0.79914655552991221</v>
      </c>
      <c r="AM26" s="379"/>
      <c r="AN26" s="381">
        <f t="shared" si="18"/>
        <v>14</v>
      </c>
      <c r="AO26" s="381">
        <v>16</v>
      </c>
      <c r="AP26" s="381">
        <f t="shared" si="19"/>
        <v>3</v>
      </c>
      <c r="AQ26" s="382" t="str">
        <f t="shared" si="20"/>
        <v>Asturias, Principado de</v>
      </c>
      <c r="AR26" s="383">
        <f t="shared" si="21"/>
        <v>3.3095006518635017</v>
      </c>
      <c r="AS26" s="379"/>
      <c r="AT26" s="381">
        <f t="shared" si="22"/>
        <v>13</v>
      </c>
      <c r="AU26" s="381">
        <v>16</v>
      </c>
      <c r="AV26" s="381">
        <f t="shared" si="23"/>
        <v>18</v>
      </c>
      <c r="AW26" s="382" t="str">
        <f t="shared" si="24"/>
        <v>Ceuta y Melilla</v>
      </c>
      <c r="AX26" s="383">
        <f t="shared" si="25"/>
        <v>20.501747892247582</v>
      </c>
    </row>
    <row r="27" spans="1:50" s="132" customFormat="1" ht="18" customHeight="1" x14ac:dyDescent="0.2">
      <c r="B27" s="445" t="s">
        <v>46</v>
      </c>
      <c r="C27" s="446"/>
      <c r="D27" s="454">
        <f t="shared" si="5"/>
        <v>322282</v>
      </c>
      <c r="E27" s="457">
        <f t="shared" si="0"/>
        <v>0.67022892892495911</v>
      </c>
      <c r="F27" s="446"/>
      <c r="G27" s="455">
        <f>'20pobl'!J28</f>
        <v>252101</v>
      </c>
      <c r="H27" s="458">
        <f t="shared" si="6"/>
        <v>0.65655431194435798</v>
      </c>
      <c r="I27" s="446"/>
      <c r="J27" s="455">
        <f>'20pobl'!Q28</f>
        <v>48101</v>
      </c>
      <c r="K27" s="458">
        <f t="shared" si="7"/>
        <v>0.70571523559101768</v>
      </c>
      <c r="L27" s="446"/>
      <c r="M27" s="455">
        <f>'20pobl'!X28</f>
        <v>22080</v>
      </c>
      <c r="N27" s="458">
        <f t="shared" si="1"/>
        <v>0.7688413129636813</v>
      </c>
      <c r="O27" s="446"/>
      <c r="P27" s="456">
        <f t="shared" si="8"/>
        <v>9169</v>
      </c>
      <c r="Q27" s="459">
        <f t="shared" si="9"/>
        <v>2.8450239231480503</v>
      </c>
      <c r="R27" s="446"/>
      <c r="S27" s="455">
        <f>'44apbpcasaad'!G28</f>
        <v>1580</v>
      </c>
      <c r="T27" s="244">
        <f t="shared" si="10"/>
        <v>0.62673293640247363</v>
      </c>
      <c r="U27" s="446"/>
      <c r="V27" s="455">
        <f>'44apbpcasaad'!J28</f>
        <v>1645</v>
      </c>
      <c r="W27" s="244">
        <f t="shared" si="11"/>
        <v>3.4198873204299285</v>
      </c>
      <c r="X27" s="446"/>
      <c r="Y27" s="455">
        <f>'44apbpcasaad'!M28</f>
        <v>5944</v>
      </c>
      <c r="Z27" s="404">
        <f t="shared" si="12"/>
        <v>26.920289855072465</v>
      </c>
      <c r="AA27" s="380"/>
      <c r="AB27" s="381">
        <f t="shared" si="2"/>
        <v>10</v>
      </c>
      <c r="AC27" s="381">
        <v>17</v>
      </c>
      <c r="AD27" s="381">
        <f t="shared" si="13"/>
        <v>4</v>
      </c>
      <c r="AE27" s="382" t="str">
        <f t="shared" si="3"/>
        <v>Balears, Illes</v>
      </c>
      <c r="AF27" s="383">
        <f t="shared" si="4"/>
        <v>2.4083689146098952</v>
      </c>
      <c r="AG27" s="379"/>
      <c r="AH27" s="381">
        <f t="shared" si="14"/>
        <v>19</v>
      </c>
      <c r="AI27" s="381">
        <v>17</v>
      </c>
      <c r="AJ27" s="381">
        <f t="shared" si="15"/>
        <v>4</v>
      </c>
      <c r="AK27" s="382" t="str">
        <f t="shared" si="16"/>
        <v>Balears, Illes</v>
      </c>
      <c r="AL27" s="383">
        <f t="shared" si="17"/>
        <v>0.77767440019003875</v>
      </c>
      <c r="AM27" s="379"/>
      <c r="AN27" s="381">
        <f t="shared" si="18"/>
        <v>13</v>
      </c>
      <c r="AO27" s="381">
        <v>17</v>
      </c>
      <c r="AP27" s="381">
        <f t="shared" si="19"/>
        <v>15</v>
      </c>
      <c r="AQ27" s="382" t="str">
        <f t="shared" si="20"/>
        <v>Navarra, Comunidad Foral de</v>
      </c>
      <c r="AR27" s="383">
        <f t="shared" si="21"/>
        <v>2.8422449555376752</v>
      </c>
      <c r="AS27" s="379"/>
      <c r="AT27" s="381">
        <f t="shared" si="22"/>
        <v>5</v>
      </c>
      <c r="AU27" s="381">
        <v>17</v>
      </c>
      <c r="AV27" s="381">
        <f t="shared" si="23"/>
        <v>3</v>
      </c>
      <c r="AW27" s="382" t="str">
        <f t="shared" si="24"/>
        <v>Asturias, Principado de</v>
      </c>
      <c r="AX27" s="383">
        <f t="shared" si="25"/>
        <v>20.483234596450242</v>
      </c>
    </row>
    <row r="28" spans="1:50" s="132" customFormat="1" ht="18" customHeight="1" x14ac:dyDescent="0.2">
      <c r="B28" s="445" t="s">
        <v>1</v>
      </c>
      <c r="C28" s="446"/>
      <c r="D28" s="454">
        <f t="shared" si="5"/>
        <v>168545</v>
      </c>
      <c r="E28" s="457">
        <f t="shared" si="0"/>
        <v>0.35051208204509476</v>
      </c>
      <c r="F28" s="446"/>
      <c r="G28" s="455">
        <f>'20pobl'!J29</f>
        <v>147939</v>
      </c>
      <c r="H28" s="458">
        <f t="shared" si="6"/>
        <v>0.38528204312849362</v>
      </c>
      <c r="I28" s="446"/>
      <c r="J28" s="455">
        <f>'20pobl'!Q29</f>
        <v>15743</v>
      </c>
      <c r="K28" s="458">
        <f t="shared" si="7"/>
        <v>0.23097388731854621</v>
      </c>
      <c r="L28" s="446"/>
      <c r="M28" s="455">
        <f>'20pobl'!X29</f>
        <v>4863</v>
      </c>
      <c r="N28" s="458">
        <f t="shared" si="1"/>
        <v>0.16933312069485426</v>
      </c>
      <c r="O28" s="446"/>
      <c r="P28" s="456">
        <f t="shared" si="8"/>
        <v>3453</v>
      </c>
      <c r="Q28" s="459">
        <f t="shared" si="9"/>
        <v>2.0487110267287667</v>
      </c>
      <c r="R28" s="446"/>
      <c r="S28" s="455">
        <f>'44apbpcasaad'!G29</f>
        <v>1927</v>
      </c>
      <c r="T28" s="244">
        <f t="shared" si="10"/>
        <v>1.3025638945781708</v>
      </c>
      <c r="U28" s="446"/>
      <c r="V28" s="455">
        <f>'44apbpcasaad'!J29</f>
        <v>529</v>
      </c>
      <c r="W28" s="244">
        <f t="shared" si="11"/>
        <v>3.3602235914374643</v>
      </c>
      <c r="X28" s="446"/>
      <c r="Y28" s="455">
        <f>'44apbpcasaad'!M29</f>
        <v>997</v>
      </c>
      <c r="Z28" s="404">
        <f t="shared" si="12"/>
        <v>20.501747892247582</v>
      </c>
      <c r="AA28" s="380"/>
      <c r="AB28" s="381">
        <f t="shared" si="2"/>
        <v>18</v>
      </c>
      <c r="AC28" s="381">
        <v>18</v>
      </c>
      <c r="AD28" s="381">
        <f t="shared" si="13"/>
        <v>18</v>
      </c>
      <c r="AE28" s="382" t="str">
        <f t="shared" si="3"/>
        <v>Ceuta y Melilla</v>
      </c>
      <c r="AF28" s="383">
        <f t="shared" si="4"/>
        <v>2.0487110267287667</v>
      </c>
      <c r="AG28" s="379"/>
      <c r="AH28" s="381">
        <f t="shared" si="14"/>
        <v>2</v>
      </c>
      <c r="AI28" s="381">
        <v>18</v>
      </c>
      <c r="AJ28" s="381">
        <f t="shared" si="15"/>
        <v>15</v>
      </c>
      <c r="AK28" s="382" t="str">
        <f t="shared" si="16"/>
        <v>Navarra, Comunidad Foral de</v>
      </c>
      <c r="AL28" s="383">
        <f t="shared" si="17"/>
        <v>0.63004819335690954</v>
      </c>
      <c r="AM28" s="379"/>
      <c r="AN28" s="381">
        <f t="shared" si="18"/>
        <v>15</v>
      </c>
      <c r="AO28" s="381">
        <v>18</v>
      </c>
      <c r="AP28" s="381">
        <f t="shared" si="19"/>
        <v>5</v>
      </c>
      <c r="AQ28" s="382" t="str">
        <f t="shared" si="20"/>
        <v>Canarias</v>
      </c>
      <c r="AR28" s="383">
        <f t="shared" si="21"/>
        <v>2.8073414233810938</v>
      </c>
      <c r="AS28" s="379"/>
      <c r="AT28" s="381">
        <f t="shared" si="22"/>
        <v>16</v>
      </c>
      <c r="AU28" s="381">
        <v>18</v>
      </c>
      <c r="AV28" s="381">
        <f t="shared" si="23"/>
        <v>12</v>
      </c>
      <c r="AW28" s="382" t="str">
        <f t="shared" si="24"/>
        <v>Galicia</v>
      </c>
      <c r="AX28" s="383">
        <f t="shared" si="25"/>
        <v>16.742102463203938</v>
      </c>
    </row>
    <row r="29" spans="1:50" s="132" customFormat="1" ht="3.75" customHeight="1" x14ac:dyDescent="0.2">
      <c r="A29" s="444"/>
      <c r="B29" s="252"/>
      <c r="C29" s="307"/>
      <c r="D29" s="252"/>
      <c r="E29" s="460"/>
      <c r="F29" s="307"/>
      <c r="G29" s="252"/>
      <c r="H29" s="461"/>
      <c r="I29" s="307"/>
      <c r="J29" s="252"/>
      <c r="K29" s="461"/>
      <c r="L29" s="307"/>
      <c r="M29" s="252"/>
      <c r="N29" s="461"/>
      <c r="O29" s="307"/>
      <c r="P29" s="252"/>
      <c r="Q29" s="462"/>
      <c r="R29" s="307"/>
      <c r="S29" s="252"/>
      <c r="T29" s="463"/>
      <c r="U29" s="307"/>
      <c r="V29" s="252"/>
      <c r="W29" s="461"/>
      <c r="X29" s="307"/>
      <c r="Y29" s="252"/>
      <c r="Z29" s="385"/>
      <c r="AA29" s="380"/>
      <c r="AB29" s="377"/>
      <c r="AC29" s="377"/>
      <c r="AD29" s="381">
        <f>MATCH(AC30,AB$11:AB$30,0)</f>
        <v>5</v>
      </c>
      <c r="AE29" s="382" t="str">
        <f t="shared" si="3"/>
        <v>Canarias</v>
      </c>
      <c r="AF29" s="383">
        <f t="shared" si="4"/>
        <v>1.8280934254429249</v>
      </c>
      <c r="AG29" s="379"/>
      <c r="AH29" s="377"/>
      <c r="AI29" s="377"/>
      <c r="AJ29" s="381">
        <f>MATCH(AI30,AH$11:AH$30,0)</f>
        <v>17</v>
      </c>
      <c r="AK29" s="382" t="str">
        <f t="shared" si="16"/>
        <v>Rioja, La</v>
      </c>
      <c r="AL29" s="383">
        <f t="shared" si="17"/>
        <v>0.62673293640247363</v>
      </c>
      <c r="AM29" s="379"/>
      <c r="AN29" s="377"/>
      <c r="AO29" s="377"/>
      <c r="AP29" s="381">
        <f>MATCH(AO30,AN$11:AN$30,0)</f>
        <v>12</v>
      </c>
      <c r="AQ29" s="382" t="str">
        <f t="shared" si="20"/>
        <v>Galicia</v>
      </c>
      <c r="AR29" s="383">
        <f>INDEX(W$11:W$30,AP29,1)</f>
        <v>2.7527918910465048</v>
      </c>
      <c r="AS29" s="379"/>
      <c r="AT29" s="377"/>
      <c r="AU29" s="377"/>
      <c r="AV29" s="381">
        <f>MATCH(AU30,AT$11:AT$30,0)</f>
        <v>5</v>
      </c>
      <c r="AW29" s="382" t="str">
        <f t="shared" si="24"/>
        <v>Canarias</v>
      </c>
      <c r="AX29" s="383">
        <f t="shared" si="25"/>
        <v>16.562303047553215</v>
      </c>
    </row>
    <row r="30" spans="1:50" s="261" customFormat="1" ht="18" customHeight="1" x14ac:dyDescent="0.2">
      <c r="B30" s="464" t="s">
        <v>0</v>
      </c>
      <c r="C30" s="442"/>
      <c r="D30" s="465">
        <f>SUM(D11:D28)</f>
        <v>48085361</v>
      </c>
      <c r="E30" s="463">
        <f>SUM(E11:E28)</f>
        <v>99.999999999999986</v>
      </c>
      <c r="F30" s="442"/>
      <c r="G30" s="465">
        <f>SUM(G11:G28)</f>
        <v>38397585</v>
      </c>
      <c r="H30" s="466">
        <f>SUM(H11:H28)</f>
        <v>100.00000000000001</v>
      </c>
      <c r="I30" s="442"/>
      <c r="J30" s="465">
        <f>SUM(J11:J28)</f>
        <v>6815922</v>
      </c>
      <c r="K30" s="466">
        <f>SUM(K11:K28)</f>
        <v>99.999999999999986</v>
      </c>
      <c r="L30" s="442"/>
      <c r="M30" s="465">
        <f>SUM(M11:M28)</f>
        <v>2871854</v>
      </c>
      <c r="N30" s="466">
        <f>SUM(N11:N28)</f>
        <v>100.00000000000001</v>
      </c>
      <c r="O30" s="442"/>
      <c r="P30" s="465">
        <f>SUM(P11:P28)</f>
        <v>1413110</v>
      </c>
      <c r="Q30" s="462">
        <f>P30*100/D30</f>
        <v>2.9387530229834398</v>
      </c>
      <c r="R30" s="442"/>
      <c r="S30" s="465">
        <f>SUM(S11:S28)</f>
        <v>382806</v>
      </c>
      <c r="T30" s="463">
        <f>S30*100/G30</f>
        <v>0.99695332401764325</v>
      </c>
      <c r="U30" s="442"/>
      <c r="V30" s="465">
        <f>SUM(V11:V28)</f>
        <v>271245</v>
      </c>
      <c r="W30" s="463">
        <f>V30*100/J30</f>
        <v>3.979578991660996</v>
      </c>
      <c r="X30" s="442"/>
      <c r="Y30" s="465">
        <f>SUM(Y11:Y28)</f>
        <v>759059</v>
      </c>
      <c r="Z30" s="386">
        <f>Y30*100/M30</f>
        <v>26.430974555113178</v>
      </c>
      <c r="AA30" s="380"/>
      <c r="AB30" s="381">
        <f>_xlfn.RANK.EQ(Q30,Q$11:Q$30,0)</f>
        <v>8</v>
      </c>
      <c r="AC30" s="381">
        <v>19</v>
      </c>
      <c r="AD30" s="377"/>
      <c r="AE30" s="377"/>
      <c r="AF30" s="387"/>
      <c r="AG30" s="189"/>
      <c r="AH30" s="381">
        <f t="shared" si="14"/>
        <v>9</v>
      </c>
      <c r="AI30" s="381">
        <v>19</v>
      </c>
      <c r="AJ30" s="377"/>
      <c r="AK30" s="377"/>
      <c r="AL30" s="387"/>
      <c r="AM30" s="189"/>
      <c r="AN30" s="381">
        <f t="shared" si="18"/>
        <v>7</v>
      </c>
      <c r="AO30" s="381">
        <v>19</v>
      </c>
      <c r="AP30" s="377"/>
      <c r="AQ30" s="377"/>
      <c r="AR30" s="387"/>
      <c r="AS30" s="189"/>
      <c r="AT30" s="381">
        <f t="shared" si="22"/>
        <v>8</v>
      </c>
      <c r="AU30" s="381">
        <v>19</v>
      </c>
      <c r="AV30" s="377"/>
      <c r="AW30" s="377"/>
      <c r="AX30" s="387"/>
    </row>
    <row r="31" spans="1:50" s="261" customFormat="1" ht="5.25" customHeight="1" x14ac:dyDescent="0.25">
      <c r="B31" s="515" t="s">
        <v>39</v>
      </c>
      <c r="C31" s="516"/>
      <c r="D31" s="516"/>
      <c r="E31" s="516"/>
      <c r="F31" s="516"/>
      <c r="G31" s="516"/>
      <c r="H31" s="516"/>
      <c r="I31" s="516"/>
      <c r="R31" s="516"/>
      <c r="Z31" s="189"/>
      <c r="AA31" s="189"/>
      <c r="AB31" s="189"/>
      <c r="AC31" s="189"/>
      <c r="AD31" s="189"/>
      <c r="AE31" s="189"/>
      <c r="AF31" s="189"/>
      <c r="AG31" s="189"/>
      <c r="AH31" s="189"/>
      <c r="AI31" s="189"/>
      <c r="AJ31" s="189"/>
      <c r="AK31" s="189"/>
      <c r="AL31" s="189"/>
      <c r="AM31" s="189"/>
      <c r="AN31" s="189"/>
      <c r="AO31" s="189"/>
      <c r="AP31" s="189"/>
      <c r="AQ31" s="189"/>
      <c r="AR31" s="189"/>
      <c r="AS31" s="189"/>
      <c r="AT31" s="189"/>
      <c r="AU31" s="189"/>
      <c r="AV31" s="189"/>
      <c r="AW31" s="189"/>
      <c r="AX31" s="189"/>
    </row>
    <row r="32" spans="1:50" s="261" customFormat="1" ht="5.25" customHeight="1" x14ac:dyDescent="0.25">
      <c r="B32" s="515" t="s">
        <v>47</v>
      </c>
      <c r="C32" s="517"/>
      <c r="D32" s="517"/>
      <c r="E32" s="517"/>
      <c r="F32" s="517"/>
      <c r="G32" s="517"/>
      <c r="H32" s="517"/>
      <c r="I32" s="517"/>
      <c r="R32" s="517"/>
      <c r="Z32" s="189"/>
      <c r="AA32" s="189"/>
      <c r="AB32" s="189"/>
      <c r="AC32" s="189"/>
      <c r="AD32" s="189"/>
      <c r="AE32" s="189"/>
      <c r="AF32" s="189"/>
      <c r="AG32" s="189"/>
      <c r="AH32" s="189"/>
      <c r="AI32" s="189"/>
      <c r="AJ32" s="189"/>
      <c r="AK32" s="189"/>
      <c r="AL32" s="189"/>
      <c r="AM32" s="189"/>
      <c r="AN32" s="189"/>
      <c r="AO32" s="189"/>
      <c r="AP32" s="189"/>
      <c r="AQ32" s="189"/>
      <c r="AR32" s="189"/>
      <c r="AS32" s="189"/>
      <c r="AT32" s="189"/>
      <c r="AU32" s="189"/>
      <c r="AV32" s="189"/>
      <c r="AW32" s="189"/>
      <c r="AX32" s="189"/>
    </row>
    <row r="33" spans="2:50" s="261" customFormat="1" ht="13.5" customHeight="1" x14ac:dyDescent="0.25">
      <c r="B33" s="1365" t="s">
        <v>171</v>
      </c>
      <c r="C33" s="1365"/>
      <c r="D33" s="1365"/>
      <c r="E33" s="1365"/>
      <c r="F33" s="1365"/>
      <c r="G33" s="1365"/>
      <c r="H33" s="1365"/>
      <c r="I33" s="1365"/>
      <c r="J33" s="1365"/>
      <c r="K33" s="1365"/>
      <c r="L33" s="1365"/>
      <c r="M33" s="1365"/>
      <c r="Z33" s="189"/>
      <c r="AA33" s="189"/>
      <c r="AB33" s="189"/>
      <c r="AC33" s="189"/>
      <c r="AD33" s="189"/>
      <c r="AE33" s="189"/>
      <c r="AF33" s="189"/>
      <c r="AG33" s="189"/>
      <c r="AH33" s="189"/>
      <c r="AI33" s="189"/>
      <c r="AJ33" s="189"/>
      <c r="AK33" s="189"/>
      <c r="AL33" s="189"/>
      <c r="AM33" s="189"/>
      <c r="AN33" s="189"/>
      <c r="AO33" s="189"/>
      <c r="AP33" s="189"/>
      <c r="AQ33" s="189"/>
      <c r="AR33" s="189"/>
      <c r="AS33" s="189"/>
      <c r="AT33" s="189"/>
      <c r="AU33" s="189"/>
      <c r="AV33" s="189"/>
      <c r="AW33" s="189"/>
      <c r="AX33" s="189"/>
    </row>
    <row r="34" spans="2:50" s="261" customFormat="1" ht="29.25" customHeight="1" x14ac:dyDescent="0.25">
      <c r="B34" s="1463"/>
      <c r="C34" s="1463"/>
      <c r="D34" s="1463"/>
      <c r="E34" s="1463"/>
      <c r="F34" s="1463"/>
      <c r="G34" s="1463"/>
      <c r="H34" s="1463"/>
      <c r="I34" s="1463"/>
      <c r="J34" s="1463"/>
      <c r="K34" s="1463"/>
      <c r="L34" s="1463"/>
      <c r="M34" s="1463"/>
      <c r="N34" s="1463"/>
      <c r="O34" s="1463"/>
      <c r="P34" s="1463"/>
      <c r="Q34" s="467"/>
      <c r="R34" s="467"/>
      <c r="S34" s="467"/>
      <c r="Z34" s="189"/>
      <c r="AA34" s="189"/>
      <c r="AB34" s="189"/>
      <c r="AC34" s="189"/>
      <c r="AD34" s="189"/>
      <c r="AE34" s="189"/>
      <c r="AF34" s="189"/>
      <c r="AG34" s="189"/>
      <c r="AH34" s="189"/>
      <c r="AI34" s="189"/>
      <c r="AJ34" s="189"/>
      <c r="AK34" s="189"/>
      <c r="AL34" s="189"/>
      <c r="AM34" s="189"/>
      <c r="AN34" s="189"/>
      <c r="AO34" s="189"/>
      <c r="AP34" s="189"/>
      <c r="AQ34" s="189"/>
      <c r="AR34" s="189"/>
      <c r="AS34" s="189"/>
      <c r="AT34" s="189"/>
      <c r="AU34" s="189"/>
      <c r="AV34" s="189"/>
      <c r="AW34" s="189"/>
      <c r="AX34" s="189"/>
    </row>
    <row r="35" spans="2:50" s="261" customFormat="1" ht="4.5" customHeight="1" x14ac:dyDescent="0.25">
      <c r="B35" s="1290"/>
      <c r="C35" s="1290"/>
      <c r="D35" s="1290"/>
      <c r="E35" s="1290"/>
      <c r="F35" s="1290"/>
      <c r="G35" s="1290"/>
      <c r="H35" s="1290"/>
      <c r="I35" s="1290"/>
      <c r="J35" s="1290"/>
      <c r="K35" s="1290"/>
      <c r="L35" s="1290"/>
      <c r="M35" s="1290"/>
      <c r="N35" s="1290"/>
      <c r="O35" s="1290"/>
      <c r="P35" s="1290"/>
      <c r="Q35" s="467"/>
      <c r="R35" s="467"/>
      <c r="S35" s="467"/>
      <c r="Z35" s="189"/>
      <c r="AA35" s="189"/>
      <c r="AB35" s="189"/>
      <c r="AC35" s="189"/>
      <c r="AD35" s="189"/>
      <c r="AE35" s="189"/>
      <c r="AF35" s="189"/>
      <c r="AG35" s="189"/>
      <c r="AH35" s="189"/>
      <c r="AI35" s="189"/>
      <c r="AJ35" s="189"/>
      <c r="AK35" s="189"/>
      <c r="AL35" s="189"/>
      <c r="AM35" s="189"/>
      <c r="AN35" s="189"/>
      <c r="AO35" s="189"/>
      <c r="AP35" s="189"/>
      <c r="AQ35" s="189"/>
      <c r="AR35" s="189"/>
      <c r="AS35" s="189"/>
      <c r="AT35" s="189"/>
      <c r="AU35" s="189"/>
      <c r="AV35" s="189"/>
      <c r="AW35" s="189"/>
      <c r="AX35" s="189"/>
    </row>
    <row r="36" spans="2:50" s="261" customFormat="1" x14ac:dyDescent="0.25">
      <c r="Z36" s="189"/>
      <c r="AA36" s="189"/>
      <c r="AB36" s="189"/>
      <c r="AC36" s="189"/>
      <c r="AD36" s="189"/>
      <c r="AE36" s="189"/>
      <c r="AF36" s="189"/>
      <c r="AG36" s="189"/>
      <c r="AH36" s="189"/>
      <c r="AI36" s="189"/>
      <c r="AJ36" s="189"/>
      <c r="AK36" s="189"/>
      <c r="AL36" s="189"/>
      <c r="AM36" s="189"/>
      <c r="AN36" s="189"/>
      <c r="AO36" s="189"/>
      <c r="AP36" s="189"/>
      <c r="AQ36" s="189"/>
      <c r="AR36" s="189"/>
      <c r="AS36" s="189"/>
      <c r="AT36" s="189"/>
      <c r="AU36" s="189"/>
      <c r="AV36" s="189"/>
      <c r="AW36" s="189"/>
      <c r="AX36" s="189"/>
    </row>
    <row r="37" spans="2:50" s="261" customFormat="1" x14ac:dyDescent="0.25">
      <c r="Z37" s="189"/>
      <c r="AA37" s="189"/>
      <c r="AB37" s="189"/>
      <c r="AC37" s="189"/>
      <c r="AD37" s="189"/>
      <c r="AE37" s="189"/>
      <c r="AF37" s="189"/>
      <c r="AG37" s="189"/>
      <c r="AH37" s="189"/>
      <c r="AI37" s="189"/>
      <c r="AJ37" s="189"/>
      <c r="AK37" s="189"/>
      <c r="AL37" s="189"/>
      <c r="AM37" s="189"/>
      <c r="AN37" s="189"/>
      <c r="AO37" s="189"/>
      <c r="AP37" s="189"/>
      <c r="AQ37" s="189"/>
      <c r="AR37" s="189"/>
      <c r="AS37" s="189"/>
      <c r="AT37" s="189"/>
      <c r="AU37" s="189"/>
      <c r="AV37" s="189"/>
      <c r="AW37" s="189"/>
      <c r="AX37" s="189"/>
    </row>
    <row r="38" spans="2:50" s="189" customFormat="1" x14ac:dyDescent="0.25">
      <c r="L38" s="407"/>
      <c r="M38" s="407"/>
      <c r="N38" s="407"/>
    </row>
    <row r="39" spans="2:50" x14ac:dyDescent="0.25">
      <c r="B39" s="189"/>
      <c r="C39" s="189"/>
      <c r="D39" s="189"/>
      <c r="E39" s="189"/>
      <c r="F39" s="189"/>
      <c r="G39" s="189"/>
      <c r="H39" s="189"/>
      <c r="I39" s="189"/>
      <c r="J39" s="189"/>
      <c r="K39" s="189"/>
      <c r="L39" s="189"/>
      <c r="M39" s="189"/>
      <c r="N39" s="189"/>
      <c r="O39" s="189"/>
      <c r="P39" s="189"/>
      <c r="Q39" s="189"/>
      <c r="R39" s="189"/>
      <c r="S39" s="189"/>
      <c r="T39" s="189"/>
      <c r="U39" s="189"/>
      <c r="V39" s="189"/>
      <c r="W39" s="189"/>
      <c r="X39" s="189"/>
      <c r="Y39" s="189"/>
    </row>
    <row r="40" spans="2:50" x14ac:dyDescent="0.25">
      <c r="B40" s="189"/>
      <c r="C40" s="189"/>
      <c r="D40" s="189"/>
      <c r="E40" s="189"/>
      <c r="F40" s="189"/>
      <c r="G40" s="189"/>
      <c r="H40" s="189"/>
      <c r="I40" s="189"/>
      <c r="J40" s="189"/>
      <c r="K40" s="189"/>
      <c r="L40" s="189"/>
      <c r="M40" s="189"/>
      <c r="N40" s="189"/>
      <c r="O40" s="189"/>
      <c r="P40" s="189"/>
      <c r="Q40" s="189"/>
      <c r="R40" s="189"/>
      <c r="S40" s="189"/>
      <c r="T40" s="189"/>
      <c r="U40" s="189"/>
      <c r="V40" s="189"/>
      <c r="W40" s="189"/>
      <c r="X40" s="189"/>
      <c r="Y40" s="189"/>
    </row>
    <row r="41" spans="2:50" x14ac:dyDescent="0.25">
      <c r="B41" s="189"/>
      <c r="C41" s="189"/>
      <c r="D41" s="189"/>
      <c r="E41" s="189"/>
      <c r="F41" s="189"/>
      <c r="G41" s="189"/>
      <c r="H41" s="189"/>
      <c r="I41" s="189"/>
      <c r="J41" s="189"/>
      <c r="K41" s="189"/>
      <c r="L41" s="189"/>
      <c r="M41" s="189"/>
      <c r="N41" s="189"/>
      <c r="O41" s="189"/>
      <c r="P41" s="189"/>
      <c r="Q41" s="189"/>
      <c r="R41" s="189"/>
      <c r="S41" s="189"/>
      <c r="T41" s="189"/>
      <c r="U41" s="189"/>
      <c r="V41" s="189"/>
      <c r="W41" s="189"/>
      <c r="X41" s="189"/>
      <c r="Y41" s="189"/>
    </row>
    <row r="42" spans="2:50" x14ac:dyDescent="0.25">
      <c r="B42" s="189"/>
      <c r="C42" s="189"/>
      <c r="D42" s="189"/>
      <c r="E42" s="189"/>
      <c r="F42" s="189"/>
      <c r="G42" s="189"/>
      <c r="H42" s="189"/>
      <c r="I42" s="189"/>
      <c r="J42" s="189"/>
      <c r="K42" s="189"/>
      <c r="L42" s="189"/>
      <c r="M42" s="189"/>
      <c r="N42" s="189"/>
      <c r="O42" s="189"/>
      <c r="P42" s="189"/>
      <c r="Q42" s="189"/>
      <c r="R42" s="189"/>
      <c r="S42" s="189"/>
      <c r="T42" s="189"/>
      <c r="U42" s="189"/>
      <c r="V42" s="189"/>
      <c r="W42" s="189"/>
      <c r="X42" s="189"/>
      <c r="Y42" s="189"/>
    </row>
    <row r="43" spans="2:50" x14ac:dyDescent="0.25">
      <c r="B43" s="189"/>
      <c r="C43" s="189"/>
      <c r="D43" s="189"/>
      <c r="E43" s="189"/>
      <c r="F43" s="189"/>
      <c r="G43" s="189"/>
      <c r="H43" s="189"/>
      <c r="I43" s="189"/>
      <c r="J43" s="189"/>
      <c r="K43" s="189"/>
      <c r="L43" s="189"/>
      <c r="M43" s="189"/>
      <c r="N43" s="189"/>
      <c r="O43" s="189"/>
      <c r="P43" s="189"/>
      <c r="Q43" s="189"/>
      <c r="R43" s="189"/>
      <c r="S43" s="189"/>
      <c r="T43" s="189"/>
      <c r="U43" s="189"/>
      <c r="V43" s="189"/>
      <c r="W43" s="189"/>
      <c r="X43" s="189"/>
      <c r="Y43" s="189"/>
    </row>
    <row r="44" spans="2:50" x14ac:dyDescent="0.25">
      <c r="B44" s="189"/>
      <c r="C44" s="189"/>
      <c r="D44" s="189"/>
      <c r="E44" s="189"/>
      <c r="F44" s="189"/>
      <c r="G44" s="189"/>
      <c r="H44" s="189"/>
      <c r="I44" s="189"/>
      <c r="J44" s="189"/>
      <c r="K44" s="189"/>
      <c r="L44" s="189"/>
      <c r="M44" s="189"/>
      <c r="N44" s="189"/>
      <c r="O44" s="189"/>
      <c r="P44" s="189"/>
      <c r="Q44" s="189"/>
      <c r="R44" s="189"/>
      <c r="S44" s="189"/>
      <c r="T44" s="189"/>
      <c r="U44" s="189"/>
      <c r="V44" s="189"/>
      <c r="W44" s="189"/>
      <c r="X44" s="189"/>
      <c r="Y44" s="189"/>
    </row>
    <row r="45" spans="2:50" x14ac:dyDescent="0.25">
      <c r="B45" s="189"/>
      <c r="C45" s="189"/>
      <c r="D45" s="189"/>
      <c r="E45" s="189"/>
      <c r="F45" s="189"/>
      <c r="G45" s="189"/>
      <c r="H45" s="189"/>
      <c r="I45" s="189"/>
      <c r="J45" s="189"/>
      <c r="K45" s="189"/>
      <c r="L45" s="189"/>
      <c r="M45" s="189"/>
      <c r="N45" s="189"/>
      <c r="O45" s="189"/>
      <c r="P45" s="189"/>
      <c r="Q45" s="189"/>
      <c r="R45" s="189"/>
      <c r="S45" s="189"/>
      <c r="T45" s="189"/>
      <c r="U45" s="189"/>
      <c r="V45" s="189"/>
      <c r="W45" s="189"/>
      <c r="X45" s="189"/>
      <c r="Y45" s="189"/>
    </row>
    <row r="46" spans="2:50" x14ac:dyDescent="0.25">
      <c r="B46" s="189"/>
      <c r="C46" s="189"/>
      <c r="D46" s="189"/>
      <c r="E46" s="189"/>
      <c r="F46" s="189"/>
      <c r="G46" s="189"/>
      <c r="H46" s="189"/>
      <c r="I46" s="189"/>
      <c r="J46" s="189"/>
      <c r="K46" s="189"/>
      <c r="L46" s="189"/>
      <c r="M46" s="189"/>
      <c r="N46" s="189"/>
      <c r="O46" s="189"/>
      <c r="P46" s="189"/>
      <c r="Q46" s="189"/>
      <c r="R46" s="189"/>
      <c r="S46" s="189"/>
      <c r="T46" s="189"/>
      <c r="U46" s="189"/>
      <c r="V46" s="189"/>
      <c r="W46" s="189"/>
      <c r="X46" s="189"/>
      <c r="Y46" s="189"/>
    </row>
    <row r="47" spans="2:50" x14ac:dyDescent="0.25">
      <c r="B47" s="189"/>
      <c r="C47" s="189"/>
      <c r="D47" s="189"/>
      <c r="E47" s="189"/>
      <c r="F47" s="189"/>
      <c r="G47" s="189"/>
      <c r="H47" s="189"/>
      <c r="I47" s="189"/>
      <c r="J47" s="189"/>
      <c r="K47" s="189"/>
      <c r="L47" s="189"/>
      <c r="M47" s="189"/>
      <c r="N47" s="189"/>
      <c r="O47" s="189"/>
      <c r="P47" s="189"/>
      <c r="Q47" s="189"/>
      <c r="R47" s="189"/>
      <c r="S47" s="189"/>
      <c r="T47" s="189"/>
      <c r="U47" s="189"/>
      <c r="V47" s="189"/>
      <c r="W47" s="189"/>
      <c r="X47" s="189"/>
      <c r="Y47" s="189"/>
    </row>
    <row r="48" spans="2:50" x14ac:dyDescent="0.25">
      <c r="B48" s="189"/>
      <c r="C48" s="189"/>
      <c r="D48" s="189"/>
      <c r="E48" s="189"/>
      <c r="F48" s="189"/>
      <c r="G48" s="189"/>
      <c r="H48" s="189"/>
      <c r="I48" s="189"/>
      <c r="J48" s="189"/>
      <c r="K48" s="189"/>
      <c r="L48" s="189"/>
      <c r="M48" s="189"/>
      <c r="N48" s="189"/>
      <c r="O48" s="189"/>
      <c r="P48" s="189"/>
      <c r="Q48" s="189"/>
      <c r="R48" s="189"/>
      <c r="S48" s="189"/>
      <c r="T48" s="189"/>
      <c r="U48" s="189"/>
      <c r="V48" s="189"/>
      <c r="W48" s="189"/>
      <c r="X48" s="189"/>
      <c r="Y48" s="189"/>
    </row>
  </sheetData>
  <mergeCells count="22">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 ref="Y8:Z8"/>
    <mergeCell ref="B33:M33"/>
    <mergeCell ref="B34:P34"/>
    <mergeCell ref="B35:P35"/>
    <mergeCell ref="S7:T7"/>
    <mergeCell ref="V7:W7"/>
  </mergeCells>
  <printOptions horizontalCentered="1"/>
  <pageMargins left="0" right="0" top="0.43307086614173229" bottom="0.43307086614173229" header="0" footer="0"/>
  <pageSetup paperSize="9" scale="66" orientation="landscape"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Hoja116">
    <tabColor theme="0"/>
    <pageSetUpPr fitToPage="1"/>
  </sheetPr>
  <dimension ref="A1:AJ46"/>
  <sheetViews>
    <sheetView zoomScale="90" zoomScaleNormal="90" workbookViewId="0">
      <selection activeCell="B7" sqref="B7:B10"/>
    </sheetView>
  </sheetViews>
  <sheetFormatPr baseColWidth="10" defaultColWidth="11.453125" defaultRowHeight="15" x14ac:dyDescent="0.25"/>
  <cols>
    <col min="1" max="1" width="4" style="162" customWidth="1"/>
    <col min="2" max="2" width="32.26953125" style="162" customWidth="1"/>
    <col min="3" max="3" width="0.54296875" style="162" customWidth="1"/>
    <col min="4" max="4" width="17" style="162" customWidth="1"/>
    <col min="5" max="5" width="0.453125" style="162" customWidth="1"/>
    <col min="6" max="6" width="11.81640625" style="162" customWidth="1"/>
    <col min="7" max="7" width="11.26953125" style="162" customWidth="1"/>
    <col min="8" max="8" width="0.453125" style="162" customWidth="1"/>
    <col min="9" max="9" width="11.81640625" style="162" customWidth="1"/>
    <col min="10" max="10" width="9.81640625" style="162" customWidth="1"/>
    <col min="11" max="11" width="7.54296875" style="162" customWidth="1"/>
    <col min="12" max="12" width="8.453125" style="162" customWidth="1"/>
    <col min="13" max="13" width="6.1796875" style="162" customWidth="1"/>
    <col min="14" max="14" width="8.453125" style="162" customWidth="1"/>
    <col min="15" max="15" width="7.54296875" style="162" customWidth="1"/>
    <col min="16" max="16" width="8.453125" style="162" customWidth="1"/>
    <col min="17" max="17" width="6.1796875" style="162" customWidth="1"/>
    <col min="18" max="18" width="8.453125" style="162" customWidth="1"/>
    <col min="19" max="19" width="6.1796875" style="162" customWidth="1"/>
    <col min="20" max="22" width="8.453125" style="162" customWidth="1"/>
    <col min="23" max="23" width="6.1796875" style="162" customWidth="1"/>
    <col min="24" max="24" width="8.453125" style="162" customWidth="1"/>
    <col min="25" max="25" width="3.54296875" style="162" customWidth="1"/>
    <col min="26" max="26" width="1.453125" style="261" customWidth="1"/>
    <col min="27" max="27" width="1.81640625" style="261" customWidth="1"/>
    <col min="28" max="28" width="2.1796875" style="261" customWidth="1"/>
    <col min="29" max="31" width="8.81640625" style="189" customWidth="1"/>
    <col min="32" max="32" width="8.81640625" style="261" customWidth="1"/>
    <col min="33" max="33" width="2.453125" style="261" bestFit="1" customWidth="1"/>
    <col min="34" max="34" width="4.26953125" style="261" bestFit="1" customWidth="1"/>
    <col min="35" max="35" width="8.453125" style="261" bestFit="1" customWidth="1"/>
    <col min="36" max="36" width="4.26953125" style="162" bestFit="1" customWidth="1"/>
    <col min="37" max="16384" width="11.453125" style="162"/>
  </cols>
  <sheetData>
    <row r="1" spans="1:36" s="104" customFormat="1" ht="14" x14ac:dyDescent="0.25">
      <c r="B1" s="105"/>
      <c r="C1" s="106"/>
      <c r="E1" s="106"/>
      <c r="F1" s="471" t="s">
        <v>135</v>
      </c>
      <c r="G1" s="471"/>
      <c r="H1" s="471"/>
      <c r="I1" s="471" t="s">
        <v>16</v>
      </c>
      <c r="Y1" s="133"/>
      <c r="Z1" s="133"/>
      <c r="AA1" s="133"/>
      <c r="AB1" s="133"/>
      <c r="AC1" s="379"/>
      <c r="AD1" s="379"/>
      <c r="AE1" s="471"/>
      <c r="AF1" s="597"/>
      <c r="AG1" s="597"/>
      <c r="AH1" s="597"/>
      <c r="AI1" s="597"/>
    </row>
    <row r="2" spans="1:36" s="108" customFormat="1" x14ac:dyDescent="0.3">
      <c r="B2" s="1300"/>
      <c r="C2" s="1300"/>
      <c r="Y2" s="133"/>
      <c r="Z2" s="133"/>
      <c r="AA2" s="133"/>
      <c r="AB2" s="133"/>
      <c r="AC2" s="379"/>
      <c r="AD2" s="379"/>
      <c r="AE2" s="409"/>
      <c r="AF2" s="301"/>
      <c r="AG2" s="301"/>
      <c r="AH2" s="301"/>
      <c r="AI2" s="301"/>
    </row>
    <row r="3" spans="1:36" s="111" customFormat="1" ht="29.25" customHeight="1" x14ac:dyDescent="0.25">
      <c r="B3" s="1301"/>
      <c r="C3" s="1301"/>
      <c r="Y3" s="133"/>
      <c r="Z3" s="133"/>
      <c r="AA3" s="133"/>
      <c r="AB3" s="133"/>
      <c r="AC3" s="379"/>
      <c r="AD3" s="379"/>
      <c r="AE3" s="409"/>
      <c r="AF3" s="301"/>
      <c r="AG3" s="301"/>
      <c r="AH3" s="301"/>
      <c r="AI3" s="301"/>
    </row>
    <row r="4" spans="1:36" s="111" customFormat="1" ht="24" customHeight="1" x14ac:dyDescent="0.25">
      <c r="A4" s="1367" t="s">
        <v>430</v>
      </c>
      <c r="B4" s="1367"/>
      <c r="C4" s="1367"/>
      <c r="D4" s="1367"/>
      <c r="E4" s="1367"/>
      <c r="F4" s="1367"/>
      <c r="G4" s="1367"/>
      <c r="H4" s="1367"/>
      <c r="I4" s="1367"/>
      <c r="J4" s="1367"/>
      <c r="K4" s="1367"/>
      <c r="L4" s="1367"/>
      <c r="M4" s="1367"/>
      <c r="N4" s="1367"/>
      <c r="O4" s="1367"/>
      <c r="P4" s="1367"/>
      <c r="Q4" s="1367"/>
      <c r="R4" s="1367"/>
      <c r="S4" s="1367"/>
      <c r="T4" s="1367"/>
      <c r="U4" s="1367"/>
      <c r="V4" s="1367"/>
      <c r="W4" s="1367"/>
      <c r="X4" s="1367"/>
      <c r="Y4" s="133"/>
      <c r="Z4" s="133"/>
      <c r="AA4" s="133"/>
      <c r="AB4" s="133"/>
      <c r="AC4" s="379"/>
      <c r="AD4" s="379"/>
      <c r="AE4" s="409"/>
      <c r="AF4" s="301"/>
      <c r="AG4" s="301"/>
      <c r="AH4" s="301"/>
      <c r="AI4" s="301"/>
    </row>
    <row r="5" spans="1:36" s="111" customFormat="1" x14ac:dyDescent="0.25">
      <c r="A5" s="770"/>
      <c r="B5" s="1326" t="s">
        <v>486</v>
      </c>
      <c r="C5" s="1326"/>
      <c r="D5" s="1326"/>
      <c r="E5" s="1326"/>
      <c r="F5" s="1326"/>
      <c r="G5" s="1326"/>
      <c r="H5" s="1326"/>
      <c r="I5" s="1326"/>
      <c r="J5" s="1326"/>
      <c r="K5" s="1326"/>
      <c r="L5" s="1326"/>
      <c r="M5" s="1326"/>
      <c r="N5" s="1326"/>
      <c r="O5" s="1326"/>
      <c r="P5" s="1326"/>
      <c r="Q5" s="1326"/>
      <c r="R5" s="1326"/>
      <c r="S5" s="1326"/>
      <c r="T5" s="1326"/>
      <c r="U5" s="1326"/>
      <c r="V5" s="1326"/>
      <c r="W5" s="1326"/>
      <c r="X5" s="1326"/>
      <c r="AC5" s="409"/>
      <c r="AD5" s="409"/>
      <c r="AE5" s="409"/>
      <c r="AF5" s="301"/>
    </row>
    <row r="6" spans="1:36" s="111" customFormat="1" ht="6.75" customHeight="1" x14ac:dyDescent="0.25">
      <c r="B6" s="1326"/>
      <c r="C6" s="1326"/>
      <c r="D6" s="1326"/>
      <c r="E6" s="1326"/>
      <c r="F6" s="1326"/>
      <c r="G6" s="1326"/>
      <c r="H6" s="1326"/>
      <c r="I6" s="1326"/>
      <c r="J6" s="1326"/>
      <c r="K6" s="1326"/>
      <c r="L6" s="1326"/>
      <c r="M6" s="1326"/>
      <c r="N6" s="1326"/>
      <c r="O6" s="1326"/>
      <c r="P6" s="1326"/>
      <c r="Q6" s="1326"/>
      <c r="R6" s="1326"/>
      <c r="S6" s="1326"/>
      <c r="T6" s="1326"/>
      <c r="U6" s="1326"/>
      <c r="V6" s="1326"/>
      <c r="W6" s="1326"/>
      <c r="X6" s="1326"/>
      <c r="Z6" s="301"/>
      <c r="AA6" s="301"/>
      <c r="AB6" s="301"/>
      <c r="AC6" s="409"/>
      <c r="AD6" s="409"/>
      <c r="AE6" s="409"/>
      <c r="AF6" s="301"/>
      <c r="AG6" s="301"/>
      <c r="AH6" s="301"/>
      <c r="AI6" s="301"/>
    </row>
    <row r="7" spans="1:36" s="115" customFormat="1" ht="9" customHeight="1" x14ac:dyDescent="0.25">
      <c r="A7" s="112"/>
      <c r="B7" s="1406" t="s">
        <v>12</v>
      </c>
      <c r="C7" s="742"/>
      <c r="D7" s="1464" t="s">
        <v>253</v>
      </c>
      <c r="E7" s="920"/>
      <c r="F7" s="1411"/>
      <c r="G7" s="1411"/>
      <c r="H7" s="920"/>
      <c r="I7" s="887"/>
      <c r="J7" s="887"/>
      <c r="K7" s="919"/>
      <c r="L7" s="919"/>
      <c r="M7" s="960"/>
      <c r="N7" s="960"/>
      <c r="O7" s="960"/>
      <c r="P7" s="960"/>
      <c r="Q7" s="960"/>
      <c r="R7" s="960"/>
      <c r="S7" s="961"/>
      <c r="T7" s="960"/>
      <c r="U7" s="960"/>
      <c r="V7" s="962"/>
      <c r="W7" s="1409"/>
      <c r="X7" s="1410"/>
      <c r="Z7" s="253"/>
      <c r="AA7" s="253"/>
      <c r="AB7" s="253"/>
      <c r="AC7" s="388"/>
      <c r="AD7" s="388"/>
      <c r="AE7" s="388"/>
      <c r="AF7" s="472"/>
      <c r="AG7" s="253"/>
      <c r="AH7" s="253"/>
      <c r="AI7" s="253"/>
    </row>
    <row r="8" spans="1:36" s="115" customFormat="1" ht="14.25" customHeight="1" x14ac:dyDescent="0.25">
      <c r="A8" s="112"/>
      <c r="B8" s="1412"/>
      <c r="C8" s="742"/>
      <c r="D8" s="1465"/>
      <c r="E8" s="742"/>
      <c r="F8" s="1409" t="s">
        <v>273</v>
      </c>
      <c r="G8" s="1410"/>
      <c r="H8" s="742"/>
      <c r="I8" s="1409" t="s">
        <v>274</v>
      </c>
      <c r="J8" s="1410"/>
      <c r="K8" s="1431" t="s">
        <v>374</v>
      </c>
      <c r="L8" s="1432"/>
      <c r="M8" s="1432"/>
      <c r="N8" s="1432"/>
      <c r="O8" s="1432"/>
      <c r="P8" s="1432"/>
      <c r="Q8" s="1432"/>
      <c r="R8" s="1432"/>
      <c r="S8" s="1432"/>
      <c r="T8" s="1432"/>
      <c r="U8" s="1432"/>
      <c r="V8" s="1432"/>
      <c r="W8" s="1432"/>
      <c r="X8" s="1433"/>
      <c r="Z8" s="253"/>
      <c r="AA8" s="253"/>
      <c r="AB8" s="253"/>
      <c r="AC8" s="388"/>
      <c r="AD8" s="388"/>
      <c r="AE8" s="388"/>
      <c r="AF8" s="253"/>
      <c r="AG8" s="253"/>
      <c r="AH8" s="253"/>
      <c r="AI8" s="253"/>
    </row>
    <row r="9" spans="1:36" s="115" customFormat="1" ht="28.5" customHeight="1" x14ac:dyDescent="0.25">
      <c r="A9" s="112"/>
      <c r="B9" s="1412"/>
      <c r="C9" s="742"/>
      <c r="D9" s="1465"/>
      <c r="E9" s="742"/>
      <c r="F9" s="1429"/>
      <c r="G9" s="1430"/>
      <c r="H9" s="742"/>
      <c r="I9" s="1429"/>
      <c r="J9" s="1430"/>
      <c r="K9" s="1409" t="s">
        <v>375</v>
      </c>
      <c r="L9" s="1410"/>
      <c r="M9" s="1409" t="s">
        <v>376</v>
      </c>
      <c r="N9" s="1410"/>
      <c r="O9" s="1409" t="s">
        <v>377</v>
      </c>
      <c r="P9" s="1410"/>
      <c r="Q9" s="1409" t="s">
        <v>378</v>
      </c>
      <c r="R9" s="1410"/>
      <c r="S9" s="1409" t="s">
        <v>379</v>
      </c>
      <c r="T9" s="1410"/>
      <c r="U9" s="1409" t="s">
        <v>113</v>
      </c>
      <c r="V9" s="1410"/>
      <c r="W9" s="1409" t="s">
        <v>380</v>
      </c>
      <c r="X9" s="1410"/>
      <c r="Z9" s="253"/>
      <c r="AA9" s="253"/>
      <c r="AB9" s="253"/>
      <c r="AC9" s="388"/>
      <c r="AD9" s="388"/>
      <c r="AE9" s="388"/>
      <c r="AF9" s="253"/>
      <c r="AG9" s="253"/>
      <c r="AH9" s="253"/>
      <c r="AI9" s="253"/>
    </row>
    <row r="10" spans="1:36" s="120" customFormat="1" ht="22.5" customHeight="1" x14ac:dyDescent="0.25">
      <c r="A10" s="116"/>
      <c r="B10" s="1413"/>
      <c r="C10" s="743"/>
      <c r="D10" s="959" t="s">
        <v>9</v>
      </c>
      <c r="E10" s="921"/>
      <c r="F10" s="884" t="s">
        <v>9</v>
      </c>
      <c r="G10" s="885" t="s">
        <v>275</v>
      </c>
      <c r="H10" s="921"/>
      <c r="I10" s="884" t="s">
        <v>9</v>
      </c>
      <c r="J10" s="885" t="s">
        <v>275</v>
      </c>
      <c r="K10" s="884" t="s">
        <v>9</v>
      </c>
      <c r="L10" s="885" t="s">
        <v>381</v>
      </c>
      <c r="M10" s="884" t="s">
        <v>9</v>
      </c>
      <c r="N10" s="885" t="s">
        <v>381</v>
      </c>
      <c r="O10" s="884" t="s">
        <v>9</v>
      </c>
      <c r="P10" s="885" t="s">
        <v>381</v>
      </c>
      <c r="Q10" s="884" t="s">
        <v>9</v>
      </c>
      <c r="R10" s="885" t="s">
        <v>381</v>
      </c>
      <c r="S10" s="884" t="s">
        <v>9</v>
      </c>
      <c r="T10" s="885" t="s">
        <v>381</v>
      </c>
      <c r="U10" s="884" t="s">
        <v>9</v>
      </c>
      <c r="V10" s="885" t="s">
        <v>381</v>
      </c>
      <c r="W10" s="884" t="s">
        <v>9</v>
      </c>
      <c r="X10" s="885" t="s">
        <v>381</v>
      </c>
      <c r="Z10" s="257"/>
      <c r="AA10" s="257"/>
      <c r="AB10" s="257"/>
      <c r="AC10" s="382" t="s">
        <v>209</v>
      </c>
      <c r="AD10" s="568" t="s">
        <v>390</v>
      </c>
      <c r="AE10" s="569" t="s">
        <v>391</v>
      </c>
      <c r="AF10" s="257"/>
      <c r="AG10" s="257"/>
      <c r="AH10" s="257"/>
      <c r="AI10" s="257"/>
    </row>
    <row r="11" spans="1:36" s="124" customFormat="1" ht="8.25" customHeight="1" x14ac:dyDescent="0.25">
      <c r="A11" s="121"/>
      <c r="B11" s="122"/>
      <c r="C11" s="123"/>
      <c r="D11" s="122"/>
      <c r="E11" s="123"/>
      <c r="F11" s="122"/>
      <c r="G11" s="122"/>
      <c r="H11" s="123"/>
      <c r="I11" s="122"/>
      <c r="J11" s="122"/>
      <c r="K11" s="252"/>
      <c r="L11" s="256"/>
      <c r="M11" s="200"/>
      <c r="N11" s="200"/>
      <c r="O11" s="200"/>
      <c r="P11" s="200"/>
      <c r="Q11" s="132"/>
      <c r="R11" s="132"/>
      <c r="S11" s="132"/>
      <c r="T11" s="132"/>
      <c r="U11" s="132"/>
      <c r="V11" s="132"/>
      <c r="W11" s="121"/>
      <c r="X11" s="122"/>
      <c r="Z11" s="132"/>
      <c r="AA11" s="132"/>
      <c r="AB11" s="132"/>
      <c r="AC11" s="570">
        <v>44286</v>
      </c>
      <c r="AD11" s="568">
        <v>27240</v>
      </c>
      <c r="AE11" s="568">
        <v>16097</v>
      </c>
      <c r="AF11" s="132"/>
      <c r="AG11" s="132"/>
      <c r="AH11" s="132"/>
      <c r="AI11" s="132"/>
    </row>
    <row r="12" spans="1:36" s="133" customFormat="1" ht="13.5" x14ac:dyDescent="0.2">
      <c r="A12" s="125"/>
      <c r="B12" s="907" t="s">
        <v>8</v>
      </c>
      <c r="C12" s="127"/>
      <c r="D12" s="963">
        <v>286357</v>
      </c>
      <c r="E12" s="127"/>
      <c r="F12" s="900">
        <v>3965</v>
      </c>
      <c r="G12" s="891">
        <v>1.3846352629759358</v>
      </c>
      <c r="H12" s="127"/>
      <c r="I12" s="900">
        <v>3814</v>
      </c>
      <c r="J12" s="891">
        <v>1.3319038822169531</v>
      </c>
      <c r="K12" s="900">
        <v>3531</v>
      </c>
      <c r="L12" s="891">
        <v>92.579968536969062</v>
      </c>
      <c r="M12" s="900">
        <v>55</v>
      </c>
      <c r="N12" s="891">
        <v>1.4420555846879917</v>
      </c>
      <c r="O12" s="900">
        <v>35</v>
      </c>
      <c r="P12" s="891">
        <v>0.91767173571054017</v>
      </c>
      <c r="Q12" s="900">
        <v>178</v>
      </c>
      <c r="R12" s="891">
        <v>4.6670162558993189</v>
      </c>
      <c r="S12" s="900">
        <v>0</v>
      </c>
      <c r="T12" s="891">
        <v>0</v>
      </c>
      <c r="U12" s="900">
        <v>1</v>
      </c>
      <c r="V12" s="891">
        <v>2.6219192448872573E-2</v>
      </c>
      <c r="W12" s="900">
        <v>14</v>
      </c>
      <c r="X12" s="891">
        <f t="shared" ref="X12:X29" si="0">W12/$I12*100</f>
        <v>0.36706869428421607</v>
      </c>
      <c r="Z12" s="196"/>
      <c r="AA12" s="196"/>
      <c r="AB12" s="196"/>
      <c r="AC12" s="570">
        <v>44316</v>
      </c>
      <c r="AD12" s="568">
        <v>23620</v>
      </c>
      <c r="AE12" s="568">
        <v>14066</v>
      </c>
      <c r="AF12" s="196"/>
      <c r="AG12" s="196"/>
      <c r="AH12" s="196"/>
      <c r="AI12" s="197"/>
      <c r="AJ12" s="571"/>
    </row>
    <row r="13" spans="1:36" s="133" customFormat="1" ht="13.5" x14ac:dyDescent="0.2">
      <c r="A13" s="125"/>
      <c r="B13" s="908" t="s">
        <v>7</v>
      </c>
      <c r="C13" s="127"/>
      <c r="D13" s="964">
        <v>40215</v>
      </c>
      <c r="E13" s="127"/>
      <c r="F13" s="901">
        <v>830</v>
      </c>
      <c r="G13" s="893">
        <v>2.0639065025488001</v>
      </c>
      <c r="H13" s="127"/>
      <c r="I13" s="901">
        <v>793</v>
      </c>
      <c r="J13" s="893">
        <v>1.9719010319532513</v>
      </c>
      <c r="K13" s="901">
        <v>761</v>
      </c>
      <c r="L13" s="893">
        <v>95.96469104665826</v>
      </c>
      <c r="M13" s="901">
        <v>28</v>
      </c>
      <c r="N13" s="893">
        <v>3.5308953341740232</v>
      </c>
      <c r="O13" s="901">
        <v>0</v>
      </c>
      <c r="P13" s="893">
        <v>0</v>
      </c>
      <c r="Q13" s="901">
        <v>0</v>
      </c>
      <c r="R13" s="893">
        <v>0</v>
      </c>
      <c r="S13" s="901">
        <v>0</v>
      </c>
      <c r="T13" s="893">
        <v>0</v>
      </c>
      <c r="U13" s="901">
        <v>2</v>
      </c>
      <c r="V13" s="893">
        <v>0.25220680958385877</v>
      </c>
      <c r="W13" s="901">
        <v>2</v>
      </c>
      <c r="X13" s="893">
        <f t="shared" si="0"/>
        <v>0.25220680958385877</v>
      </c>
      <c r="Z13" s="196"/>
      <c r="AA13" s="196"/>
      <c r="AB13" s="196"/>
      <c r="AC13" s="570">
        <v>44347</v>
      </c>
      <c r="AD13" s="568">
        <v>21534</v>
      </c>
      <c r="AE13" s="568">
        <v>12150</v>
      </c>
      <c r="AF13" s="196"/>
      <c r="AG13" s="196"/>
      <c r="AH13" s="196"/>
      <c r="AI13" s="197"/>
      <c r="AJ13" s="571"/>
    </row>
    <row r="14" spans="1:36" s="133" customFormat="1" ht="13.5" x14ac:dyDescent="0.2">
      <c r="A14" s="125"/>
      <c r="B14" s="908" t="s">
        <v>37</v>
      </c>
      <c r="C14" s="127"/>
      <c r="D14" s="964">
        <v>31190</v>
      </c>
      <c r="E14" s="127"/>
      <c r="F14" s="901">
        <v>575</v>
      </c>
      <c r="G14" s="893">
        <v>1.843539596024367</v>
      </c>
      <c r="H14" s="127"/>
      <c r="I14" s="901">
        <v>595</v>
      </c>
      <c r="J14" s="893">
        <v>1.9076627124078229</v>
      </c>
      <c r="K14" s="901">
        <v>546</v>
      </c>
      <c r="L14" s="893">
        <v>91.764705882352942</v>
      </c>
      <c r="M14" s="901">
        <v>12</v>
      </c>
      <c r="N14" s="893">
        <v>2.0168067226890756</v>
      </c>
      <c r="O14" s="901">
        <v>33</v>
      </c>
      <c r="P14" s="893">
        <v>5.5462184873949578</v>
      </c>
      <c r="Q14" s="901">
        <v>0</v>
      </c>
      <c r="R14" s="893">
        <v>0</v>
      </c>
      <c r="S14" s="901">
        <v>0</v>
      </c>
      <c r="T14" s="893">
        <v>0</v>
      </c>
      <c r="U14" s="901">
        <v>3</v>
      </c>
      <c r="V14" s="893">
        <v>0.50420168067226889</v>
      </c>
      <c r="W14" s="901">
        <v>1</v>
      </c>
      <c r="X14" s="893">
        <f t="shared" si="0"/>
        <v>0.16806722689075632</v>
      </c>
      <c r="Z14" s="196"/>
      <c r="AA14" s="196"/>
      <c r="AB14" s="196"/>
      <c r="AC14" s="570">
        <v>44377</v>
      </c>
      <c r="AD14" s="568">
        <v>21833</v>
      </c>
      <c r="AE14" s="568">
        <v>13954</v>
      </c>
      <c r="AF14" s="196"/>
      <c r="AG14" s="196"/>
      <c r="AH14" s="196"/>
      <c r="AI14" s="197"/>
      <c r="AJ14" s="571"/>
    </row>
    <row r="15" spans="1:36" s="133" customFormat="1" ht="13.5" x14ac:dyDescent="0.2">
      <c r="A15" s="125"/>
      <c r="B15" s="908" t="s">
        <v>38</v>
      </c>
      <c r="C15" s="127"/>
      <c r="D15" s="964">
        <v>29139</v>
      </c>
      <c r="E15" s="127"/>
      <c r="F15" s="901">
        <v>396</v>
      </c>
      <c r="G15" s="893">
        <v>1.3590033975084939</v>
      </c>
      <c r="H15" s="127"/>
      <c r="I15" s="901">
        <v>447</v>
      </c>
      <c r="J15" s="893">
        <v>1.5340265623391329</v>
      </c>
      <c r="K15" s="901">
        <v>366</v>
      </c>
      <c r="L15" s="893">
        <v>81.87919463087249</v>
      </c>
      <c r="M15" s="901">
        <v>7</v>
      </c>
      <c r="N15" s="893">
        <v>1.5659955257270695</v>
      </c>
      <c r="O15" s="901">
        <v>68</v>
      </c>
      <c r="P15" s="893">
        <v>15.212527964205815</v>
      </c>
      <c r="Q15" s="901">
        <v>0</v>
      </c>
      <c r="R15" s="893">
        <v>0</v>
      </c>
      <c r="S15" s="901">
        <v>0</v>
      </c>
      <c r="T15" s="893">
        <v>0</v>
      </c>
      <c r="U15" s="901">
        <v>6</v>
      </c>
      <c r="V15" s="893">
        <v>1.3422818791946309</v>
      </c>
      <c r="W15" s="901">
        <v>0</v>
      </c>
      <c r="X15" s="893">
        <f t="shared" si="0"/>
        <v>0</v>
      </c>
      <c r="Z15" s="196"/>
      <c r="AA15" s="196"/>
      <c r="AB15" s="196"/>
      <c r="AC15" s="570">
        <v>44408</v>
      </c>
      <c r="AD15" s="568">
        <v>25882</v>
      </c>
      <c r="AE15" s="568">
        <v>13248</v>
      </c>
      <c r="AF15" s="196"/>
      <c r="AG15" s="196"/>
      <c r="AH15" s="196"/>
      <c r="AI15" s="197"/>
      <c r="AJ15" s="571"/>
    </row>
    <row r="16" spans="1:36" s="133" customFormat="1" ht="13.5" x14ac:dyDescent="0.2">
      <c r="A16" s="125"/>
      <c r="B16" s="908" t="s">
        <v>6</v>
      </c>
      <c r="C16" s="127"/>
      <c r="D16" s="964">
        <v>40456</v>
      </c>
      <c r="E16" s="127"/>
      <c r="F16" s="901">
        <v>6</v>
      </c>
      <c r="G16" s="893">
        <v>1.4830927427328456E-2</v>
      </c>
      <c r="H16" s="127"/>
      <c r="I16" s="901">
        <v>499</v>
      </c>
      <c r="J16" s="893">
        <v>1.2334387977061498</v>
      </c>
      <c r="K16" s="901">
        <v>456</v>
      </c>
      <c r="L16" s="893">
        <v>91.38276553106212</v>
      </c>
      <c r="M16" s="901">
        <v>2</v>
      </c>
      <c r="N16" s="893">
        <v>0.40080160320641278</v>
      </c>
      <c r="O16" s="901">
        <v>40</v>
      </c>
      <c r="P16" s="893">
        <v>8.0160320641282556</v>
      </c>
      <c r="Q16" s="901">
        <v>0</v>
      </c>
      <c r="R16" s="893">
        <v>0</v>
      </c>
      <c r="S16" s="901">
        <v>0</v>
      </c>
      <c r="T16" s="893">
        <v>0</v>
      </c>
      <c r="U16" s="901">
        <v>1</v>
      </c>
      <c r="V16" s="893">
        <v>0.20040080160320639</v>
      </c>
      <c r="W16" s="901">
        <v>0</v>
      </c>
      <c r="X16" s="893">
        <f t="shared" si="0"/>
        <v>0</v>
      </c>
      <c r="Z16" s="196"/>
      <c r="AA16" s="196"/>
      <c r="AB16" s="196"/>
      <c r="AC16" s="570">
        <v>44439</v>
      </c>
      <c r="AD16" s="568">
        <v>15551</v>
      </c>
      <c r="AE16" s="568">
        <v>13247</v>
      </c>
      <c r="AF16" s="196"/>
      <c r="AG16" s="196"/>
      <c r="AH16" s="196"/>
      <c r="AI16" s="197"/>
      <c r="AJ16" s="571"/>
    </row>
    <row r="17" spans="1:36" s="133" customFormat="1" ht="13.5" x14ac:dyDescent="0.2">
      <c r="A17" s="125"/>
      <c r="B17" s="908" t="s">
        <v>5</v>
      </c>
      <c r="C17" s="127"/>
      <c r="D17" s="965">
        <v>16934</v>
      </c>
      <c r="E17" s="127"/>
      <c r="F17" s="901">
        <v>137</v>
      </c>
      <c r="G17" s="893">
        <v>0.80902326680051972</v>
      </c>
      <c r="H17" s="127"/>
      <c r="I17" s="901">
        <v>279</v>
      </c>
      <c r="J17" s="893">
        <v>1.6475729301995985</v>
      </c>
      <c r="K17" s="902">
        <v>278</v>
      </c>
      <c r="L17" s="893">
        <v>99.641577060931894</v>
      </c>
      <c r="M17" s="902">
        <v>1</v>
      </c>
      <c r="N17" s="893">
        <v>0.35842293906810035</v>
      </c>
      <c r="O17" s="902">
        <v>0</v>
      </c>
      <c r="P17" s="893">
        <v>0</v>
      </c>
      <c r="Q17" s="902">
        <v>0</v>
      </c>
      <c r="R17" s="893">
        <v>0</v>
      </c>
      <c r="S17" s="902">
        <v>0</v>
      </c>
      <c r="T17" s="893">
        <v>0</v>
      </c>
      <c r="U17" s="902">
        <v>0</v>
      </c>
      <c r="V17" s="893">
        <v>0</v>
      </c>
      <c r="W17" s="902">
        <v>0</v>
      </c>
      <c r="X17" s="893">
        <f t="shared" si="0"/>
        <v>0</v>
      </c>
      <c r="Z17" s="196"/>
      <c r="AA17" s="196"/>
      <c r="AB17" s="196"/>
      <c r="AC17" s="570">
        <v>44469</v>
      </c>
      <c r="AD17" s="568">
        <v>29199</v>
      </c>
      <c r="AE17" s="568">
        <v>15187</v>
      </c>
      <c r="AF17" s="196"/>
      <c r="AG17" s="196"/>
      <c r="AH17" s="196"/>
      <c r="AI17" s="197"/>
      <c r="AJ17" s="571"/>
    </row>
    <row r="18" spans="1:36" s="133" customFormat="1" ht="13.5" x14ac:dyDescent="0.2">
      <c r="A18" s="125"/>
      <c r="B18" s="908" t="s">
        <v>4</v>
      </c>
      <c r="C18" s="127"/>
      <c r="D18" s="964">
        <v>123323</v>
      </c>
      <c r="E18" s="127"/>
      <c r="F18" s="901">
        <v>2316</v>
      </c>
      <c r="G18" s="893">
        <v>1.8779951833802291</v>
      </c>
      <c r="H18" s="127"/>
      <c r="I18" s="901">
        <v>1888</v>
      </c>
      <c r="J18" s="893">
        <v>1.5309390786795651</v>
      </c>
      <c r="K18" s="901">
        <v>1839</v>
      </c>
      <c r="L18" s="893">
        <v>97.404661016949163</v>
      </c>
      <c r="M18" s="901">
        <v>40</v>
      </c>
      <c r="N18" s="893">
        <v>2.1186440677966099</v>
      </c>
      <c r="O18" s="901">
        <v>0</v>
      </c>
      <c r="P18" s="893">
        <v>0</v>
      </c>
      <c r="Q18" s="901">
        <v>0</v>
      </c>
      <c r="R18" s="893">
        <v>0</v>
      </c>
      <c r="S18" s="901">
        <v>0</v>
      </c>
      <c r="T18" s="893">
        <v>0</v>
      </c>
      <c r="U18" s="901">
        <v>6</v>
      </c>
      <c r="V18" s="893">
        <v>0.31779661016949157</v>
      </c>
      <c r="W18" s="901">
        <v>3</v>
      </c>
      <c r="X18" s="893">
        <f t="shared" si="0"/>
        <v>0.15889830508474578</v>
      </c>
      <c r="Z18" s="196"/>
      <c r="AA18" s="196"/>
      <c r="AB18" s="196"/>
      <c r="AC18" s="570">
        <v>44500</v>
      </c>
      <c r="AD18" s="568">
        <v>26213</v>
      </c>
      <c r="AE18" s="568">
        <v>13678</v>
      </c>
      <c r="AF18" s="196"/>
      <c r="AG18" s="196"/>
      <c r="AH18" s="196"/>
      <c r="AI18" s="197"/>
      <c r="AJ18" s="571"/>
    </row>
    <row r="19" spans="1:36" s="133" customFormat="1" ht="13.5" x14ac:dyDescent="0.2">
      <c r="A19" s="125"/>
      <c r="B19" s="908" t="s">
        <v>40</v>
      </c>
      <c r="C19" s="127"/>
      <c r="D19" s="964">
        <v>72070</v>
      </c>
      <c r="E19" s="127"/>
      <c r="F19" s="901">
        <v>1223</v>
      </c>
      <c r="G19" s="893">
        <v>1.6969612876370197</v>
      </c>
      <c r="H19" s="127"/>
      <c r="I19" s="901">
        <v>1205</v>
      </c>
      <c r="J19" s="893">
        <v>1.6719855695851258</v>
      </c>
      <c r="K19" s="901">
        <v>1107</v>
      </c>
      <c r="L19" s="893">
        <v>91.867219917012449</v>
      </c>
      <c r="M19" s="901">
        <v>30</v>
      </c>
      <c r="N19" s="893">
        <v>2.4896265560165975</v>
      </c>
      <c r="O19" s="901">
        <v>21</v>
      </c>
      <c r="P19" s="893">
        <v>1.7427385892116183</v>
      </c>
      <c r="Q19" s="901">
        <v>5</v>
      </c>
      <c r="R19" s="893">
        <v>0.41493775933609961</v>
      </c>
      <c r="S19" s="901">
        <v>0</v>
      </c>
      <c r="T19" s="893">
        <v>0</v>
      </c>
      <c r="U19" s="901">
        <v>12</v>
      </c>
      <c r="V19" s="893">
        <v>0.99585062240663891</v>
      </c>
      <c r="W19" s="901">
        <v>30</v>
      </c>
      <c r="X19" s="893">
        <f t="shared" si="0"/>
        <v>2.4896265560165975</v>
      </c>
      <c r="Z19" s="196"/>
      <c r="AA19" s="196"/>
      <c r="AB19" s="196"/>
      <c r="AC19" s="570">
        <v>44530</v>
      </c>
      <c r="AD19" s="568">
        <v>25655</v>
      </c>
      <c r="AE19" s="568">
        <v>14422</v>
      </c>
      <c r="AF19" s="196"/>
      <c r="AG19" s="196"/>
      <c r="AH19" s="196"/>
      <c r="AI19" s="197"/>
      <c r="AJ19" s="571"/>
    </row>
    <row r="20" spans="1:36" s="133" customFormat="1" ht="13.5" x14ac:dyDescent="0.2">
      <c r="A20" s="125"/>
      <c r="B20" s="908" t="s">
        <v>41</v>
      </c>
      <c r="C20" s="127"/>
      <c r="D20" s="964">
        <v>203145</v>
      </c>
      <c r="E20" s="127"/>
      <c r="F20" s="901">
        <v>4427</v>
      </c>
      <c r="G20" s="893">
        <v>2.1792315833517932</v>
      </c>
      <c r="H20" s="127"/>
      <c r="I20" s="901">
        <v>3839</v>
      </c>
      <c r="J20" s="893">
        <v>1.8897831598119568</v>
      </c>
      <c r="K20" s="901">
        <v>3040</v>
      </c>
      <c r="L20" s="893">
        <v>79.187288356342805</v>
      </c>
      <c r="M20" s="901">
        <v>16</v>
      </c>
      <c r="N20" s="893">
        <v>0.41677520187548844</v>
      </c>
      <c r="O20" s="901">
        <v>750</v>
      </c>
      <c r="P20" s="893">
        <v>19.536337587913518</v>
      </c>
      <c r="Q20" s="901">
        <v>0</v>
      </c>
      <c r="R20" s="893">
        <v>0</v>
      </c>
      <c r="S20" s="901">
        <v>8</v>
      </c>
      <c r="T20" s="893">
        <v>0.20838760093774422</v>
      </c>
      <c r="U20" s="901">
        <v>25</v>
      </c>
      <c r="V20" s="893">
        <v>0.65121125293045057</v>
      </c>
      <c r="W20" s="901">
        <v>0</v>
      </c>
      <c r="X20" s="893">
        <f t="shared" si="0"/>
        <v>0</v>
      </c>
      <c r="Z20" s="196"/>
      <c r="AA20" s="196"/>
      <c r="AB20" s="196"/>
      <c r="AC20" s="570">
        <v>44561</v>
      </c>
      <c r="AD20" s="568">
        <v>24712</v>
      </c>
      <c r="AE20" s="568">
        <v>14501</v>
      </c>
      <c r="AF20" s="196"/>
      <c r="AG20" s="196"/>
      <c r="AH20" s="196"/>
      <c r="AI20" s="197"/>
      <c r="AJ20" s="571"/>
    </row>
    <row r="21" spans="1:36" s="133" customFormat="1" ht="13.5" x14ac:dyDescent="0.2">
      <c r="A21" s="125"/>
      <c r="B21" s="908" t="s">
        <v>3</v>
      </c>
      <c r="C21" s="127"/>
      <c r="D21" s="964">
        <v>147902</v>
      </c>
      <c r="E21" s="127"/>
      <c r="F21" s="901">
        <v>5929</v>
      </c>
      <c r="G21" s="893">
        <v>4.008735514056605</v>
      </c>
      <c r="H21" s="127"/>
      <c r="I21" s="901">
        <v>2028</v>
      </c>
      <c r="J21" s="893">
        <v>1.3711782126002352</v>
      </c>
      <c r="K21" s="901">
        <v>1910</v>
      </c>
      <c r="L21" s="893">
        <v>94.181459566074949</v>
      </c>
      <c r="M21" s="901">
        <v>48</v>
      </c>
      <c r="N21" s="893">
        <v>2.3668639053254439</v>
      </c>
      <c r="O21" s="901">
        <v>51</v>
      </c>
      <c r="P21" s="893">
        <v>2.5147928994082842</v>
      </c>
      <c r="Q21" s="901">
        <v>5</v>
      </c>
      <c r="R21" s="893">
        <v>0.2465483234714004</v>
      </c>
      <c r="S21" s="901">
        <v>0</v>
      </c>
      <c r="T21" s="893">
        <v>0</v>
      </c>
      <c r="U21" s="901">
        <v>0</v>
      </c>
      <c r="V21" s="893">
        <v>0</v>
      </c>
      <c r="W21" s="901">
        <v>14</v>
      </c>
      <c r="X21" s="893">
        <f t="shared" si="0"/>
        <v>0.69033530571992108</v>
      </c>
      <c r="Z21" s="196"/>
      <c r="AA21" s="196"/>
      <c r="AB21" s="196"/>
      <c r="AC21" s="570">
        <v>44592</v>
      </c>
      <c r="AD21" s="568">
        <v>15800</v>
      </c>
      <c r="AE21" s="568">
        <v>18653</v>
      </c>
      <c r="AF21" s="196"/>
      <c r="AG21" s="196"/>
      <c r="AH21" s="196"/>
      <c r="AI21" s="197"/>
      <c r="AJ21" s="571"/>
    </row>
    <row r="22" spans="1:36" s="133" customFormat="1" ht="13.5" x14ac:dyDescent="0.2">
      <c r="A22" s="125"/>
      <c r="B22" s="908" t="s">
        <v>2</v>
      </c>
      <c r="C22" s="127"/>
      <c r="D22" s="964">
        <v>34476</v>
      </c>
      <c r="E22" s="127"/>
      <c r="F22" s="901">
        <v>154</v>
      </c>
      <c r="G22" s="893">
        <v>0.44668755075994898</v>
      </c>
      <c r="H22" s="127"/>
      <c r="I22" s="901">
        <v>609</v>
      </c>
      <c r="J22" s="893">
        <v>1.7664462234597982</v>
      </c>
      <c r="K22" s="901">
        <v>495</v>
      </c>
      <c r="L22" s="893">
        <v>81.2807881773399</v>
      </c>
      <c r="M22" s="901">
        <v>6</v>
      </c>
      <c r="N22" s="893">
        <v>0.98522167487684731</v>
      </c>
      <c r="O22" s="901">
        <v>100</v>
      </c>
      <c r="P22" s="893">
        <v>16.420361247947454</v>
      </c>
      <c r="Q22" s="901">
        <v>0</v>
      </c>
      <c r="R22" s="893">
        <v>0</v>
      </c>
      <c r="S22" s="901">
        <v>0</v>
      </c>
      <c r="T22" s="893">
        <v>0</v>
      </c>
      <c r="U22" s="901">
        <v>0</v>
      </c>
      <c r="V22" s="893">
        <v>0</v>
      </c>
      <c r="W22" s="901">
        <v>8</v>
      </c>
      <c r="X22" s="893">
        <f t="shared" si="0"/>
        <v>1.3136288998357963</v>
      </c>
      <c r="Z22" s="196"/>
      <c r="AA22" s="196"/>
      <c r="AB22" s="196"/>
      <c r="AC22" s="570">
        <v>44620</v>
      </c>
      <c r="AD22" s="568">
        <v>21660</v>
      </c>
      <c r="AE22" s="568">
        <v>18762</v>
      </c>
      <c r="AF22" s="196"/>
      <c r="AG22" s="196"/>
      <c r="AH22" s="196"/>
      <c r="AI22" s="197"/>
      <c r="AJ22" s="571"/>
    </row>
    <row r="23" spans="1:36" s="133" customFormat="1" ht="13.5" x14ac:dyDescent="0.2">
      <c r="A23" s="125"/>
      <c r="B23" s="908" t="s">
        <v>35</v>
      </c>
      <c r="C23" s="127"/>
      <c r="D23" s="964">
        <v>73273</v>
      </c>
      <c r="E23" s="127"/>
      <c r="F23" s="901">
        <v>789</v>
      </c>
      <c r="G23" s="893">
        <v>1.0767949995223343</v>
      </c>
      <c r="H23" s="127"/>
      <c r="I23" s="901">
        <v>1267</v>
      </c>
      <c r="J23" s="893">
        <v>1.7291498915016448</v>
      </c>
      <c r="K23" s="901">
        <v>1222</v>
      </c>
      <c r="L23" s="893">
        <v>96.448303078137329</v>
      </c>
      <c r="M23" s="901">
        <v>19</v>
      </c>
      <c r="N23" s="893">
        <v>1.499605367008682</v>
      </c>
      <c r="O23" s="901">
        <v>2</v>
      </c>
      <c r="P23" s="893">
        <v>0.15785319652722968</v>
      </c>
      <c r="Q23" s="901">
        <v>4</v>
      </c>
      <c r="R23" s="893">
        <v>0.31570639305445936</v>
      </c>
      <c r="S23" s="901">
        <v>0</v>
      </c>
      <c r="T23" s="893">
        <v>0</v>
      </c>
      <c r="U23" s="901">
        <v>20</v>
      </c>
      <c r="V23" s="893">
        <v>1.5785319652722969</v>
      </c>
      <c r="W23" s="901">
        <v>0</v>
      </c>
      <c r="X23" s="893">
        <f t="shared" si="0"/>
        <v>0</v>
      </c>
      <c r="Z23" s="196"/>
      <c r="AA23" s="196"/>
      <c r="AB23" s="196"/>
      <c r="AC23" s="570">
        <v>44651</v>
      </c>
      <c r="AD23" s="568">
        <v>28954</v>
      </c>
      <c r="AE23" s="568">
        <v>17183</v>
      </c>
      <c r="AF23" s="196"/>
      <c r="AG23" s="196"/>
      <c r="AH23" s="196"/>
      <c r="AI23" s="197"/>
      <c r="AJ23" s="571"/>
    </row>
    <row r="24" spans="1:36" s="133" customFormat="1" ht="13.5" x14ac:dyDescent="0.2">
      <c r="A24" s="125"/>
      <c r="B24" s="908" t="s">
        <v>42</v>
      </c>
      <c r="C24" s="127"/>
      <c r="D24" s="964">
        <v>176828</v>
      </c>
      <c r="E24" s="127"/>
      <c r="F24" s="901">
        <v>2735</v>
      </c>
      <c r="G24" s="893">
        <v>1.546700748750198</v>
      </c>
      <c r="H24" s="127"/>
      <c r="I24" s="901">
        <v>2345</v>
      </c>
      <c r="J24" s="893">
        <v>1.3261474427126927</v>
      </c>
      <c r="K24" s="901">
        <v>2006</v>
      </c>
      <c r="L24" s="893">
        <v>85.543710021321957</v>
      </c>
      <c r="M24" s="901">
        <v>63</v>
      </c>
      <c r="N24" s="893">
        <v>2.6865671641791042</v>
      </c>
      <c r="O24" s="901">
        <v>0</v>
      </c>
      <c r="P24" s="893">
        <v>0</v>
      </c>
      <c r="Q24" s="901">
        <v>0</v>
      </c>
      <c r="R24" s="893">
        <v>0</v>
      </c>
      <c r="S24" s="901">
        <v>0</v>
      </c>
      <c r="T24" s="893">
        <v>0</v>
      </c>
      <c r="U24" s="901">
        <v>1</v>
      </c>
      <c r="V24" s="893">
        <v>4.2643923240938165E-2</v>
      </c>
      <c r="W24" s="901">
        <v>275</v>
      </c>
      <c r="X24" s="893">
        <f t="shared" si="0"/>
        <v>11.727078891257996</v>
      </c>
      <c r="Z24" s="196"/>
      <c r="AA24" s="196"/>
      <c r="AB24" s="196"/>
      <c r="AC24" s="570">
        <v>44681</v>
      </c>
      <c r="AD24" s="568">
        <v>20498</v>
      </c>
      <c r="AE24" s="568">
        <v>16055</v>
      </c>
      <c r="AF24" s="196"/>
      <c r="AG24" s="196"/>
      <c r="AH24" s="196"/>
      <c r="AI24" s="197"/>
      <c r="AJ24" s="571"/>
    </row>
    <row r="25" spans="1:36" s="141" customFormat="1" ht="13.5" x14ac:dyDescent="0.2">
      <c r="A25" s="140"/>
      <c r="B25" s="908" t="s">
        <v>43</v>
      </c>
      <c r="C25" s="127"/>
      <c r="D25" s="964">
        <v>41165</v>
      </c>
      <c r="E25" s="127"/>
      <c r="F25" s="901">
        <v>958</v>
      </c>
      <c r="G25" s="893">
        <v>2.3272197254949596</v>
      </c>
      <c r="H25" s="127"/>
      <c r="I25" s="901">
        <v>542</v>
      </c>
      <c r="J25" s="893">
        <v>1.3166524960524717</v>
      </c>
      <c r="K25" s="901">
        <v>444</v>
      </c>
      <c r="L25" s="893">
        <v>81.91881918819189</v>
      </c>
      <c r="M25" s="901">
        <v>8</v>
      </c>
      <c r="N25" s="893">
        <v>1.4760147601476015</v>
      </c>
      <c r="O25" s="901">
        <v>2</v>
      </c>
      <c r="P25" s="893">
        <v>0.36900369003690037</v>
      </c>
      <c r="Q25" s="901">
        <v>64</v>
      </c>
      <c r="R25" s="893">
        <v>11.808118081180812</v>
      </c>
      <c r="S25" s="901">
        <v>14</v>
      </c>
      <c r="T25" s="893">
        <v>2.5830258302583027</v>
      </c>
      <c r="U25" s="901">
        <v>0</v>
      </c>
      <c r="V25" s="893">
        <v>0</v>
      </c>
      <c r="W25" s="901">
        <v>10</v>
      </c>
      <c r="X25" s="893">
        <f t="shared" si="0"/>
        <v>1.8450184501845017</v>
      </c>
      <c r="Z25" s="196"/>
      <c r="AA25" s="196"/>
      <c r="AB25" s="196"/>
      <c r="AC25" s="570">
        <v>44712</v>
      </c>
      <c r="AD25" s="568">
        <v>23876</v>
      </c>
      <c r="AE25" s="568">
        <v>15983</v>
      </c>
      <c r="AF25" s="196"/>
      <c r="AG25" s="196"/>
      <c r="AH25" s="196"/>
      <c r="AI25" s="197"/>
      <c r="AJ25" s="571"/>
    </row>
    <row r="26" spans="1:36" s="133" customFormat="1" ht="13.5" x14ac:dyDescent="0.2">
      <c r="B26" s="908" t="s">
        <v>44</v>
      </c>
      <c r="C26" s="127"/>
      <c r="D26" s="966">
        <v>16266</v>
      </c>
      <c r="E26" s="127"/>
      <c r="F26" s="902">
        <v>414</v>
      </c>
      <c r="G26" s="893">
        <v>2.5451862781261525</v>
      </c>
      <c r="H26" s="127"/>
      <c r="I26" s="902">
        <v>364</v>
      </c>
      <c r="J26" s="893">
        <v>2.2377966310094677</v>
      </c>
      <c r="K26" s="902">
        <v>356</v>
      </c>
      <c r="L26" s="893">
        <v>97.802197802197796</v>
      </c>
      <c r="M26" s="902">
        <v>4</v>
      </c>
      <c r="N26" s="893">
        <v>1.098901098901099</v>
      </c>
      <c r="O26" s="902">
        <v>0</v>
      </c>
      <c r="P26" s="893">
        <v>0</v>
      </c>
      <c r="Q26" s="902">
        <v>0</v>
      </c>
      <c r="R26" s="893">
        <v>0</v>
      </c>
      <c r="S26" s="902">
        <v>0</v>
      </c>
      <c r="T26" s="893">
        <v>0</v>
      </c>
      <c r="U26" s="902">
        <v>4</v>
      </c>
      <c r="V26" s="893">
        <v>1.098901098901099</v>
      </c>
      <c r="W26" s="902">
        <v>0</v>
      </c>
      <c r="X26" s="893">
        <f t="shared" si="0"/>
        <v>0</v>
      </c>
      <c r="Z26" s="196"/>
      <c r="AA26" s="196"/>
      <c r="AB26" s="196"/>
      <c r="AC26" s="570">
        <v>44742</v>
      </c>
      <c r="AD26" s="568">
        <v>25318</v>
      </c>
      <c r="AE26" s="568">
        <v>16449</v>
      </c>
      <c r="AF26" s="196"/>
      <c r="AG26" s="196"/>
      <c r="AH26" s="196"/>
      <c r="AI26" s="197"/>
      <c r="AJ26" s="571"/>
    </row>
    <row r="27" spans="1:36" s="133" customFormat="1" ht="13.5" x14ac:dyDescent="0.2">
      <c r="B27" s="908" t="s">
        <v>45</v>
      </c>
      <c r="C27" s="127"/>
      <c r="D27" s="966">
        <v>67749</v>
      </c>
      <c r="E27" s="127"/>
      <c r="F27" s="902">
        <v>1646</v>
      </c>
      <c r="G27" s="893">
        <v>2.4295561558104177</v>
      </c>
      <c r="H27" s="127"/>
      <c r="I27" s="902">
        <v>1399</v>
      </c>
      <c r="J27" s="893">
        <v>2.0649751287841887</v>
      </c>
      <c r="K27" s="902">
        <v>1127</v>
      </c>
      <c r="L27" s="893">
        <v>80.557541100786281</v>
      </c>
      <c r="M27" s="902">
        <v>14</v>
      </c>
      <c r="N27" s="893">
        <v>1.0007147962830594</v>
      </c>
      <c r="O27" s="902">
        <v>139</v>
      </c>
      <c r="P27" s="893">
        <v>9.9356683345246601</v>
      </c>
      <c r="Q27" s="902">
        <v>21</v>
      </c>
      <c r="R27" s="893">
        <v>1.5010721944245888</v>
      </c>
      <c r="S27" s="902">
        <v>70</v>
      </c>
      <c r="T27" s="893">
        <v>5.003573981415296</v>
      </c>
      <c r="U27" s="902">
        <v>23</v>
      </c>
      <c r="V27" s="893">
        <v>1.6440314510364546</v>
      </c>
      <c r="W27" s="902">
        <v>5</v>
      </c>
      <c r="X27" s="893">
        <f t="shared" si="0"/>
        <v>0.35739814152966404</v>
      </c>
      <c r="Z27" s="196"/>
      <c r="AA27" s="196"/>
      <c r="AB27" s="196"/>
      <c r="AC27" s="570">
        <v>44773</v>
      </c>
      <c r="AD27" s="568">
        <v>29962</v>
      </c>
      <c r="AE27" s="568">
        <v>16217</v>
      </c>
      <c r="AF27" s="196"/>
      <c r="AG27" s="196"/>
      <c r="AH27" s="196"/>
      <c r="AI27" s="197"/>
      <c r="AJ27" s="571"/>
    </row>
    <row r="28" spans="1:36" s="133" customFormat="1" ht="13.5" x14ac:dyDescent="0.2">
      <c r="B28" s="908" t="s">
        <v>46</v>
      </c>
      <c r="C28" s="127"/>
      <c r="D28" s="966">
        <v>9169</v>
      </c>
      <c r="E28" s="127"/>
      <c r="F28" s="902">
        <v>209</v>
      </c>
      <c r="G28" s="896">
        <v>2.2794197840549679</v>
      </c>
      <c r="H28" s="127"/>
      <c r="I28" s="902">
        <v>190</v>
      </c>
      <c r="J28" s="896">
        <v>2.0721998036863343</v>
      </c>
      <c r="K28" s="902">
        <v>43</v>
      </c>
      <c r="L28" s="896">
        <v>22.631578947368421</v>
      </c>
      <c r="M28" s="902">
        <v>3</v>
      </c>
      <c r="N28" s="896">
        <v>1.5789473684210527</v>
      </c>
      <c r="O28" s="902">
        <v>142</v>
      </c>
      <c r="P28" s="896">
        <v>74.73684210526315</v>
      </c>
      <c r="Q28" s="902">
        <v>0</v>
      </c>
      <c r="R28" s="896">
        <v>0</v>
      </c>
      <c r="S28" s="902">
        <v>0</v>
      </c>
      <c r="T28" s="896">
        <v>0</v>
      </c>
      <c r="U28" s="902">
        <v>2</v>
      </c>
      <c r="V28" s="896">
        <v>1.0526315789473684</v>
      </c>
      <c r="W28" s="902">
        <v>0</v>
      </c>
      <c r="X28" s="896">
        <f t="shared" si="0"/>
        <v>0</v>
      </c>
      <c r="Z28" s="196"/>
      <c r="AA28" s="196"/>
      <c r="AB28" s="196"/>
      <c r="AC28" s="570">
        <v>44804</v>
      </c>
      <c r="AD28" s="568">
        <v>19002</v>
      </c>
      <c r="AE28" s="568">
        <v>17806</v>
      </c>
      <c r="AF28" s="196"/>
      <c r="AG28" s="196"/>
      <c r="AH28" s="196"/>
      <c r="AI28" s="197"/>
      <c r="AJ28" s="571"/>
    </row>
    <row r="29" spans="1:36" s="133" customFormat="1" ht="13.5" x14ac:dyDescent="0.2">
      <c r="B29" s="922" t="s">
        <v>1</v>
      </c>
      <c r="C29" s="127"/>
      <c r="D29" s="967">
        <v>3453</v>
      </c>
      <c r="E29" s="127"/>
      <c r="F29" s="938">
        <v>70</v>
      </c>
      <c r="G29" s="942">
        <v>2.0272227048942946</v>
      </c>
      <c r="H29" s="127"/>
      <c r="I29" s="938">
        <v>32</v>
      </c>
      <c r="J29" s="942">
        <v>0.92673037938024905</v>
      </c>
      <c r="K29" s="938">
        <v>22</v>
      </c>
      <c r="L29" s="942">
        <v>68.75</v>
      </c>
      <c r="M29" s="938">
        <v>0</v>
      </c>
      <c r="N29" s="942">
        <v>0</v>
      </c>
      <c r="O29" s="938">
        <v>1</v>
      </c>
      <c r="P29" s="942">
        <v>3.125</v>
      </c>
      <c r="Q29" s="938">
        <v>2</v>
      </c>
      <c r="R29" s="942">
        <v>6.25</v>
      </c>
      <c r="S29" s="938">
        <v>0</v>
      </c>
      <c r="T29" s="942">
        <v>0</v>
      </c>
      <c r="U29" s="938">
        <v>2</v>
      </c>
      <c r="V29" s="942">
        <v>6.25</v>
      </c>
      <c r="W29" s="938">
        <v>5</v>
      </c>
      <c r="X29" s="942">
        <f t="shared" si="0"/>
        <v>15.625</v>
      </c>
      <c r="Z29" s="196"/>
      <c r="AA29" s="196"/>
      <c r="AB29" s="196"/>
      <c r="AC29" s="570">
        <v>44834</v>
      </c>
      <c r="AD29" s="568">
        <v>23558</v>
      </c>
      <c r="AE29" s="568">
        <v>17545</v>
      </c>
      <c r="AF29" s="196"/>
      <c r="AG29" s="196"/>
      <c r="AH29" s="196"/>
      <c r="AI29" s="197"/>
      <c r="AJ29" s="571"/>
    </row>
    <row r="30" spans="1:36" s="124" customFormat="1" ht="7.5" customHeight="1" x14ac:dyDescent="0.2">
      <c r="A30" s="121"/>
      <c r="B30" s="122"/>
      <c r="C30" s="123"/>
      <c r="D30" s="122"/>
      <c r="E30" s="123"/>
      <c r="F30" s="122"/>
      <c r="G30" s="368"/>
      <c r="H30" s="123"/>
      <c r="I30" s="122"/>
      <c r="J30" s="368"/>
      <c r="K30" s="122"/>
      <c r="L30" s="368"/>
      <c r="M30" s="122"/>
      <c r="N30" s="368"/>
      <c r="O30" s="122"/>
      <c r="P30" s="368"/>
      <c r="Q30" s="122"/>
      <c r="R30" s="368"/>
      <c r="S30" s="122"/>
      <c r="T30" s="368"/>
      <c r="U30" s="122"/>
      <c r="V30" s="368"/>
      <c r="W30" s="122"/>
      <c r="X30" s="368"/>
      <c r="Z30" s="200"/>
      <c r="AA30" s="200"/>
      <c r="AB30" s="196"/>
      <c r="AC30" s="570">
        <v>44865</v>
      </c>
      <c r="AD30" s="568">
        <v>27902</v>
      </c>
      <c r="AE30" s="568">
        <v>14112</v>
      </c>
      <c r="AF30" s="200"/>
      <c r="AG30" s="200"/>
      <c r="AH30" s="196"/>
      <c r="AI30" s="197"/>
      <c r="AJ30" s="571"/>
    </row>
    <row r="31" spans="1:36" s="152" customFormat="1" x14ac:dyDescent="0.2">
      <c r="B31" s="947" t="s">
        <v>0</v>
      </c>
      <c r="C31" s="742"/>
      <c r="D31" s="968">
        <v>1413110</v>
      </c>
      <c r="E31" s="742"/>
      <c r="F31" s="912">
        <v>26779</v>
      </c>
      <c r="G31" s="913">
        <v>1.8950400181160703</v>
      </c>
      <c r="H31" s="742"/>
      <c r="I31" s="912">
        <v>22135</v>
      </c>
      <c r="J31" s="913">
        <v>1.5664031816348338</v>
      </c>
      <c r="K31" s="912">
        <v>19549</v>
      </c>
      <c r="L31" s="913">
        <v>88.317144793313744</v>
      </c>
      <c r="M31" s="912">
        <v>356</v>
      </c>
      <c r="N31" s="913">
        <v>1.6083126270612154</v>
      </c>
      <c r="O31" s="912">
        <v>1384</v>
      </c>
      <c r="P31" s="913">
        <v>6.2525412243053982</v>
      </c>
      <c r="Q31" s="912">
        <v>279</v>
      </c>
      <c r="R31" s="913">
        <v>1.2604472554777502</v>
      </c>
      <c r="S31" s="912">
        <v>92</v>
      </c>
      <c r="T31" s="913">
        <v>0.41563135306076349</v>
      </c>
      <c r="U31" s="912">
        <v>108</v>
      </c>
      <c r="V31" s="913">
        <v>0.48791506663654843</v>
      </c>
      <c r="W31" s="912">
        <f>SUM(W12:W29)</f>
        <v>367</v>
      </c>
      <c r="X31" s="913">
        <f>W31/$I31*100</f>
        <v>1.6580076801445673</v>
      </c>
      <c r="Z31" s="196"/>
      <c r="AA31" s="196"/>
      <c r="AB31" s="200"/>
      <c r="AC31" s="570">
        <v>44895</v>
      </c>
      <c r="AD31" s="568">
        <v>25864</v>
      </c>
      <c r="AE31" s="568">
        <v>14618</v>
      </c>
      <c r="AF31" s="196"/>
      <c r="AG31" s="196"/>
      <c r="AH31" s="200"/>
      <c r="AI31" s="200"/>
      <c r="AJ31" s="260"/>
    </row>
    <row r="32" spans="1:36" s="157" customFormat="1" ht="6.75" customHeight="1" x14ac:dyDescent="0.25">
      <c r="B32" s="158" t="s">
        <v>39</v>
      </c>
      <c r="C32" s="159"/>
      <c r="E32" s="159"/>
      <c r="Z32" s="261"/>
      <c r="AA32" s="261"/>
      <c r="AB32" s="261"/>
      <c r="AC32" s="570">
        <v>44926</v>
      </c>
      <c r="AD32" s="568">
        <v>27618</v>
      </c>
      <c r="AE32" s="568">
        <v>15332</v>
      </c>
      <c r="AF32" s="261"/>
      <c r="AG32" s="261"/>
      <c r="AH32" s="261"/>
      <c r="AI32" s="261"/>
    </row>
    <row r="33" spans="2:35" s="152" customFormat="1" x14ac:dyDescent="0.25">
      <c r="B33" s="1374" t="s">
        <v>392</v>
      </c>
      <c r="C33" s="1374"/>
      <c r="D33" s="1374"/>
      <c r="E33" s="1374"/>
      <c r="F33" s="1374"/>
      <c r="G33" s="1374"/>
      <c r="H33" s="1374"/>
      <c r="I33" s="1374"/>
      <c r="J33" s="1374"/>
      <c r="K33" s="1374"/>
      <c r="L33" s="1374"/>
      <c r="M33" s="1374"/>
      <c r="N33" s="1374"/>
      <c r="O33" s="1374"/>
      <c r="P33" s="1374"/>
      <c r="Q33" s="1374"/>
      <c r="R33" s="1374"/>
      <c r="S33" s="1374"/>
      <c r="T33" s="1374"/>
      <c r="U33" s="1374"/>
      <c r="V33" s="1374"/>
      <c r="W33" s="1374"/>
      <c r="X33" s="1374"/>
      <c r="Z33" s="261"/>
      <c r="AA33" s="261"/>
      <c r="AB33" s="261"/>
      <c r="AC33" s="570">
        <v>44957</v>
      </c>
      <c r="AD33" s="568">
        <v>19275</v>
      </c>
      <c r="AE33" s="568">
        <v>18183</v>
      </c>
      <c r="AF33" s="261"/>
      <c r="AG33" s="261"/>
      <c r="AH33" s="261"/>
      <c r="AI33" s="261"/>
    </row>
    <row r="34" spans="2:35" s="152" customFormat="1" ht="11.25" customHeight="1" x14ac:dyDescent="0.25">
      <c r="B34" s="1374"/>
      <c r="C34" s="1374"/>
      <c r="D34" s="1374"/>
      <c r="E34" s="1374"/>
      <c r="F34" s="1374"/>
      <c r="G34" s="1374"/>
      <c r="H34" s="1374"/>
      <c r="I34" s="1374"/>
      <c r="J34" s="1374"/>
      <c r="K34" s="1374"/>
      <c r="L34" s="1374"/>
      <c r="M34" s="1374"/>
      <c r="N34" s="1374"/>
      <c r="O34" s="1374"/>
      <c r="P34" s="1374"/>
      <c r="Q34" s="1374"/>
      <c r="R34" s="1374"/>
      <c r="S34" s="1374"/>
      <c r="T34" s="1374"/>
      <c r="U34" s="1374"/>
      <c r="V34" s="1374"/>
      <c r="W34" s="1374"/>
      <c r="X34" s="1374"/>
      <c r="Z34" s="261"/>
      <c r="AA34" s="261"/>
      <c r="AB34" s="261"/>
      <c r="AC34" s="570">
        <v>44985</v>
      </c>
      <c r="AD34" s="568">
        <v>22255</v>
      </c>
      <c r="AE34" s="568">
        <v>17384</v>
      </c>
      <c r="AF34" s="261"/>
      <c r="AG34" s="261"/>
      <c r="AH34" s="261"/>
      <c r="AI34" s="261"/>
    </row>
    <row r="35" spans="2:35" x14ac:dyDescent="0.25">
      <c r="B35" s="1351"/>
      <c r="C35" s="1351"/>
      <c r="D35" s="1351"/>
      <c r="E35" s="163"/>
      <c r="F35" s="163"/>
      <c r="AC35" s="570">
        <v>45016</v>
      </c>
      <c r="AD35" s="568" t="e">
        <f>GETPIVOTDATA("Suma de AltasPIA",[1]td!$A$3,"Fecha",$AC35)</f>
        <v>#REF!</v>
      </c>
      <c r="AE35" s="568" t="e">
        <f>GETPIVOTDATA("Suma de BajasPIA",[1]td!$A$3,"Fecha",$AC35)</f>
        <v>#REF!</v>
      </c>
    </row>
    <row r="36" spans="2:35" x14ac:dyDescent="0.25">
      <c r="B36" s="1324"/>
      <c r="C36" s="1324"/>
      <c r="D36" s="1324"/>
      <c r="E36" s="163"/>
      <c r="F36" s="163"/>
      <c r="AC36" s="570">
        <v>45046</v>
      </c>
      <c r="AD36" s="568" t="e">
        <f>GETPIVOTDATA("Suma de AltasPIA",[1]td!$A$3,"Fecha",$AC36)</f>
        <v>#REF!</v>
      </c>
      <c r="AE36" s="568" t="e">
        <f>GETPIVOTDATA("Suma de BajasPIA",[1]td!$A$3,"Fecha",$AC36)</f>
        <v>#REF!</v>
      </c>
    </row>
    <row r="37" spans="2:35" x14ac:dyDescent="0.25">
      <c r="AC37" s="570">
        <v>45077</v>
      </c>
      <c r="AD37" s="568" t="e">
        <f>GETPIVOTDATA("Suma de AltasPIA",[1]td!$A$3,"Fecha",$AC37)</f>
        <v>#REF!</v>
      </c>
      <c r="AE37" s="568" t="e">
        <f>GETPIVOTDATA("Suma de BajasPIA",[1]td!$A$3,"Fecha",$AC37)</f>
        <v>#REF!</v>
      </c>
    </row>
    <row r="38" spans="2:35" x14ac:dyDescent="0.25">
      <c r="AC38" s="570">
        <v>45107</v>
      </c>
      <c r="AD38" s="568" t="e">
        <f>GETPIVOTDATA("Suma de AltasPIA",[1]td!$A$3,"Fecha",$AC38)</f>
        <v>#REF!</v>
      </c>
      <c r="AE38" s="568" t="e">
        <f>GETPIVOTDATA("Suma de BajasPIA",[1]td!$A$3,"Fecha",$AC38)</f>
        <v>#REF!</v>
      </c>
    </row>
    <row r="39" spans="2:35" x14ac:dyDescent="0.25">
      <c r="AC39" s="570">
        <v>45138</v>
      </c>
      <c r="AD39" s="568" t="e">
        <f>GETPIVOTDATA("Suma de AltasPIA",[1]td!$A$3,"Fecha",$AC39)</f>
        <v>#REF!</v>
      </c>
      <c r="AE39" s="568" t="e">
        <f>GETPIVOTDATA("Suma de BajasPIA",[1]td!$A$3,"Fecha",$AC39)</f>
        <v>#REF!</v>
      </c>
      <c r="AF39" s="1225"/>
    </row>
    <row r="40" spans="2:35" x14ac:dyDescent="0.25">
      <c r="AC40" s="570">
        <v>45169</v>
      </c>
      <c r="AD40" s="568" t="e">
        <f>GETPIVOTDATA("Suma de AltasPIA",[1]td!$A$3,"Fecha",$AC40)</f>
        <v>#REF!</v>
      </c>
      <c r="AE40" s="568" t="e">
        <f>GETPIVOTDATA("Suma de BajasPIA",[1]td!$A$3,"Fecha",$AC40)</f>
        <v>#REF!</v>
      </c>
    </row>
    <row r="41" spans="2:35" x14ac:dyDescent="0.25">
      <c r="AC41" s="570">
        <v>45199</v>
      </c>
      <c r="AD41" s="568" t="e">
        <f>GETPIVOTDATA("Suma de AltasPIA",[1]td!$A$3,"Fecha",$AC41)</f>
        <v>#REF!</v>
      </c>
      <c r="AE41" s="568" t="e">
        <f>GETPIVOTDATA("Suma de BajasPIA",[1]td!$A$3,"Fecha",$AC41)</f>
        <v>#REF!</v>
      </c>
    </row>
    <row r="42" spans="2:35" x14ac:dyDescent="0.25">
      <c r="AC42" s="570">
        <v>45230</v>
      </c>
      <c r="AD42" s="568" t="e">
        <f>GETPIVOTDATA("Suma de AltasPIA",[1]td!$A$3,"Fecha",$AC42)</f>
        <v>#REF!</v>
      </c>
      <c r="AE42" s="568" t="e">
        <f>GETPIVOTDATA("Suma de BajasPIA",[1]td!$A$3,"Fecha",$AC42)</f>
        <v>#REF!</v>
      </c>
    </row>
    <row r="43" spans="2:35" x14ac:dyDescent="0.25">
      <c r="AC43" s="570">
        <v>45260</v>
      </c>
      <c r="AD43" s="568" t="e">
        <f>GETPIVOTDATA("Suma de AltasPIA",[1]td!$A$3,"Fecha",$AC43)</f>
        <v>#REF!</v>
      </c>
      <c r="AE43" s="568" t="e">
        <f>GETPIVOTDATA("Suma de BajasPIA",[1]td!$A$3,"Fecha",$AC43)</f>
        <v>#REF!</v>
      </c>
    </row>
    <row r="44" spans="2:35" x14ac:dyDescent="0.25">
      <c r="AC44" s="570">
        <v>45291</v>
      </c>
      <c r="AD44" s="568" t="e">
        <f>GETPIVOTDATA("Suma de AltasPIA",[1]td!$A$3,"Fecha",$AC44)</f>
        <v>#REF!</v>
      </c>
      <c r="AE44" s="568" t="e">
        <f>GETPIVOTDATA("Suma de BajasPIA",[1]td!$A$3,"Fecha",$AC44)</f>
        <v>#REF!</v>
      </c>
    </row>
    <row r="45" spans="2:35" x14ac:dyDescent="0.25">
      <c r="AC45" s="570">
        <v>45322</v>
      </c>
      <c r="AD45" s="568" t="e">
        <f>GETPIVOTDATA("Suma de AltasPIA",[1]td!$A$3,"Fecha",$AC45)</f>
        <v>#REF!</v>
      </c>
      <c r="AE45" s="568" t="e">
        <f>GETPIVOTDATA("Suma de BajasPIA",[1]td!$A$3,"Fecha",$AC45)</f>
        <v>#REF!</v>
      </c>
    </row>
    <row r="46" spans="2:35" x14ac:dyDescent="0.25">
      <c r="AC46" s="570">
        <v>45351</v>
      </c>
      <c r="AD46" s="568" t="e">
        <f>GETPIVOTDATA("Suma de AltasPIA",[1]td!$A$3,"Fecha",$AC46)</f>
        <v>#REF!</v>
      </c>
      <c r="AE46" s="568" t="e">
        <f>GETPIVOTDATA("Suma de BajasPIA",[1]td!$A$3,"Fecha",$AC46)</f>
        <v>#REF!</v>
      </c>
    </row>
  </sheetData>
  <mergeCells count="21">
    <mergeCell ref="B33:X34"/>
    <mergeCell ref="B35:D35"/>
    <mergeCell ref="B36:D36"/>
    <mergeCell ref="K9:L9"/>
    <mergeCell ref="M9:N9"/>
    <mergeCell ref="O9:P9"/>
    <mergeCell ref="Q9:R9"/>
    <mergeCell ref="S9:T9"/>
    <mergeCell ref="W9:X9"/>
    <mergeCell ref="I8:J9"/>
    <mergeCell ref="K8:X8"/>
    <mergeCell ref="U9:V9"/>
    <mergeCell ref="B2:C2"/>
    <mergeCell ref="B3:C3"/>
    <mergeCell ref="B7:B10"/>
    <mergeCell ref="D7:D9"/>
    <mergeCell ref="F7:G7"/>
    <mergeCell ref="F8:G9"/>
    <mergeCell ref="A4:X4"/>
    <mergeCell ref="B5:X6"/>
    <mergeCell ref="W7:X7"/>
  </mergeCells>
  <printOptions horizontalCentered="1"/>
  <pageMargins left="0" right="0" top="0.43307086614173229" bottom="0.43307086614173229" header="0" footer="0"/>
  <pageSetup paperSize="9" scale="73" orientation="landscape" r:id="rId1"/>
  <headerFooter alignWithMargins="0"/>
  <rowBreaks count="1" manualBreakCount="1">
    <brk id="32" max="16383" man="1"/>
  </row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Hoja50">
    <tabColor theme="0"/>
    <pageSetUpPr fitToPage="1"/>
  </sheetPr>
  <dimension ref="B1:AF44"/>
  <sheetViews>
    <sheetView showGridLines="0" topLeftCell="A2" zoomScaleNormal="100" workbookViewId="0">
      <selection activeCell="B7" sqref="B7"/>
    </sheetView>
  </sheetViews>
  <sheetFormatPr baseColWidth="10" defaultColWidth="11.453125" defaultRowHeight="15" x14ac:dyDescent="0.25"/>
  <cols>
    <col min="1" max="1" width="1.1796875" style="1" customWidth="1"/>
    <col min="2" max="2" width="7.81640625" style="1" customWidth="1"/>
    <col min="3" max="3" width="1" style="1" customWidth="1"/>
    <col min="4" max="4" width="9.1796875" style="1" customWidth="1"/>
    <col min="5" max="5" width="7.54296875" style="1" customWidth="1"/>
    <col min="6" max="6" width="6" style="1" customWidth="1"/>
    <col min="7" max="7" width="0.54296875" style="1" customWidth="1"/>
    <col min="8" max="8" width="8" style="1" customWidth="1"/>
    <col min="9" max="9" width="6.1796875" style="1" customWidth="1"/>
    <col min="10" max="10" width="0.54296875" style="1" customWidth="1"/>
    <col min="11" max="11" width="6.7265625" style="1" customWidth="1"/>
    <col min="12" max="12" width="5.81640625" style="1" customWidth="1"/>
    <col min="13" max="13" width="0.54296875" style="1" customWidth="1"/>
    <col min="14" max="14" width="6.81640625" style="1" customWidth="1"/>
    <col min="15" max="15" width="6.1796875" style="1" customWidth="1"/>
    <col min="16" max="16" width="0.54296875" style="1" customWidth="1"/>
    <col min="17" max="17" width="7" style="1" customWidth="1"/>
    <col min="18" max="18" width="5" style="1" customWidth="1"/>
    <col min="19" max="19" width="0.54296875" style="1" customWidth="1"/>
    <col min="20" max="20" width="8.1796875" style="1" customWidth="1"/>
    <col min="21" max="21" width="5.81640625" style="1" customWidth="1"/>
    <col min="22" max="22" width="0.7265625" style="1" customWidth="1"/>
    <col min="23" max="23" width="7.54296875" style="1" customWidth="1"/>
    <col min="24" max="24" width="6.1796875" style="1" customWidth="1"/>
    <col min="25" max="25" width="0.54296875" style="1" customWidth="1"/>
    <col min="26" max="26" width="7.26953125" style="1" customWidth="1"/>
    <col min="27" max="27" width="6.1796875" style="1" customWidth="1"/>
    <col min="28" max="28" width="0.7265625" style="1" customWidth="1"/>
    <col min="29" max="29" width="9.1796875" style="1" customWidth="1"/>
    <col min="30" max="30" width="6.7265625" style="24" customWidth="1"/>
    <col min="31" max="16384" width="11.453125" style="1"/>
  </cols>
  <sheetData>
    <row r="1" spans="2:32" hidden="1" x14ac:dyDescent="0.25">
      <c r="E1" s="81" t="s">
        <v>36</v>
      </c>
      <c r="F1" s="81"/>
      <c r="H1" s="81" t="s">
        <v>21</v>
      </c>
      <c r="K1" s="81" t="s">
        <v>20</v>
      </c>
      <c r="N1" s="81" t="s">
        <v>19</v>
      </c>
      <c r="Q1" s="81" t="s">
        <v>18</v>
      </c>
      <c r="T1" s="81" t="s">
        <v>17</v>
      </c>
      <c r="W1" s="81" t="s">
        <v>16</v>
      </c>
      <c r="Z1" s="81" t="s">
        <v>15</v>
      </c>
    </row>
    <row r="2" spans="2:32" s="2" customFormat="1" ht="14" x14ac:dyDescent="0.25">
      <c r="B2" s="6"/>
      <c r="C2" s="20"/>
      <c r="D2" s="20"/>
      <c r="AB2" s="20"/>
      <c r="AD2" s="50"/>
    </row>
    <row r="3" spans="2:32" s="18" customFormat="1" ht="47.25" customHeight="1" x14ac:dyDescent="0.3">
      <c r="B3" s="1379"/>
      <c r="C3" s="1379"/>
      <c r="D3" s="1379"/>
      <c r="E3" s="1379"/>
      <c r="F3" s="1379"/>
      <c r="G3" s="1379"/>
      <c r="H3" s="1379"/>
      <c r="I3" s="1379"/>
      <c r="J3" s="1379"/>
      <c r="K3" s="1379"/>
      <c r="L3" s="19"/>
      <c r="M3" s="19"/>
      <c r="W3" s="49"/>
      <c r="AA3" s="49"/>
      <c r="AD3" s="48"/>
    </row>
    <row r="4" spans="2:32" s="4" customFormat="1" ht="2.25" customHeight="1" x14ac:dyDescent="0.25">
      <c r="B4" s="1380"/>
      <c r="C4" s="1380"/>
      <c r="D4" s="1380"/>
      <c r="E4" s="1380"/>
      <c r="F4" s="1380"/>
      <c r="G4" s="1380"/>
      <c r="H4" s="1380"/>
      <c r="I4" s="1380"/>
      <c r="J4" s="1380"/>
      <c r="K4" s="1380"/>
      <c r="L4" s="1380"/>
      <c r="M4" s="1380"/>
      <c r="N4" s="1380"/>
      <c r="O4" s="1380"/>
      <c r="P4" s="1380"/>
      <c r="Q4" s="1380"/>
      <c r="R4" s="1380"/>
      <c r="S4" s="1380"/>
      <c r="T4" s="1380"/>
      <c r="U4" s="1380"/>
      <c r="V4" s="1380"/>
      <c r="W4" s="1380"/>
      <c r="X4" s="1380"/>
      <c r="Y4" s="1380"/>
      <c r="Z4" s="1380"/>
      <c r="AA4" s="1380"/>
      <c r="AB4" s="1380"/>
      <c r="AC4" s="1380"/>
      <c r="AD4" s="1380"/>
    </row>
    <row r="5" spans="2:32" s="4" customFormat="1" ht="39" customHeight="1" x14ac:dyDescent="0.25">
      <c r="B5" s="1401" t="s">
        <v>431</v>
      </c>
      <c r="C5" s="1401"/>
      <c r="D5" s="1401"/>
      <c r="E5" s="1401"/>
      <c r="F5" s="1401"/>
      <c r="G5" s="1401"/>
      <c r="H5" s="1401"/>
      <c r="I5" s="1401"/>
      <c r="J5" s="1401"/>
      <c r="K5" s="1401"/>
      <c r="L5" s="1401"/>
      <c r="M5" s="1401"/>
      <c r="N5" s="1401"/>
      <c r="O5" s="1401"/>
      <c r="P5" s="1401"/>
      <c r="Q5" s="1401"/>
      <c r="R5" s="1401"/>
      <c r="S5" s="1401"/>
      <c r="T5" s="1401"/>
      <c r="U5" s="1401"/>
      <c r="V5" s="1401"/>
      <c r="W5" s="1401"/>
      <c r="X5" s="1401"/>
      <c r="Y5" s="1401"/>
      <c r="Z5" s="1401"/>
      <c r="AA5" s="1401"/>
      <c r="AB5" s="1401"/>
      <c r="AC5" s="1401"/>
      <c r="AD5" s="1401"/>
      <c r="AE5" s="7"/>
    </row>
    <row r="6" spans="2:32" s="4" customFormat="1" ht="14.25" customHeight="1" x14ac:dyDescent="0.25">
      <c r="B6" s="1326" t="s">
        <v>486</v>
      </c>
      <c r="C6" s="1326"/>
      <c r="D6" s="1326"/>
      <c r="E6" s="1326"/>
      <c r="F6" s="1326"/>
      <c r="G6" s="1326"/>
      <c r="H6" s="1326"/>
      <c r="I6" s="1326"/>
      <c r="J6" s="1326"/>
      <c r="K6" s="1326"/>
      <c r="L6" s="1326"/>
      <c r="M6" s="1326"/>
      <c r="N6" s="1326"/>
      <c r="O6" s="1326"/>
      <c r="P6" s="1326"/>
      <c r="Q6" s="1326"/>
      <c r="R6" s="1326"/>
      <c r="S6" s="1326"/>
      <c r="T6" s="1326"/>
      <c r="U6" s="1326"/>
      <c r="V6" s="1326"/>
      <c r="W6" s="1326"/>
      <c r="X6" s="1326"/>
      <c r="Y6" s="1326"/>
      <c r="Z6" s="1326"/>
      <c r="AA6" s="1326"/>
      <c r="AB6" s="1326"/>
      <c r="AC6" s="1326"/>
      <c r="AD6" s="813"/>
    </row>
    <row r="7" spans="2:32" s="4" customFormat="1" ht="5.25" customHeight="1" x14ac:dyDescent="0.25">
      <c r="B7" s="814"/>
      <c r="C7" s="814"/>
      <c r="D7" s="814"/>
      <c r="E7" s="814"/>
      <c r="F7" s="814"/>
      <c r="G7" s="814"/>
      <c r="H7" s="814"/>
      <c r="I7" s="814"/>
      <c r="J7" s="814"/>
      <c r="K7" s="814"/>
      <c r="L7" s="814"/>
      <c r="M7" s="814"/>
      <c r="N7" s="814"/>
      <c r="O7" s="814"/>
      <c r="P7" s="814"/>
      <c r="Q7" s="814"/>
      <c r="R7" s="814"/>
      <c r="S7" s="814"/>
      <c r="T7" s="814"/>
      <c r="U7" s="814"/>
      <c r="V7" s="814"/>
      <c r="W7" s="814"/>
      <c r="X7" s="814"/>
      <c r="Y7" s="814"/>
      <c r="Z7" s="814"/>
      <c r="AA7" s="814"/>
      <c r="AB7" s="814"/>
      <c r="AC7" s="815"/>
      <c r="AD7" s="816"/>
    </row>
    <row r="8" spans="2:32" s="45" customFormat="1" ht="21.75" customHeight="1" x14ac:dyDescent="0.25">
      <c r="B8" s="1434" t="s">
        <v>27</v>
      </c>
      <c r="C8" s="817"/>
      <c r="D8" s="1434" t="s">
        <v>112</v>
      </c>
      <c r="E8" s="1437" t="s">
        <v>26</v>
      </c>
      <c r="F8" s="1438"/>
      <c r="G8" s="1438"/>
      <c r="H8" s="1438"/>
      <c r="I8" s="1438"/>
      <c r="J8" s="1438"/>
      <c r="K8" s="1438"/>
      <c r="L8" s="1438"/>
      <c r="M8" s="1438"/>
      <c r="N8" s="1438"/>
      <c r="O8" s="1438"/>
      <c r="P8" s="1438"/>
      <c r="Q8" s="1438"/>
      <c r="R8" s="1438"/>
      <c r="S8" s="1438"/>
      <c r="T8" s="1438"/>
      <c r="U8" s="1438"/>
      <c r="V8" s="1438"/>
      <c r="W8" s="1438"/>
      <c r="X8" s="1438"/>
      <c r="Y8" s="1438"/>
      <c r="Z8" s="1438"/>
      <c r="AA8" s="1439"/>
      <c r="AB8" s="817"/>
      <c r="AC8" s="1396" t="s">
        <v>0</v>
      </c>
      <c r="AD8" s="1397"/>
    </row>
    <row r="9" spans="2:32" s="45" customFormat="1" ht="21.75" customHeight="1" x14ac:dyDescent="0.25">
      <c r="B9" s="1435"/>
      <c r="C9" s="817"/>
      <c r="D9" s="1435"/>
      <c r="E9" s="1442" t="s">
        <v>22</v>
      </c>
      <c r="F9" s="1443"/>
      <c r="G9" s="818"/>
      <c r="H9" s="1442" t="s">
        <v>21</v>
      </c>
      <c r="I9" s="1443"/>
      <c r="J9" s="818"/>
      <c r="K9" s="1442" t="s">
        <v>20</v>
      </c>
      <c r="L9" s="1443"/>
      <c r="M9" s="818"/>
      <c r="N9" s="1442" t="s">
        <v>19</v>
      </c>
      <c r="O9" s="1443"/>
      <c r="P9" s="818"/>
      <c r="Q9" s="1442" t="s">
        <v>18</v>
      </c>
      <c r="R9" s="1443"/>
      <c r="S9" s="818"/>
      <c r="T9" s="1442" t="s">
        <v>17</v>
      </c>
      <c r="U9" s="1443"/>
      <c r="V9" s="818"/>
      <c r="W9" s="1442" t="s">
        <v>16</v>
      </c>
      <c r="X9" s="1443"/>
      <c r="Y9" s="818"/>
      <c r="Z9" s="1442" t="s">
        <v>15</v>
      </c>
      <c r="AA9" s="1443"/>
      <c r="AB9" s="817"/>
      <c r="AC9" s="1440"/>
      <c r="AD9" s="1441"/>
    </row>
    <row r="10" spans="2:32" s="45" customFormat="1" ht="21.75" customHeight="1" x14ac:dyDescent="0.25">
      <c r="B10" s="1436"/>
      <c r="C10" s="819"/>
      <c r="D10" s="1436"/>
      <c r="E10" s="865" t="s">
        <v>9</v>
      </c>
      <c r="F10" s="969" t="s">
        <v>25</v>
      </c>
      <c r="G10" s="820"/>
      <c r="H10" s="865" t="s">
        <v>9</v>
      </c>
      <c r="I10" s="969" t="s">
        <v>25</v>
      </c>
      <c r="J10" s="820"/>
      <c r="K10" s="865" t="s">
        <v>9</v>
      </c>
      <c r="L10" s="969" t="s">
        <v>25</v>
      </c>
      <c r="M10" s="820"/>
      <c r="N10" s="865" t="s">
        <v>9</v>
      </c>
      <c r="O10" s="969" t="s">
        <v>25</v>
      </c>
      <c r="P10" s="820"/>
      <c r="Q10" s="865" t="s">
        <v>9</v>
      </c>
      <c r="R10" s="969" t="s">
        <v>25</v>
      </c>
      <c r="S10" s="820"/>
      <c r="T10" s="865" t="s">
        <v>9</v>
      </c>
      <c r="U10" s="969" t="s">
        <v>25</v>
      </c>
      <c r="V10" s="820"/>
      <c r="W10" s="865" t="s">
        <v>9</v>
      </c>
      <c r="X10" s="969" t="s">
        <v>25</v>
      </c>
      <c r="Y10" s="820"/>
      <c r="Z10" s="865" t="s">
        <v>9</v>
      </c>
      <c r="AA10" s="969" t="s">
        <v>25</v>
      </c>
      <c r="AB10" s="819"/>
      <c r="AC10" s="970" t="s">
        <v>9</v>
      </c>
      <c r="AD10" s="971" t="s">
        <v>25</v>
      </c>
    </row>
    <row r="11" spans="2:32" s="40" customFormat="1" ht="9" customHeight="1" x14ac:dyDescent="0.25">
      <c r="B11" s="44"/>
      <c r="D11" s="42"/>
      <c r="E11" s="42"/>
      <c r="F11" s="42"/>
      <c r="G11" s="42"/>
      <c r="H11" s="42"/>
      <c r="I11" s="42"/>
      <c r="J11" s="42"/>
      <c r="K11" s="42"/>
      <c r="L11" s="42"/>
      <c r="M11" s="42"/>
      <c r="N11" s="42"/>
      <c r="O11" s="42"/>
      <c r="P11" s="42"/>
      <c r="Q11" s="42"/>
      <c r="R11" s="42"/>
      <c r="S11" s="42"/>
      <c r="T11" s="42"/>
      <c r="U11" s="42"/>
      <c r="V11" s="42"/>
      <c r="W11" s="42"/>
      <c r="X11" s="42"/>
      <c r="Y11" s="42"/>
      <c r="Z11" s="42"/>
      <c r="AA11" s="42"/>
      <c r="AB11" s="43"/>
      <c r="AC11" s="42"/>
      <c r="AD11" s="41"/>
    </row>
    <row r="12" spans="2:32" s="38" customFormat="1" ht="21" customHeight="1" x14ac:dyDescent="0.25">
      <c r="B12" s="1445" t="s">
        <v>24</v>
      </c>
      <c r="D12" s="978" t="s">
        <v>31</v>
      </c>
      <c r="E12" s="983">
        <v>487</v>
      </c>
      <c r="F12" s="972">
        <v>0.1887282352166112</v>
      </c>
      <c r="G12" s="39"/>
      <c r="H12" s="983">
        <v>9733</v>
      </c>
      <c r="I12" s="972">
        <v>3.7718519781586788</v>
      </c>
      <c r="J12" s="39"/>
      <c r="K12" s="983">
        <v>6058</v>
      </c>
      <c r="L12" s="972">
        <v>2.3476707370477015</v>
      </c>
      <c r="M12" s="39"/>
      <c r="N12" s="983">
        <v>8945</v>
      </c>
      <c r="O12" s="972">
        <v>3.466476517479645</v>
      </c>
      <c r="P12" s="39"/>
      <c r="Q12" s="983">
        <v>8281</v>
      </c>
      <c r="R12" s="972">
        <v>3.2091550633034029</v>
      </c>
      <c r="S12" s="39"/>
      <c r="T12" s="983">
        <v>11150</v>
      </c>
      <c r="U12" s="972">
        <v>4.3209852621462312</v>
      </c>
      <c r="V12" s="39"/>
      <c r="W12" s="983">
        <v>37341</v>
      </c>
      <c r="X12" s="972">
        <v>14.470844006619052</v>
      </c>
      <c r="Y12" s="39"/>
      <c r="Z12" s="983">
        <v>176048</v>
      </c>
      <c r="AA12" s="972">
        <f t="shared" ref="AA12:AA19" si="0">Z12*100/$AC12</f>
        <v>68.224288200028681</v>
      </c>
      <c r="AB12" s="35"/>
      <c r="AC12" s="996">
        <f>E12+H12+K12+N12+Q12+T12+W12+Z12</f>
        <v>258043</v>
      </c>
      <c r="AD12" s="997">
        <f>F12+I12+L12+O12+R12+U12+X12+AA12</f>
        <v>100</v>
      </c>
      <c r="AF12" s="247"/>
    </row>
    <row r="13" spans="2:32" s="38" customFormat="1" ht="21" customHeight="1" x14ac:dyDescent="0.25">
      <c r="B13" s="1446"/>
      <c r="D13" s="979" t="s">
        <v>49</v>
      </c>
      <c r="E13" s="984">
        <v>644</v>
      </c>
      <c r="F13" s="973">
        <v>0.18803798133635441</v>
      </c>
      <c r="G13" s="39"/>
      <c r="H13" s="984">
        <v>11002</v>
      </c>
      <c r="I13" s="973">
        <v>3.2124128426437442</v>
      </c>
      <c r="J13" s="39"/>
      <c r="K13" s="984">
        <v>7542</v>
      </c>
      <c r="L13" s="973">
        <v>2.2021466696254421</v>
      </c>
      <c r="M13" s="39"/>
      <c r="N13" s="984">
        <v>11118</v>
      </c>
      <c r="O13" s="973">
        <v>3.2462830380397332</v>
      </c>
      <c r="P13" s="39"/>
      <c r="Q13" s="984">
        <v>12312</v>
      </c>
      <c r="R13" s="973">
        <v>3.5949124630639679</v>
      </c>
      <c r="S13" s="39"/>
      <c r="T13" s="984">
        <v>19401</v>
      </c>
      <c r="U13" s="973">
        <v>5.6647901799792111</v>
      </c>
      <c r="V13" s="39"/>
      <c r="W13" s="984">
        <v>62152</v>
      </c>
      <c r="X13" s="973">
        <v>18.147417105616611</v>
      </c>
      <c r="Y13" s="39"/>
      <c r="Z13" s="984">
        <v>218313</v>
      </c>
      <c r="AA13" s="973">
        <f t="shared" si="0"/>
        <v>63.743999719694934</v>
      </c>
      <c r="AB13" s="35"/>
      <c r="AC13" s="998">
        <f t="shared" ref="AC13:AD15" si="1">E13+H13+K13+N13+Q13+T13+W13+Z13</f>
        <v>342484</v>
      </c>
      <c r="AD13" s="999">
        <f t="shared" si="1"/>
        <v>100</v>
      </c>
      <c r="AF13" s="247"/>
    </row>
    <row r="14" spans="2:32" s="38" customFormat="1" ht="21" customHeight="1" x14ac:dyDescent="0.25">
      <c r="B14" s="1446"/>
      <c r="D14" s="980" t="s">
        <v>50</v>
      </c>
      <c r="E14" s="985">
        <v>288</v>
      </c>
      <c r="F14" s="974">
        <v>9.784403389208618E-2</v>
      </c>
      <c r="G14" s="39"/>
      <c r="H14" s="985">
        <v>7656</v>
      </c>
      <c r="I14" s="974">
        <v>2.601020567631291</v>
      </c>
      <c r="J14" s="39"/>
      <c r="K14" s="985">
        <v>6262</v>
      </c>
      <c r="L14" s="974">
        <v>2.1274282646952907</v>
      </c>
      <c r="M14" s="39"/>
      <c r="N14" s="985">
        <v>8418</v>
      </c>
      <c r="O14" s="974">
        <v>2.8598995739707691</v>
      </c>
      <c r="P14" s="39"/>
      <c r="Q14" s="985">
        <v>10945</v>
      </c>
      <c r="R14" s="974">
        <v>3.7184130241280671</v>
      </c>
      <c r="S14" s="39"/>
      <c r="T14" s="985">
        <v>19129</v>
      </c>
      <c r="U14" s="974">
        <v>6.4988143205615163</v>
      </c>
      <c r="V14" s="39"/>
      <c r="W14" s="985">
        <v>68351</v>
      </c>
      <c r="X14" s="974">
        <v>23.221310974159664</v>
      </c>
      <c r="Y14" s="39"/>
      <c r="Z14" s="985">
        <v>173297</v>
      </c>
      <c r="AA14" s="974">
        <f t="shared" si="0"/>
        <v>58.875269240961316</v>
      </c>
      <c r="AB14" s="35"/>
      <c r="AC14" s="1000">
        <f t="shared" si="1"/>
        <v>294346</v>
      </c>
      <c r="AD14" s="1001">
        <f t="shared" si="1"/>
        <v>100</v>
      </c>
      <c r="AF14" s="247"/>
    </row>
    <row r="15" spans="2:32" s="38" customFormat="1" ht="21" customHeight="1" x14ac:dyDescent="0.25">
      <c r="B15" s="1447"/>
      <c r="D15" s="1044" t="s">
        <v>68</v>
      </c>
      <c r="E15" s="986">
        <f>SUM(E12:E14)</f>
        <v>1419</v>
      </c>
      <c r="F15" s="987">
        <f t="shared" ref="F15:F19" si="2">E15*100/$AC15</f>
        <v>0.15856998702609196</v>
      </c>
      <c r="G15" s="39"/>
      <c r="H15" s="986">
        <f>SUM(H12:H14)</f>
        <v>28391</v>
      </c>
      <c r="I15" s="987">
        <f t="shared" ref="I15:I19" si="3">H15*100/$AC15</f>
        <v>3.1726289652274682</v>
      </c>
      <c r="J15" s="39"/>
      <c r="K15" s="986">
        <f>SUM(K12:K14)</f>
        <v>19862</v>
      </c>
      <c r="L15" s="987">
        <f t="shared" ref="L15:L19" si="4">K15*100/$AC15</f>
        <v>2.2195328275632407</v>
      </c>
      <c r="M15" s="39"/>
      <c r="N15" s="986">
        <f>SUM(N12:N14)</f>
        <v>28481</v>
      </c>
      <c r="O15" s="987">
        <f t="shared" ref="O15:O19" si="5">N15*100/$AC15</f>
        <v>3.1826862582735203</v>
      </c>
      <c r="P15" s="39"/>
      <c r="Q15" s="986">
        <f>SUM(Q12:Q14)</f>
        <v>31538</v>
      </c>
      <c r="R15" s="987">
        <f t="shared" ref="R15:R19" si="6">Q15*100/$AC15</f>
        <v>3.524298978737765</v>
      </c>
      <c r="S15" s="39"/>
      <c r="T15" s="986">
        <f>SUM(T12:T14)</f>
        <v>49680</v>
      </c>
      <c r="U15" s="987">
        <f t="shared" ref="U15:U19" si="7">T15*100/$AC15</f>
        <v>5.5516257614208939</v>
      </c>
      <c r="V15" s="39"/>
      <c r="W15" s="986">
        <f>SUM(W12:W14)</f>
        <v>167844</v>
      </c>
      <c r="X15" s="987">
        <f t="shared" ref="X15:X19" si="8">W15*100/$AC15</f>
        <v>18.756181044684553</v>
      </c>
      <c r="Y15" s="39"/>
      <c r="Z15" s="986">
        <f>SUM(Z12:Z14)</f>
        <v>567658</v>
      </c>
      <c r="AA15" s="987">
        <f t="shared" si="0"/>
        <v>63.434476177066465</v>
      </c>
      <c r="AB15" s="35"/>
      <c r="AC15" s="994">
        <f>SUM(AC12:AC14)</f>
        <v>894873</v>
      </c>
      <c r="AD15" s="995">
        <f t="shared" si="1"/>
        <v>100</v>
      </c>
      <c r="AF15" s="247"/>
    </row>
    <row r="16" spans="2:32" s="38" customFormat="1" ht="21" customHeight="1" x14ac:dyDescent="0.25">
      <c r="B16" s="1445" t="s">
        <v>23</v>
      </c>
      <c r="D16" s="978" t="s">
        <v>31</v>
      </c>
      <c r="E16" s="983">
        <v>602</v>
      </c>
      <c r="F16" s="972">
        <v>0.41734259528860418</v>
      </c>
      <c r="G16" s="39"/>
      <c r="H16" s="983">
        <v>20354</v>
      </c>
      <c r="I16" s="972">
        <v>14.110616585555231</v>
      </c>
      <c r="J16" s="39"/>
      <c r="K16" s="983">
        <v>9246</v>
      </c>
      <c r="L16" s="972">
        <v>6.4098831163429137</v>
      </c>
      <c r="M16" s="39"/>
      <c r="N16" s="983">
        <v>10995</v>
      </c>
      <c r="O16" s="972">
        <v>7.622395075080072</v>
      </c>
      <c r="P16" s="39"/>
      <c r="Q16" s="983">
        <v>9318</v>
      </c>
      <c r="R16" s="972">
        <v>6.4597978453475315</v>
      </c>
      <c r="S16" s="39"/>
      <c r="T16" s="983">
        <v>12091</v>
      </c>
      <c r="U16" s="972">
        <v>8.3822081721503547</v>
      </c>
      <c r="V16" s="39"/>
      <c r="W16" s="983">
        <v>27418</v>
      </c>
      <c r="X16" s="972">
        <v>19.007806109008222</v>
      </c>
      <c r="Y16" s="39"/>
      <c r="Z16" s="983">
        <v>54222</v>
      </c>
      <c r="AA16" s="972">
        <f t="shared" si="0"/>
        <v>37.589950501227072</v>
      </c>
      <c r="AB16" s="35"/>
      <c r="AC16" s="996">
        <f>E16+H16+K16+N16+Q16+T16+W16+Z16</f>
        <v>144246</v>
      </c>
      <c r="AD16" s="997">
        <f>F16+I16+L16+O16+R16+U16+X16+AA16</f>
        <v>100</v>
      </c>
      <c r="AF16" s="247"/>
    </row>
    <row r="17" spans="2:32" s="38" customFormat="1" ht="21" customHeight="1" x14ac:dyDescent="0.25">
      <c r="B17" s="1446"/>
      <c r="D17" s="979" t="s">
        <v>49</v>
      </c>
      <c r="E17" s="984">
        <v>885</v>
      </c>
      <c r="F17" s="973">
        <v>0.43754047867422763</v>
      </c>
      <c r="G17" s="39"/>
      <c r="H17" s="984">
        <v>26560</v>
      </c>
      <c r="I17" s="973">
        <v>13.131158320437837</v>
      </c>
      <c r="J17" s="39"/>
      <c r="K17" s="984">
        <v>11734</v>
      </c>
      <c r="L17" s="973">
        <v>5.8012429115970479</v>
      </c>
      <c r="M17" s="39"/>
      <c r="N17" s="984">
        <v>14641</v>
      </c>
      <c r="O17" s="973">
        <v>7.2384521449371375</v>
      </c>
      <c r="P17" s="39"/>
      <c r="Q17" s="984">
        <v>14633</v>
      </c>
      <c r="R17" s="973">
        <v>7.2344969767683311</v>
      </c>
      <c r="S17" s="39"/>
      <c r="T17" s="984">
        <v>20953</v>
      </c>
      <c r="U17" s="973">
        <v>10.359079830125527</v>
      </c>
      <c r="V17" s="39"/>
      <c r="W17" s="984">
        <v>40637</v>
      </c>
      <c r="X17" s="973">
        <v>20.090771109474112</v>
      </c>
      <c r="Y17" s="39"/>
      <c r="Z17" s="984">
        <v>72224</v>
      </c>
      <c r="AA17" s="973">
        <f t="shared" si="0"/>
        <v>35.707258227985783</v>
      </c>
      <c r="AB17" s="35"/>
      <c r="AC17" s="998">
        <f t="shared" ref="AC17:AD19" si="9">E17+H17+K17+N17+Q17+T17+W17+Z17</f>
        <v>202267</v>
      </c>
      <c r="AD17" s="999">
        <f t="shared" si="9"/>
        <v>100</v>
      </c>
      <c r="AF17" s="247"/>
    </row>
    <row r="18" spans="2:32" s="38" customFormat="1" ht="21" customHeight="1" x14ac:dyDescent="0.25">
      <c r="B18" s="1446"/>
      <c r="D18" s="980" t="s">
        <v>50</v>
      </c>
      <c r="E18" s="985">
        <v>362</v>
      </c>
      <c r="F18" s="974">
        <v>0.2108033821713913</v>
      </c>
      <c r="G18" s="39"/>
      <c r="H18" s="985">
        <v>17369</v>
      </c>
      <c r="I18" s="974">
        <v>10.114486035731755</v>
      </c>
      <c r="J18" s="39"/>
      <c r="K18" s="985">
        <v>10604</v>
      </c>
      <c r="L18" s="974">
        <v>6.1750250401807554</v>
      </c>
      <c r="M18" s="39"/>
      <c r="N18" s="985">
        <v>11958</v>
      </c>
      <c r="O18" s="974">
        <v>6.9634995690759594</v>
      </c>
      <c r="P18" s="39"/>
      <c r="Q18" s="985">
        <v>12561</v>
      </c>
      <c r="R18" s="974">
        <v>7.3146444294332769</v>
      </c>
      <c r="S18" s="39"/>
      <c r="T18" s="985">
        <v>18569</v>
      </c>
      <c r="U18" s="974">
        <v>10.813281777736368</v>
      </c>
      <c r="V18" s="39"/>
      <c r="W18" s="985">
        <v>35346</v>
      </c>
      <c r="X18" s="974">
        <v>20.583028580745847</v>
      </c>
      <c r="Y18" s="39"/>
      <c r="Z18" s="985">
        <v>64955</v>
      </c>
      <c r="AA18" s="974">
        <f t="shared" si="0"/>
        <v>37.825231184924647</v>
      </c>
      <c r="AB18" s="35"/>
      <c r="AC18" s="1000">
        <f t="shared" si="9"/>
        <v>171724</v>
      </c>
      <c r="AD18" s="1001">
        <f t="shared" si="9"/>
        <v>100</v>
      </c>
      <c r="AF18" s="247"/>
    </row>
    <row r="19" spans="2:32" s="38" customFormat="1" ht="21" customHeight="1" x14ac:dyDescent="0.25">
      <c r="B19" s="1447"/>
      <c r="D19" s="1043" t="s">
        <v>68</v>
      </c>
      <c r="E19" s="986">
        <f>SUM(E16:E18)</f>
        <v>1849</v>
      </c>
      <c r="F19" s="987">
        <f t="shared" si="2"/>
        <v>0.35678656676385517</v>
      </c>
      <c r="G19" s="39"/>
      <c r="H19" s="986">
        <f>SUM(H16:H18)</f>
        <v>64283</v>
      </c>
      <c r="I19" s="987">
        <f t="shared" si="3"/>
        <v>12.40417029274251</v>
      </c>
      <c r="J19" s="39"/>
      <c r="K19" s="986">
        <f>SUM(K16:K18)</f>
        <v>31584</v>
      </c>
      <c r="L19" s="987">
        <f t="shared" si="4"/>
        <v>6.0945088830014065</v>
      </c>
      <c r="M19" s="39"/>
      <c r="N19" s="986">
        <f>SUM(N16:N18)</f>
        <v>37594</v>
      </c>
      <c r="O19" s="987">
        <f t="shared" si="5"/>
        <v>7.2542099464144787</v>
      </c>
      <c r="P19" s="39"/>
      <c r="Q19" s="986">
        <f>SUM(Q16:Q18)</f>
        <v>36512</v>
      </c>
      <c r="R19" s="987">
        <f t="shared" si="6"/>
        <v>7.0454251626186473</v>
      </c>
      <c r="S19" s="39"/>
      <c r="T19" s="986">
        <f>SUM(T16:T18)</f>
        <v>51613</v>
      </c>
      <c r="U19" s="987">
        <f t="shared" si="7"/>
        <v>9.9593429261129565</v>
      </c>
      <c r="V19" s="39"/>
      <c r="W19" s="986">
        <f>SUM(W16:W18)</f>
        <v>103401</v>
      </c>
      <c r="X19" s="987">
        <f t="shared" si="8"/>
        <v>19.952454186019139</v>
      </c>
      <c r="Y19" s="39"/>
      <c r="Z19" s="986">
        <f>SUM(Z16:Z18)</f>
        <v>191401</v>
      </c>
      <c r="AA19" s="987">
        <f t="shared" si="0"/>
        <v>36.933102036327007</v>
      </c>
      <c r="AB19" s="35"/>
      <c r="AC19" s="994">
        <f>SUM(AC16:AC18)</f>
        <v>518237</v>
      </c>
      <c r="AD19" s="995">
        <f t="shared" si="9"/>
        <v>100</v>
      </c>
      <c r="AF19" s="247"/>
    </row>
    <row r="20" spans="2:32" s="37" customFormat="1" ht="3" customHeight="1" x14ac:dyDescent="0.25">
      <c r="B20" s="74"/>
      <c r="C20" s="36"/>
      <c r="D20" s="35"/>
      <c r="E20" s="92"/>
      <c r="F20" s="837"/>
      <c r="G20" s="35"/>
      <c r="H20" s="92"/>
      <c r="I20" s="837"/>
      <c r="J20" s="35"/>
      <c r="K20" s="92"/>
      <c r="L20" s="837"/>
      <c r="M20" s="35"/>
      <c r="N20" s="92"/>
      <c r="O20" s="837"/>
      <c r="P20" s="35"/>
      <c r="Q20" s="92"/>
      <c r="R20" s="837"/>
      <c r="S20" s="35"/>
      <c r="T20" s="92"/>
      <c r="U20" s="837"/>
      <c r="V20" s="35"/>
      <c r="W20" s="92"/>
      <c r="X20" s="837"/>
      <c r="Y20" s="35"/>
      <c r="Z20" s="92"/>
      <c r="AA20" s="837"/>
      <c r="AB20" s="35"/>
      <c r="AC20" s="92"/>
      <c r="AD20" s="840"/>
    </row>
    <row r="21" spans="2:32" s="34" customFormat="1" ht="18" customHeight="1" x14ac:dyDescent="0.25">
      <c r="B21" s="1437" t="s">
        <v>0</v>
      </c>
      <c r="C21" s="1438"/>
      <c r="D21" s="1439"/>
      <c r="E21" s="992">
        <f>E15+E19</f>
        <v>3268</v>
      </c>
      <c r="F21" s="993">
        <f>E21*100/$AC21</f>
        <v>0.23126295900531452</v>
      </c>
      <c r="G21" s="821"/>
      <c r="H21" s="992">
        <f>H15+H19</f>
        <v>92674</v>
      </c>
      <c r="I21" s="993">
        <f>H21*100/$AC21</f>
        <v>6.5581589543630718</v>
      </c>
      <c r="J21" s="821"/>
      <c r="K21" s="992">
        <f>K15+K19</f>
        <v>51446</v>
      </c>
      <c r="L21" s="993">
        <f>K21*100/$AC21</f>
        <v>3.640622456850493</v>
      </c>
      <c r="M21" s="821"/>
      <c r="N21" s="992">
        <f>N15+N19</f>
        <v>66075</v>
      </c>
      <c r="O21" s="993">
        <f>N21*100/$AC21</f>
        <v>4.6758567981261194</v>
      </c>
      <c r="P21" s="821"/>
      <c r="Q21" s="992">
        <f>Q15+Q19</f>
        <v>68050</v>
      </c>
      <c r="R21" s="993">
        <f>Q21*100/$AC21</f>
        <v>4.8156194492997715</v>
      </c>
      <c r="S21" s="821"/>
      <c r="T21" s="992">
        <f>T15+T19</f>
        <v>101293</v>
      </c>
      <c r="U21" s="993">
        <f>T21*100/$AC21</f>
        <v>7.1680902406748235</v>
      </c>
      <c r="V21" s="821"/>
      <c r="W21" s="992">
        <f>W15+W19</f>
        <v>271245</v>
      </c>
      <c r="X21" s="993">
        <f>W21*100/$AC21</f>
        <v>19.194896363340433</v>
      </c>
      <c r="Y21" s="821"/>
      <c r="Z21" s="992">
        <f>Z15+Z19</f>
        <v>759059</v>
      </c>
      <c r="AA21" s="993">
        <f>Z21*100/$AC21</f>
        <v>53.715492778339971</v>
      </c>
      <c r="AB21" s="821"/>
      <c r="AC21" s="992">
        <f>AC15+AC19</f>
        <v>1413110</v>
      </c>
      <c r="AD21" s="993">
        <f>F21+I21+L21+O21+R21+U21+X21+AA21</f>
        <v>100</v>
      </c>
    </row>
    <row r="22" spans="2:32" s="9" customFormat="1" ht="5.25" customHeight="1" x14ac:dyDescent="0.25">
      <c r="B22" s="33"/>
      <c r="C22" s="33"/>
      <c r="D22" s="33"/>
      <c r="E22" s="33"/>
      <c r="F22" s="33"/>
      <c r="G22" s="33"/>
      <c r="H22" s="33"/>
      <c r="I22" s="33"/>
      <c r="J22" s="33"/>
      <c r="K22" s="33"/>
      <c r="L22" s="33"/>
      <c r="M22" s="33"/>
      <c r="N22" s="33"/>
      <c r="O22" s="22"/>
      <c r="P22" s="22"/>
      <c r="AD22" s="27"/>
    </row>
    <row r="23" spans="2:32" s="9" customFormat="1" ht="5.25" customHeight="1" x14ac:dyDescent="0.25">
      <c r="B23" s="33"/>
      <c r="C23" s="33"/>
      <c r="D23" s="33"/>
      <c r="E23" s="33"/>
      <c r="F23" s="33"/>
      <c r="G23" s="33"/>
      <c r="H23" s="33"/>
      <c r="I23" s="33"/>
      <c r="J23" s="33"/>
      <c r="K23" s="33"/>
      <c r="L23" s="33"/>
      <c r="M23" s="33"/>
      <c r="N23" s="33"/>
      <c r="O23" s="22"/>
      <c r="P23" s="22"/>
      <c r="AD23" s="27"/>
    </row>
    <row r="24" spans="2:32" s="9" customFormat="1" ht="12.75" customHeight="1" x14ac:dyDescent="0.25">
      <c r="B24" s="22"/>
      <c r="C24" s="22"/>
      <c r="D24" s="22"/>
      <c r="E24" s="22"/>
      <c r="F24" s="22"/>
      <c r="G24" s="22"/>
      <c r="H24" s="22"/>
      <c r="I24" s="22"/>
      <c r="J24" s="22"/>
      <c r="K24" s="22"/>
      <c r="L24" s="22"/>
      <c r="M24" s="22"/>
      <c r="N24" s="22"/>
      <c r="O24" s="22"/>
      <c r="P24" s="22"/>
      <c r="AD24" s="27"/>
    </row>
    <row r="25" spans="2:32" s="28" customFormat="1" ht="24.75" customHeight="1" x14ac:dyDescent="0.25">
      <c r="B25" s="32"/>
      <c r="C25" s="32"/>
      <c r="D25" s="32"/>
      <c r="E25" s="32" t="s">
        <v>114</v>
      </c>
      <c r="F25" s="32" t="s">
        <v>21</v>
      </c>
      <c r="G25" s="32"/>
      <c r="H25" s="32" t="s">
        <v>20</v>
      </c>
      <c r="I25" s="32" t="s">
        <v>19</v>
      </c>
      <c r="J25" s="32"/>
      <c r="K25" s="32" t="s">
        <v>18</v>
      </c>
      <c r="L25" s="32" t="s">
        <v>17</v>
      </c>
      <c r="M25" s="32"/>
      <c r="N25" s="32" t="s">
        <v>16</v>
      </c>
      <c r="O25" s="32" t="s">
        <v>15</v>
      </c>
      <c r="P25" s="32"/>
      <c r="AD25" s="29"/>
    </row>
    <row r="26" spans="2:32" s="28" customFormat="1" ht="10" x14ac:dyDescent="0.25">
      <c r="B26" s="31"/>
      <c r="C26" s="31"/>
      <c r="D26" s="31"/>
      <c r="E26" s="31" t="e">
        <f>#REF!</f>
        <v>#REF!</v>
      </c>
      <c r="F26" s="30" t="e">
        <f>#REF!</f>
        <v>#REF!</v>
      </c>
      <c r="G26" s="30"/>
      <c r="H26" s="30" t="e">
        <f>#REF!</f>
        <v>#REF!</v>
      </c>
      <c r="I26" s="30" t="e">
        <f>#REF!</f>
        <v>#REF!</v>
      </c>
      <c r="J26" s="30"/>
      <c r="K26" s="30" t="e">
        <f>#REF!</f>
        <v>#REF!</v>
      </c>
      <c r="L26" s="30" t="e">
        <f>#REF!</f>
        <v>#REF!</v>
      </c>
      <c r="M26" s="30"/>
      <c r="N26" s="30" t="e">
        <f>#REF!</f>
        <v>#REF!</v>
      </c>
      <c r="O26" s="30" t="e">
        <f>#REF!</f>
        <v>#REF!</v>
      </c>
      <c r="P26" s="30"/>
      <c r="AD26" s="29"/>
    </row>
    <row r="27" spans="2:32" s="9" customFormat="1" x14ac:dyDescent="0.25">
      <c r="B27" s="22"/>
      <c r="C27" s="22"/>
      <c r="D27" s="22"/>
      <c r="E27" s="22"/>
      <c r="F27" s="22"/>
      <c r="G27" s="22"/>
      <c r="H27" s="22"/>
      <c r="I27" s="22"/>
      <c r="J27" s="22"/>
      <c r="K27" s="22"/>
      <c r="L27" s="22"/>
      <c r="M27" s="22"/>
      <c r="N27" s="22"/>
      <c r="O27" s="22"/>
      <c r="P27" s="22"/>
      <c r="AD27" s="27"/>
    </row>
    <row r="28" spans="2:32" s="9" customFormat="1" x14ac:dyDescent="0.25">
      <c r="B28" s="22"/>
      <c r="C28" s="22"/>
      <c r="D28" s="22"/>
      <c r="E28" s="22"/>
      <c r="F28" s="22"/>
      <c r="G28" s="22"/>
      <c r="H28" s="22"/>
      <c r="I28" s="22"/>
      <c r="J28" s="22"/>
      <c r="K28" s="22"/>
      <c r="L28" s="22"/>
      <c r="M28" s="22"/>
      <c r="N28" s="22"/>
      <c r="O28" s="22"/>
      <c r="P28" s="22"/>
      <c r="AD28" s="27"/>
    </row>
    <row r="29" spans="2:32" s="9" customFormat="1" x14ac:dyDescent="0.25">
      <c r="B29" s="22"/>
      <c r="C29" s="22"/>
      <c r="D29" s="22"/>
      <c r="E29" s="22"/>
      <c r="F29" s="22"/>
      <c r="G29" s="22"/>
      <c r="H29" s="22"/>
      <c r="I29" s="22"/>
      <c r="J29" s="22"/>
      <c r="K29" s="22"/>
      <c r="L29" s="22"/>
      <c r="M29" s="22"/>
      <c r="N29" s="22"/>
      <c r="O29" s="22"/>
      <c r="P29" s="22"/>
      <c r="AD29" s="27"/>
    </row>
    <row r="30" spans="2:32" s="9" customFormat="1" x14ac:dyDescent="0.25">
      <c r="B30" s="22"/>
      <c r="C30" s="22"/>
      <c r="D30" s="22"/>
      <c r="E30" s="22"/>
      <c r="F30" s="22"/>
      <c r="G30" s="22"/>
      <c r="H30" s="22"/>
      <c r="I30" s="22"/>
      <c r="J30" s="22"/>
      <c r="K30" s="22"/>
      <c r="L30" s="22"/>
      <c r="M30" s="22"/>
      <c r="N30" s="22"/>
      <c r="O30" s="22"/>
      <c r="P30" s="22"/>
      <c r="AD30" s="27"/>
    </row>
    <row r="31" spans="2:32" s="9" customFormat="1" x14ac:dyDescent="0.25">
      <c r="B31" s="22"/>
      <c r="C31" s="22"/>
      <c r="D31" s="22"/>
      <c r="E31" s="22"/>
      <c r="F31" s="22"/>
      <c r="G31" s="22"/>
      <c r="H31" s="22"/>
      <c r="I31" s="22"/>
      <c r="J31" s="22"/>
      <c r="K31" s="22"/>
      <c r="L31" s="22"/>
      <c r="M31" s="22"/>
      <c r="N31" s="22"/>
      <c r="O31" s="22"/>
      <c r="P31" s="22"/>
      <c r="AD31" s="27"/>
    </row>
    <row r="32" spans="2:32" s="9" customFormat="1" x14ac:dyDescent="0.25">
      <c r="B32" s="22"/>
      <c r="C32" s="22"/>
      <c r="D32" s="22"/>
      <c r="E32" s="22"/>
      <c r="F32" s="22"/>
      <c r="G32" s="22"/>
      <c r="H32" s="22"/>
      <c r="I32" s="22"/>
      <c r="J32" s="22"/>
      <c r="K32" s="22"/>
      <c r="L32" s="22"/>
      <c r="M32" s="22"/>
      <c r="N32" s="22"/>
      <c r="O32" s="22"/>
      <c r="P32" s="22"/>
      <c r="AD32" s="27"/>
    </row>
    <row r="33" spans="2:30" s="9" customFormat="1" x14ac:dyDescent="0.25">
      <c r="B33" s="22"/>
      <c r="C33" s="22"/>
      <c r="D33" s="22"/>
      <c r="E33" s="22"/>
      <c r="F33" s="22"/>
      <c r="G33" s="22"/>
      <c r="H33" s="22"/>
      <c r="I33" s="22"/>
      <c r="J33" s="22"/>
      <c r="K33" s="22"/>
      <c r="L33" s="22"/>
      <c r="M33" s="22"/>
      <c r="N33" s="22"/>
      <c r="O33" s="22"/>
      <c r="P33" s="22"/>
      <c r="AD33" s="27"/>
    </row>
    <row r="34" spans="2:30" s="9" customFormat="1" x14ac:dyDescent="0.25">
      <c r="B34" s="22"/>
      <c r="C34" s="22"/>
      <c r="D34" s="22"/>
      <c r="E34" s="22"/>
      <c r="F34" s="22"/>
      <c r="G34" s="22"/>
      <c r="H34" s="22"/>
      <c r="I34" s="22"/>
      <c r="J34" s="22"/>
      <c r="K34" s="22"/>
      <c r="L34" s="22"/>
      <c r="M34" s="22"/>
      <c r="N34" s="22"/>
      <c r="O34" s="22"/>
      <c r="P34" s="22"/>
      <c r="AD34" s="27"/>
    </row>
    <row r="35" spans="2:30" s="9" customFormat="1" x14ac:dyDescent="0.25">
      <c r="C35" s="1444" t="s">
        <v>14</v>
      </c>
      <c r="D35" s="1444"/>
      <c r="E35" s="1444"/>
      <c r="F35" s="1444"/>
      <c r="G35" s="1444"/>
      <c r="H35" s="1444"/>
      <c r="I35" s="1444"/>
      <c r="J35" s="1444"/>
      <c r="K35" s="1444"/>
      <c r="L35" s="1444"/>
      <c r="M35" s="22"/>
      <c r="N35" s="22"/>
      <c r="O35" s="22"/>
      <c r="P35" s="22"/>
      <c r="AD35" s="27"/>
    </row>
    <row r="36" spans="2:30" s="9" customFormat="1" x14ac:dyDescent="0.25">
      <c r="L36" s="22"/>
      <c r="M36" s="22"/>
      <c r="N36" s="22"/>
      <c r="O36" s="22"/>
      <c r="P36" s="22"/>
      <c r="AD36" s="27"/>
    </row>
    <row r="37" spans="2:30" s="9" customFormat="1" x14ac:dyDescent="0.25">
      <c r="B37" s="22"/>
      <c r="C37" s="22"/>
      <c r="D37" s="22"/>
      <c r="E37" s="22"/>
      <c r="F37" s="22"/>
      <c r="G37" s="22"/>
      <c r="H37" s="22"/>
      <c r="I37" s="22"/>
      <c r="J37" s="22"/>
      <c r="K37" s="22"/>
      <c r="L37" s="22"/>
      <c r="M37" s="22"/>
      <c r="N37" s="22"/>
      <c r="O37" s="22"/>
      <c r="P37" s="22"/>
      <c r="AD37" s="27"/>
    </row>
    <row r="38" spans="2:30" s="9" customFormat="1" ht="5.25" customHeight="1" x14ac:dyDescent="0.25">
      <c r="B38" s="22"/>
      <c r="C38" s="22"/>
      <c r="D38" s="22"/>
      <c r="E38" s="22"/>
      <c r="F38" s="22"/>
      <c r="G38" s="22"/>
      <c r="H38" s="22"/>
      <c r="I38" s="22"/>
      <c r="J38" s="22"/>
      <c r="K38" s="22"/>
      <c r="L38" s="22"/>
      <c r="M38" s="22"/>
      <c r="N38" s="22"/>
      <c r="O38" s="22"/>
      <c r="P38" s="22"/>
      <c r="AD38" s="27"/>
    </row>
    <row r="39" spans="2:30" s="9" customFormat="1" ht="5.25" customHeight="1" x14ac:dyDescent="0.25">
      <c r="B39" s="22"/>
      <c r="C39" s="22"/>
      <c r="D39" s="22"/>
      <c r="E39" s="22"/>
      <c r="F39" s="22"/>
      <c r="G39" s="22"/>
      <c r="H39" s="22"/>
      <c r="I39" s="22"/>
      <c r="J39" s="22"/>
      <c r="K39" s="22"/>
      <c r="L39" s="22"/>
      <c r="M39" s="22"/>
      <c r="N39" s="22"/>
      <c r="O39" s="22"/>
      <c r="P39" s="22"/>
      <c r="AD39" s="27"/>
    </row>
    <row r="40" spans="2:30" s="9" customFormat="1" ht="16.5" customHeight="1" x14ac:dyDescent="0.25">
      <c r="B40" s="22"/>
      <c r="C40" s="22"/>
      <c r="D40" s="22"/>
      <c r="E40" s="22"/>
      <c r="F40" s="22"/>
      <c r="G40" s="22"/>
      <c r="H40" s="22"/>
      <c r="I40" s="22"/>
      <c r="J40" s="22"/>
      <c r="K40" s="22"/>
      <c r="L40" s="22"/>
      <c r="M40" s="22"/>
      <c r="N40" s="22"/>
      <c r="O40" s="22"/>
      <c r="P40" s="22"/>
      <c r="AD40" s="27"/>
    </row>
    <row r="41" spans="2:30" s="9" customFormat="1" x14ac:dyDescent="0.25">
      <c r="B41" s="22"/>
      <c r="C41" s="22"/>
      <c r="D41" s="22"/>
      <c r="E41" s="22"/>
      <c r="F41" s="22"/>
      <c r="G41" s="22"/>
      <c r="H41" s="22"/>
      <c r="I41" s="22"/>
      <c r="J41" s="22"/>
      <c r="K41" s="22"/>
      <c r="L41" s="22"/>
      <c r="M41" s="22"/>
      <c r="N41" s="22"/>
      <c r="O41" s="22"/>
      <c r="P41" s="22"/>
      <c r="AD41" s="27"/>
    </row>
    <row r="42" spans="2:30" s="9" customFormat="1" x14ac:dyDescent="0.25">
      <c r="AD42" s="27"/>
    </row>
    <row r="43" spans="2:30" s="10" customFormat="1" x14ac:dyDescent="0.25">
      <c r="AD43" s="26"/>
    </row>
    <row r="44" spans="2:30" s="3" customFormat="1" ht="12.75" customHeight="1" x14ac:dyDescent="0.25">
      <c r="B44" s="1392"/>
      <c r="C44" s="1393"/>
      <c r="D44" s="1393"/>
      <c r="E44" s="1393"/>
      <c r="F44" s="1393"/>
      <c r="G44" s="1393"/>
      <c r="H44" s="1393"/>
      <c r="I44" s="1393"/>
      <c r="J44" s="1393"/>
      <c r="K44" s="1393"/>
      <c r="L44" s="1393"/>
      <c r="M44" s="1393"/>
      <c r="N44" s="1393"/>
      <c r="O44" s="1393"/>
      <c r="P44" s="238"/>
      <c r="AD44" s="25"/>
    </row>
  </sheetData>
  <mergeCells count="21">
    <mergeCell ref="B12:B15"/>
    <mergeCell ref="B16:B19"/>
    <mergeCell ref="B21:D21"/>
    <mergeCell ref="C35:L35"/>
    <mergeCell ref="B44:O44"/>
    <mergeCell ref="B5:AD5"/>
    <mergeCell ref="B3:K3"/>
    <mergeCell ref="B4:AD4"/>
    <mergeCell ref="B6:AC6"/>
    <mergeCell ref="B8:B10"/>
    <mergeCell ref="D8:D10"/>
    <mergeCell ref="E8:AA8"/>
    <mergeCell ref="AC8:AD9"/>
    <mergeCell ref="E9:F9"/>
    <mergeCell ref="H9:I9"/>
    <mergeCell ref="K9:L9"/>
    <mergeCell ref="N9:O9"/>
    <mergeCell ref="Q9:R9"/>
    <mergeCell ref="T9:U9"/>
    <mergeCell ref="W9:X9"/>
    <mergeCell ref="Z9:AA9"/>
  </mergeCells>
  <printOptions horizontalCentered="1"/>
  <pageMargins left="0" right="0" top="0.43307086614173229" bottom="0.43307086614173229" header="0" footer="0"/>
  <pageSetup paperSize="9" scale="88" orientation="landscape" r:id="rId1"/>
  <headerFooter alignWithMargins="0"/>
  <rowBreaks count="1" manualBreakCount="1">
    <brk id="39" max="16383" man="1"/>
  </rowBreaks>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Hoja52">
    <tabColor theme="0"/>
  </sheetPr>
  <dimension ref="A1:AX38"/>
  <sheetViews>
    <sheetView showGridLines="0" topLeftCell="A5" zoomScaleNormal="100" workbookViewId="0">
      <selection activeCell="B34" sqref="B34:P34"/>
    </sheetView>
  </sheetViews>
  <sheetFormatPr baseColWidth="10" defaultColWidth="11.453125" defaultRowHeight="15" x14ac:dyDescent="0.25"/>
  <cols>
    <col min="1" max="1" width="1.1796875" style="162" customWidth="1"/>
    <col min="2" max="2" width="28.7265625" style="162" customWidth="1"/>
    <col min="3" max="3" width="0.54296875" style="162" customWidth="1"/>
    <col min="4" max="4" width="11.81640625" style="162" customWidth="1"/>
    <col min="5" max="5" width="7.7265625" style="162" customWidth="1"/>
    <col min="6" max="6" width="0.453125" style="162" customWidth="1"/>
    <col min="7" max="7" width="12.453125" style="162" customWidth="1"/>
    <col min="8" max="8" width="6.26953125" style="162" customWidth="1"/>
    <col min="9" max="9" width="0.453125" style="162" customWidth="1"/>
    <col min="10" max="10" width="10.81640625" style="162" customWidth="1"/>
    <col min="11" max="11" width="6.26953125" style="162" customWidth="1"/>
    <col min="12" max="12" width="0.453125" style="162" customWidth="1"/>
    <col min="13" max="13" width="11.81640625" style="162" customWidth="1"/>
    <col min="14" max="14" width="6.26953125" style="162" customWidth="1"/>
    <col min="15" max="15" width="0.7265625" style="160" customWidth="1"/>
    <col min="16" max="16" width="10.1796875" style="162" bestFit="1" customWidth="1"/>
    <col min="17" max="17" width="8.54296875" style="162" customWidth="1"/>
    <col min="18" max="18" width="0.453125" style="162" customWidth="1"/>
    <col min="19" max="19" width="8.453125" style="162" bestFit="1" customWidth="1"/>
    <col min="20" max="20" width="7.81640625" style="162" bestFit="1" customWidth="1"/>
    <col min="21" max="21" width="0.453125" style="162" customWidth="1"/>
    <col min="22" max="22" width="8.453125" style="162" bestFit="1" customWidth="1"/>
    <col min="23" max="23" width="7.7265625" style="162" bestFit="1" customWidth="1"/>
    <col min="24" max="24" width="0.453125" style="162" customWidth="1"/>
    <col min="25" max="25" width="8.453125" style="162" bestFit="1" customWidth="1"/>
    <col min="26" max="26" width="7.7265625" style="162" bestFit="1" customWidth="1"/>
    <col min="27" max="27" width="11.453125" style="162"/>
    <col min="28" max="30" width="2.453125" style="162" bestFit="1" customWidth="1"/>
    <col min="31" max="31" width="13" style="162" bestFit="1" customWidth="1"/>
    <col min="32" max="32" width="3.453125" style="162" bestFit="1" customWidth="1"/>
    <col min="33" max="33" width="3.81640625" style="162" customWidth="1"/>
    <col min="34" max="36" width="2.453125" style="162" bestFit="1" customWidth="1"/>
    <col min="37" max="37" width="8.453125" style="162" bestFit="1" customWidth="1"/>
    <col min="38" max="38" width="3.453125" style="162" bestFit="1" customWidth="1"/>
    <col min="39" max="39" width="3.54296875" style="162" customWidth="1"/>
    <col min="40" max="42" width="2.453125" style="162" bestFit="1" customWidth="1"/>
    <col min="43" max="43" width="8.453125" style="162" bestFit="1" customWidth="1"/>
    <col min="44" max="44" width="4.1796875" style="162" bestFit="1" customWidth="1"/>
    <col min="45" max="45" width="3.26953125" style="162" customWidth="1"/>
    <col min="46" max="46" width="4.26953125" style="162" bestFit="1" customWidth="1"/>
    <col min="47" max="47" width="2.453125" style="162" bestFit="1" customWidth="1"/>
    <col min="48" max="48" width="4.26953125" style="162" bestFit="1" customWidth="1"/>
    <col min="49" max="49" width="8.453125" style="162" bestFit="1" customWidth="1"/>
    <col min="50" max="50" width="4.26953125" style="162" bestFit="1" customWidth="1"/>
    <col min="51" max="16384" width="11.453125" style="162"/>
  </cols>
  <sheetData>
    <row r="1" spans="1:50" s="104" customFormat="1" ht="15" customHeight="1" x14ac:dyDescent="0.25">
      <c r="B1" s="105"/>
      <c r="C1" s="106"/>
      <c r="F1" s="106"/>
      <c r="I1" s="106"/>
      <c r="O1" s="107"/>
      <c r="R1" s="106"/>
      <c r="S1" s="471" t="s">
        <v>135</v>
      </c>
      <c r="T1" s="471"/>
      <c r="U1" s="471"/>
      <c r="V1" s="471" t="s">
        <v>16</v>
      </c>
      <c r="W1" s="471"/>
      <c r="X1" s="471"/>
      <c r="Y1" s="471" t="s">
        <v>15</v>
      </c>
    </row>
    <row r="2" spans="1:50" s="108" customFormat="1" ht="52.5" customHeight="1" x14ac:dyDescent="0.3">
      <c r="B2" s="1300"/>
      <c r="C2" s="1300"/>
      <c r="D2" s="1300"/>
      <c r="E2" s="1300"/>
      <c r="F2" s="1300"/>
      <c r="G2" s="1300"/>
      <c r="H2" s="1300"/>
      <c r="I2" s="1300"/>
      <c r="O2" s="110"/>
    </row>
    <row r="3" spans="1:50" s="111" customFormat="1" ht="4.5" customHeight="1" x14ac:dyDescent="0.25">
      <c r="B3" s="1301"/>
      <c r="C3" s="1301"/>
      <c r="D3" s="1301"/>
      <c r="E3" s="1301"/>
      <c r="F3" s="1301"/>
      <c r="G3" s="1301"/>
      <c r="H3" s="1301"/>
      <c r="I3" s="1301"/>
      <c r="O3" s="110"/>
    </row>
    <row r="4" spans="1:50" s="111" customFormat="1" ht="37.5" customHeight="1" x14ac:dyDescent="0.25">
      <c r="A4" s="1466" t="s">
        <v>208</v>
      </c>
      <c r="B4" s="1466"/>
      <c r="C4" s="1466"/>
      <c r="D4" s="1466"/>
      <c r="E4" s="1466"/>
      <c r="F4" s="1466"/>
      <c r="G4" s="1466"/>
      <c r="H4" s="1466"/>
      <c r="I4" s="1466"/>
      <c r="J4" s="1466"/>
      <c r="K4" s="1466"/>
      <c r="L4" s="1466"/>
      <c r="M4" s="1466"/>
      <c r="N4" s="1466"/>
      <c r="O4" s="1466"/>
      <c r="P4" s="1466"/>
      <c r="Q4" s="1466"/>
      <c r="R4" s="1466"/>
      <c r="S4" s="1466"/>
      <c r="T4" s="1466"/>
      <c r="U4" s="1466"/>
      <c r="V4" s="1466"/>
      <c r="W4" s="1466"/>
      <c r="X4" s="1466"/>
      <c r="Y4" s="1466"/>
      <c r="Z4" s="1466"/>
    </row>
    <row r="5" spans="1:50" s="111" customFormat="1" ht="17.25" customHeight="1" x14ac:dyDescent="0.25">
      <c r="B5" s="1303" t="e">
        <f>#REF!</f>
        <v>#REF!</v>
      </c>
      <c r="C5" s="1303"/>
      <c r="D5" s="1303"/>
      <c r="E5" s="1303"/>
      <c r="F5" s="1303"/>
      <c r="G5" s="1303"/>
      <c r="H5" s="1303"/>
      <c r="I5" s="1303"/>
      <c r="J5" s="1303"/>
      <c r="K5" s="1303"/>
      <c r="L5" s="1303"/>
      <c r="M5" s="1303"/>
      <c r="N5" s="1303"/>
      <c r="O5" s="1303"/>
      <c r="P5" s="1303"/>
      <c r="Q5" s="1303"/>
      <c r="R5" s="1303"/>
      <c r="S5" s="1303"/>
      <c r="T5" s="1303"/>
      <c r="U5" s="1303"/>
      <c r="V5" s="1303"/>
      <c r="W5" s="1303"/>
      <c r="X5" s="1303"/>
      <c r="Y5" s="1303"/>
      <c r="Z5" s="1303"/>
    </row>
    <row r="6" spans="1:50" s="111" customFormat="1" ht="6" customHeight="1" x14ac:dyDescent="0.25">
      <c r="O6" s="110"/>
    </row>
    <row r="7" spans="1:50" s="115" customFormat="1" ht="12.75" customHeight="1" x14ac:dyDescent="0.25">
      <c r="A7" s="112"/>
      <c r="B7" s="1358" t="s">
        <v>12</v>
      </c>
      <c r="C7" s="113"/>
      <c r="D7" s="1357" t="s">
        <v>109</v>
      </c>
      <c r="E7" s="1355"/>
      <c r="F7" s="362"/>
      <c r="G7" s="1355"/>
      <c r="H7" s="1355"/>
      <c r="I7" s="362"/>
      <c r="J7" s="1355"/>
      <c r="K7" s="1355"/>
      <c r="L7" s="362"/>
      <c r="M7" s="1355"/>
      <c r="N7" s="1356"/>
      <c r="O7" s="113"/>
      <c r="P7" s="1357" t="s">
        <v>179</v>
      </c>
      <c r="Q7" s="1355"/>
      <c r="R7" s="362"/>
      <c r="S7" s="1355"/>
      <c r="T7" s="1355"/>
      <c r="U7" s="362"/>
      <c r="V7" s="1355"/>
      <c r="W7" s="1355"/>
      <c r="X7" s="362"/>
      <c r="Y7" s="1355"/>
      <c r="Z7" s="1356"/>
      <c r="AA7" s="252"/>
      <c r="AB7" s="252"/>
      <c r="AC7" s="253"/>
      <c r="AD7" s="253"/>
      <c r="AE7" s="253"/>
      <c r="AF7" s="253"/>
      <c r="AG7" s="253"/>
      <c r="AH7" s="253"/>
      <c r="AI7" s="254"/>
    </row>
    <row r="8" spans="1:50" s="115" customFormat="1" ht="37.5" customHeight="1" x14ac:dyDescent="0.25">
      <c r="A8" s="112"/>
      <c r="B8" s="1359"/>
      <c r="C8" s="113"/>
      <c r="D8" s="1361"/>
      <c r="E8" s="1362"/>
      <c r="F8" s="113"/>
      <c r="G8" s="1357" t="s">
        <v>169</v>
      </c>
      <c r="H8" s="1356"/>
      <c r="I8" s="113"/>
      <c r="J8" s="1357" t="s">
        <v>175</v>
      </c>
      <c r="K8" s="1356"/>
      <c r="L8" s="113"/>
      <c r="M8" s="1357" t="s">
        <v>170</v>
      </c>
      <c r="N8" s="1356"/>
      <c r="O8" s="113"/>
      <c r="P8" s="1361"/>
      <c r="Q8" s="1363"/>
      <c r="R8" s="297"/>
      <c r="S8" s="1357" t="s">
        <v>180</v>
      </c>
      <c r="T8" s="1356"/>
      <c r="U8" s="113"/>
      <c r="V8" s="1357" t="s">
        <v>181</v>
      </c>
      <c r="W8" s="1356"/>
      <c r="X8" s="113"/>
      <c r="Y8" s="1357" t="s">
        <v>182</v>
      </c>
      <c r="Z8" s="1356"/>
      <c r="AA8" s="252"/>
      <c r="AB8" s="252"/>
      <c r="AC8" s="253"/>
      <c r="AD8" s="253"/>
      <c r="AE8" s="253"/>
      <c r="AF8" s="253"/>
      <c r="AG8" s="253"/>
      <c r="AH8" s="253"/>
      <c r="AI8" s="254"/>
    </row>
    <row r="9" spans="1:50" s="120" customFormat="1" ht="36.75" customHeight="1" x14ac:dyDescent="0.25">
      <c r="A9" s="116"/>
      <c r="B9" s="1360"/>
      <c r="C9" s="117"/>
      <c r="D9" s="118" t="s">
        <v>9</v>
      </c>
      <c r="E9" s="119" t="s">
        <v>10</v>
      </c>
      <c r="F9" s="117"/>
      <c r="G9" s="118" t="s">
        <v>9</v>
      </c>
      <c r="H9" s="172" t="s">
        <v>10</v>
      </c>
      <c r="I9" s="117"/>
      <c r="J9" s="118" t="s">
        <v>9</v>
      </c>
      <c r="K9" s="172" t="s">
        <v>10</v>
      </c>
      <c r="L9" s="117"/>
      <c r="M9" s="118" t="s">
        <v>9</v>
      </c>
      <c r="N9" s="172" t="s">
        <v>10</v>
      </c>
      <c r="O9" s="117"/>
      <c r="P9" s="118" t="s">
        <v>9</v>
      </c>
      <c r="Q9" s="119" t="s">
        <v>111</v>
      </c>
      <c r="R9" s="117"/>
      <c r="S9" s="118" t="s">
        <v>9</v>
      </c>
      <c r="T9" s="172" t="s">
        <v>111</v>
      </c>
      <c r="U9" s="117"/>
      <c r="V9" s="118" t="s">
        <v>9</v>
      </c>
      <c r="W9" s="172" t="s">
        <v>111</v>
      </c>
      <c r="X9" s="117"/>
      <c r="Y9" s="118" t="s">
        <v>9</v>
      </c>
      <c r="Z9" s="172" t="s">
        <v>111</v>
      </c>
      <c r="AA9" s="255"/>
      <c r="AB9" s="256"/>
      <c r="AC9" s="200"/>
      <c r="AD9" s="200"/>
      <c r="AE9" s="200"/>
      <c r="AF9" s="200"/>
      <c r="AG9" s="257"/>
      <c r="AH9" s="257"/>
      <c r="AI9" s="257"/>
    </row>
    <row r="10" spans="1:50" s="124" customFormat="1" ht="4.5" customHeight="1" x14ac:dyDescent="0.25">
      <c r="A10" s="121"/>
      <c r="B10" s="122"/>
      <c r="C10" s="123"/>
      <c r="D10" s="122"/>
      <c r="E10" s="122"/>
      <c r="F10" s="123"/>
      <c r="G10" s="122"/>
      <c r="H10" s="122"/>
      <c r="I10" s="123"/>
      <c r="J10" s="122"/>
      <c r="K10" s="122"/>
      <c r="L10" s="123"/>
      <c r="M10" s="122"/>
      <c r="N10" s="122"/>
      <c r="O10" s="123"/>
      <c r="P10" s="122"/>
      <c r="Q10" s="122"/>
      <c r="R10" s="123"/>
      <c r="S10" s="122"/>
      <c r="T10" s="122"/>
      <c r="U10" s="123"/>
      <c r="V10" s="122"/>
      <c r="W10" s="122"/>
      <c r="X10" s="123"/>
      <c r="Y10" s="122"/>
      <c r="Z10" s="122"/>
      <c r="AA10" s="252"/>
      <c r="AB10" s="256"/>
      <c r="AC10" s="200"/>
      <c r="AD10" s="200"/>
      <c r="AE10" s="200"/>
      <c r="AF10" s="200"/>
      <c r="AG10" s="132"/>
      <c r="AH10" s="132"/>
      <c r="AI10" s="132"/>
    </row>
    <row r="11" spans="1:50" s="133" customFormat="1" ht="18" customHeight="1" x14ac:dyDescent="0.2">
      <c r="A11" s="125"/>
      <c r="B11" s="126" t="s">
        <v>8</v>
      </c>
      <c r="C11" s="127"/>
      <c r="D11" s="239">
        <f>G11+J11+M11</f>
        <v>8384408</v>
      </c>
      <c r="E11" s="98">
        <f t="shared" ref="E11:E28" si="0">D11*100/$D$30</f>
        <v>17.944934163017855</v>
      </c>
      <c r="F11" s="127"/>
      <c r="G11" s="128">
        <f>'3solcasaad'!G11</f>
        <v>6973463</v>
      </c>
      <c r="H11" s="363">
        <f>G11*100/$G$30</f>
        <v>18.441080349722064</v>
      </c>
      <c r="I11" s="127"/>
      <c r="J11" s="128">
        <f>'3solcasaad'!J11</f>
        <v>999769</v>
      </c>
      <c r="K11" s="363">
        <f>J11*100/$J$30</f>
        <v>16.561910466829101</v>
      </c>
      <c r="L11" s="127"/>
      <c r="M11" s="128">
        <f>'3solcasaad'!M11</f>
        <v>411176</v>
      </c>
      <c r="N11" s="363">
        <f t="shared" ref="N11:N28" si="1">M11*100/$M$30</f>
        <v>14.318732272482714</v>
      </c>
      <c r="O11" s="127"/>
      <c r="P11" s="130" t="e">
        <f>S11+V11+Y11</f>
        <v>#REF!</v>
      </c>
      <c r="Q11" s="131" t="e">
        <f>P11*100/D11</f>
        <v>#REF!</v>
      </c>
      <c r="R11" s="127"/>
      <c r="S11" s="128" t="e">
        <f>GETPIVOTDATA("Cuenta número de expedientes",#REF!,"CCAA",$B11,"TramoEdad",S$1)</f>
        <v>#REF!</v>
      </c>
      <c r="T11" s="129" t="e">
        <f>S11*100/G11</f>
        <v>#REF!</v>
      </c>
      <c r="U11" s="127"/>
      <c r="V11" s="128" t="e">
        <f>GETPIVOTDATA("Cuenta número de expedientes",#REF!,"CCAA",$B11,"TramoEdad",V$1)</f>
        <v>#REF!</v>
      </c>
      <c r="W11" s="129" t="e">
        <f>V11*100/J11</f>
        <v>#REF!</v>
      </c>
      <c r="X11" s="127"/>
      <c r="Y11" s="128" t="e">
        <f>GETPIVOTDATA("Cuenta número de expedientes",#REF!,"CCAA",$B11,"TramoEdad",Y$1)</f>
        <v>#REF!</v>
      </c>
      <c r="Z11" s="129" t="e">
        <f>Y11*100/M11</f>
        <v>#REF!</v>
      </c>
      <c r="AA11" s="369"/>
      <c r="AB11" s="196"/>
      <c r="AC11" s="196"/>
      <c r="AD11" s="196"/>
      <c r="AE11" s="197"/>
      <c r="AF11" s="258"/>
      <c r="AG11" s="132"/>
      <c r="AH11" s="196"/>
      <c r="AI11" s="196"/>
      <c r="AJ11" s="196"/>
      <c r="AK11" s="197"/>
      <c r="AL11" s="258"/>
      <c r="AN11" s="196"/>
      <c r="AO11" s="196"/>
      <c r="AP11" s="196"/>
      <c r="AQ11" s="197"/>
      <c r="AR11" s="258"/>
      <c r="AT11" s="196"/>
      <c r="AU11" s="196"/>
      <c r="AV11" s="196"/>
      <c r="AW11" s="197"/>
      <c r="AX11" s="258"/>
    </row>
    <row r="12" spans="1:50" s="133" customFormat="1" ht="18" customHeight="1" x14ac:dyDescent="0.2">
      <c r="A12" s="125"/>
      <c r="B12" s="134" t="s">
        <v>7</v>
      </c>
      <c r="C12" s="127"/>
      <c r="D12" s="240">
        <f t="shared" ref="D12:D28" si="2">G12+J12+M12</f>
        <v>1308728</v>
      </c>
      <c r="E12" s="99">
        <f t="shared" si="0"/>
        <v>2.801037091384154</v>
      </c>
      <c r="F12" s="127"/>
      <c r="G12" s="135">
        <f>'3solcasaad'!G12</f>
        <v>1025808</v>
      </c>
      <c r="H12" s="364">
        <f t="shared" ref="H12:H28" si="3">G12*100/$G$30</f>
        <v>2.7127135759360437</v>
      </c>
      <c r="I12" s="127"/>
      <c r="J12" s="135">
        <f>'3solcasaad'!J12</f>
        <v>180311</v>
      </c>
      <c r="K12" s="364">
        <f t="shared" ref="K12:K28" si="4">J12*100/$J$30</f>
        <v>2.9869846316343294</v>
      </c>
      <c r="L12" s="127"/>
      <c r="M12" s="135">
        <f>'3solcasaad'!M12</f>
        <v>102609</v>
      </c>
      <c r="N12" s="364">
        <f t="shared" si="1"/>
        <v>3.5732406554545468</v>
      </c>
      <c r="O12" s="127"/>
      <c r="P12" s="137" t="e">
        <f t="shared" ref="P12:P28" si="5">S12+V12+Y12</f>
        <v>#REF!</v>
      </c>
      <c r="Q12" s="138" t="e">
        <f t="shared" ref="Q12:Q28" si="6">P12*100/D12</f>
        <v>#REF!</v>
      </c>
      <c r="R12" s="127"/>
      <c r="S12" s="135" t="e">
        <f>GETPIVOTDATA("Cuenta número de expedientes",#REF!,"CCAA",$B12,"TramoEdad",S$1)</f>
        <v>#REF!</v>
      </c>
      <c r="T12" s="136" t="e">
        <f t="shared" ref="T12:T28" si="7">S12*100/G12</f>
        <v>#REF!</v>
      </c>
      <c r="U12" s="127"/>
      <c r="V12" s="135" t="e">
        <f>GETPIVOTDATA("Cuenta número de expedientes",#REF!,"CCAA",$B12,"TramoEdad",V$1)</f>
        <v>#REF!</v>
      </c>
      <c r="W12" s="136" t="e">
        <f t="shared" ref="W12:W28" si="8">V12*100/J12</f>
        <v>#REF!</v>
      </c>
      <c r="X12" s="127"/>
      <c r="Y12" s="135" t="e">
        <f>GETPIVOTDATA("Cuenta número de expedientes",#REF!,"CCAA",$B12,"TramoEdad",Y$1)</f>
        <v>#REF!</v>
      </c>
      <c r="Z12" s="136" t="e">
        <f t="shared" ref="Z12:Z28" si="9">Y12*100/M12</f>
        <v>#REF!</v>
      </c>
      <c r="AA12" s="369"/>
      <c r="AB12" s="196"/>
      <c r="AC12" s="196"/>
      <c r="AD12" s="196"/>
      <c r="AE12" s="197"/>
      <c r="AF12" s="258"/>
      <c r="AG12" s="132"/>
      <c r="AH12" s="196"/>
      <c r="AI12" s="196"/>
      <c r="AJ12" s="196"/>
      <c r="AK12" s="197"/>
      <c r="AL12" s="258"/>
      <c r="AN12" s="196"/>
      <c r="AO12" s="196"/>
      <c r="AP12" s="196"/>
      <c r="AQ12" s="197"/>
      <c r="AR12" s="258"/>
      <c r="AT12" s="196"/>
      <c r="AU12" s="196"/>
      <c r="AV12" s="196"/>
      <c r="AW12" s="197"/>
      <c r="AX12" s="258"/>
    </row>
    <row r="13" spans="1:50" s="133" customFormat="1" ht="18" customHeight="1" x14ac:dyDescent="0.2">
      <c r="A13" s="125"/>
      <c r="B13" s="134" t="s">
        <v>37</v>
      </c>
      <c r="C13" s="127"/>
      <c r="D13" s="240">
        <f t="shared" si="2"/>
        <v>1028244</v>
      </c>
      <c r="E13" s="99">
        <f t="shared" si="0"/>
        <v>2.2007243544825266</v>
      </c>
      <c r="F13" s="127"/>
      <c r="G13" s="135">
        <f>'3solcasaad'!G13</f>
        <v>768630</v>
      </c>
      <c r="H13" s="364">
        <f t="shared" si="3"/>
        <v>2.0326153002040548</v>
      </c>
      <c r="I13" s="127"/>
      <c r="J13" s="135">
        <f>'3solcasaad'!J13</f>
        <v>168505</v>
      </c>
      <c r="K13" s="364">
        <f t="shared" si="4"/>
        <v>2.7914095388165041</v>
      </c>
      <c r="L13" s="127"/>
      <c r="M13" s="135">
        <f>'3solcasaad'!M13</f>
        <v>91109</v>
      </c>
      <c r="N13" s="364">
        <f t="shared" si="1"/>
        <v>3.1727663545869107</v>
      </c>
      <c r="O13" s="127"/>
      <c r="P13" s="137" t="e">
        <f t="shared" si="5"/>
        <v>#REF!</v>
      </c>
      <c r="Q13" s="138" t="e">
        <f t="shared" si="6"/>
        <v>#REF!</v>
      </c>
      <c r="R13" s="127"/>
      <c r="S13" s="135" t="e">
        <f>GETPIVOTDATA("Cuenta número de expedientes",#REF!,"CCAA",$B13,"TramoEdad",S$1)</f>
        <v>#REF!</v>
      </c>
      <c r="T13" s="136" t="e">
        <f t="shared" si="7"/>
        <v>#REF!</v>
      </c>
      <c r="U13" s="127"/>
      <c r="V13" s="135" t="e">
        <f>GETPIVOTDATA("Cuenta número de expedientes",#REF!,"CCAA",$B13,"TramoEdad",V$1)</f>
        <v>#REF!</v>
      </c>
      <c r="W13" s="136" t="e">
        <f t="shared" si="8"/>
        <v>#REF!</v>
      </c>
      <c r="X13" s="127"/>
      <c r="Y13" s="135" t="e">
        <f>GETPIVOTDATA("Cuenta número de expedientes",#REF!,"CCAA",$B13,"TramoEdad",Y$1)</f>
        <v>#REF!</v>
      </c>
      <c r="Z13" s="136" t="e">
        <f t="shared" si="9"/>
        <v>#REF!</v>
      </c>
      <c r="AA13" s="369"/>
      <c r="AB13" s="196"/>
      <c r="AC13" s="196"/>
      <c r="AD13" s="196"/>
      <c r="AE13" s="197"/>
      <c r="AF13" s="259"/>
      <c r="AG13" s="132"/>
      <c r="AH13" s="196"/>
      <c r="AI13" s="196"/>
      <c r="AJ13" s="196"/>
      <c r="AK13" s="197"/>
      <c r="AL13" s="258"/>
      <c r="AN13" s="196"/>
      <c r="AO13" s="196"/>
      <c r="AP13" s="196"/>
      <c r="AQ13" s="197"/>
      <c r="AR13" s="258"/>
      <c r="AT13" s="196"/>
      <c r="AU13" s="196"/>
      <c r="AV13" s="196"/>
      <c r="AW13" s="197"/>
      <c r="AX13" s="258"/>
    </row>
    <row r="14" spans="1:50" s="133" customFormat="1" ht="18" customHeight="1" x14ac:dyDescent="0.2">
      <c r="A14" s="125"/>
      <c r="B14" s="134" t="s">
        <v>38</v>
      </c>
      <c r="C14" s="127"/>
      <c r="D14" s="240">
        <f t="shared" si="2"/>
        <v>1128908</v>
      </c>
      <c r="E14" s="99">
        <f t="shared" si="0"/>
        <v>2.4161729410238815</v>
      </c>
      <c r="F14" s="127"/>
      <c r="G14" s="135">
        <f>'3solcasaad'!G14</f>
        <v>954069</v>
      </c>
      <c r="H14" s="364">
        <f t="shared" si="3"/>
        <v>2.5230022856906213</v>
      </c>
      <c r="I14" s="127"/>
      <c r="J14" s="135">
        <f>'3solcasaad'!J14</f>
        <v>125636</v>
      </c>
      <c r="K14" s="364">
        <f t="shared" si="4"/>
        <v>2.0812529528426476</v>
      </c>
      <c r="L14" s="127"/>
      <c r="M14" s="135">
        <f>'3solcasaad'!M14</f>
        <v>49203</v>
      </c>
      <c r="N14" s="364">
        <f t="shared" si="1"/>
        <v>1.7134380022252442</v>
      </c>
      <c r="O14" s="127"/>
      <c r="P14" s="137" t="e">
        <f t="shared" si="5"/>
        <v>#REF!</v>
      </c>
      <c r="Q14" s="138" t="e">
        <f t="shared" si="6"/>
        <v>#REF!</v>
      </c>
      <c r="R14" s="127"/>
      <c r="S14" s="135" t="e">
        <f>GETPIVOTDATA("Cuenta número de expedientes",#REF!,"CCAA",$B14,"TramoEdad",S$1)</f>
        <v>#REF!</v>
      </c>
      <c r="T14" s="136" t="e">
        <f t="shared" si="7"/>
        <v>#REF!</v>
      </c>
      <c r="U14" s="127"/>
      <c r="V14" s="135" t="e">
        <f>GETPIVOTDATA("Cuenta número de expedientes",#REF!,"CCAA",$B14,"TramoEdad",V$1)</f>
        <v>#REF!</v>
      </c>
      <c r="W14" s="136" t="e">
        <f t="shared" si="8"/>
        <v>#REF!</v>
      </c>
      <c r="X14" s="127"/>
      <c r="Y14" s="135" t="e">
        <f>GETPIVOTDATA("Cuenta número de expedientes",#REF!,"CCAA",$B14,"TramoEdad",Y$1)</f>
        <v>#REF!</v>
      </c>
      <c r="Z14" s="136" t="e">
        <f t="shared" si="9"/>
        <v>#REF!</v>
      </c>
      <c r="AA14" s="369"/>
      <c r="AB14" s="196"/>
      <c r="AC14" s="196"/>
      <c r="AD14" s="196"/>
      <c r="AE14" s="197"/>
      <c r="AF14" s="258"/>
      <c r="AG14" s="132"/>
      <c r="AH14" s="196"/>
      <c r="AI14" s="196"/>
      <c r="AJ14" s="196"/>
      <c r="AK14" s="197"/>
      <c r="AL14" s="258"/>
      <c r="AN14" s="196"/>
      <c r="AO14" s="196"/>
      <c r="AP14" s="196"/>
      <c r="AQ14" s="197"/>
      <c r="AR14" s="258"/>
      <c r="AT14" s="196"/>
      <c r="AU14" s="196"/>
      <c r="AV14" s="196"/>
      <c r="AW14" s="197"/>
      <c r="AX14" s="258"/>
    </row>
    <row r="15" spans="1:50" s="133" customFormat="1" ht="18" customHeight="1" x14ac:dyDescent="0.2">
      <c r="A15" s="125"/>
      <c r="B15" s="134" t="s">
        <v>6</v>
      </c>
      <c r="C15" s="127"/>
      <c r="D15" s="240">
        <f t="shared" si="2"/>
        <v>2127685</v>
      </c>
      <c r="E15" s="99">
        <f t="shared" si="0"/>
        <v>4.5538298284912475</v>
      </c>
      <c r="F15" s="127"/>
      <c r="G15" s="135">
        <f>'3solcasaad'!G15</f>
        <v>1796155</v>
      </c>
      <c r="H15" s="364">
        <f t="shared" si="3"/>
        <v>4.7498694229187182</v>
      </c>
      <c r="I15" s="127"/>
      <c r="J15" s="135">
        <f>'3solcasaad'!J15</f>
        <v>243113</v>
      </c>
      <c r="K15" s="364">
        <f t="shared" si="4"/>
        <v>4.0273460562612193</v>
      </c>
      <c r="L15" s="127"/>
      <c r="M15" s="135">
        <f>'3solcasaad'!M15</f>
        <v>88417</v>
      </c>
      <c r="N15" s="364">
        <f t="shared" si="1"/>
        <v>3.0790205443316343</v>
      </c>
      <c r="O15" s="127"/>
      <c r="P15" s="137" t="e">
        <f t="shared" si="5"/>
        <v>#REF!</v>
      </c>
      <c r="Q15" s="138" t="e">
        <f t="shared" si="6"/>
        <v>#REF!</v>
      </c>
      <c r="R15" s="127"/>
      <c r="S15" s="135" t="e">
        <f>GETPIVOTDATA("Cuenta número de expedientes",#REF!,"CCAA",$B15,"TramoEdad",S$1)</f>
        <v>#REF!</v>
      </c>
      <c r="T15" s="136" t="e">
        <f t="shared" si="7"/>
        <v>#REF!</v>
      </c>
      <c r="U15" s="127"/>
      <c r="V15" s="135" t="e">
        <f>GETPIVOTDATA("Cuenta número de expedientes",#REF!,"CCAA",$B15,"TramoEdad",V$1)</f>
        <v>#REF!</v>
      </c>
      <c r="W15" s="136" t="e">
        <f t="shared" si="8"/>
        <v>#REF!</v>
      </c>
      <c r="X15" s="127"/>
      <c r="Y15" s="135" t="e">
        <f>GETPIVOTDATA("Cuenta número de expedientes",#REF!,"CCAA",$B15,"TramoEdad",Y$1)</f>
        <v>#REF!</v>
      </c>
      <c r="Z15" s="136" t="e">
        <f t="shared" si="9"/>
        <v>#REF!</v>
      </c>
      <c r="AA15" s="369"/>
      <c r="AB15" s="196"/>
      <c r="AC15" s="196"/>
      <c r="AD15" s="196"/>
      <c r="AE15" s="197"/>
      <c r="AF15" s="258"/>
      <c r="AG15" s="132"/>
      <c r="AH15" s="196"/>
      <c r="AI15" s="196"/>
      <c r="AJ15" s="196"/>
      <c r="AK15" s="197"/>
      <c r="AL15" s="258"/>
      <c r="AN15" s="196"/>
      <c r="AO15" s="196"/>
      <c r="AP15" s="196"/>
      <c r="AQ15" s="197"/>
      <c r="AR15" s="258"/>
      <c r="AT15" s="196"/>
      <c r="AU15" s="196"/>
      <c r="AV15" s="196"/>
      <c r="AW15" s="197"/>
      <c r="AX15" s="258"/>
    </row>
    <row r="16" spans="1:50" s="133" customFormat="1" ht="18" customHeight="1" x14ac:dyDescent="0.2">
      <c r="A16" s="125"/>
      <c r="B16" s="134" t="s">
        <v>5</v>
      </c>
      <c r="C16" s="127"/>
      <c r="D16" s="241">
        <f t="shared" si="2"/>
        <v>580229</v>
      </c>
      <c r="E16" s="99">
        <f t="shared" si="0"/>
        <v>1.2418492998520214</v>
      </c>
      <c r="F16" s="127"/>
      <c r="G16" s="139">
        <f>'3solcasaad'!G16</f>
        <v>455643</v>
      </c>
      <c r="H16" s="364">
        <f t="shared" si="3"/>
        <v>1.2049320651430158</v>
      </c>
      <c r="I16" s="127"/>
      <c r="J16" s="139">
        <f>'3solcasaad'!J16</f>
        <v>82278</v>
      </c>
      <c r="K16" s="364">
        <f t="shared" si="4"/>
        <v>1.3629957214014083</v>
      </c>
      <c r="L16" s="127"/>
      <c r="M16" s="139">
        <f>'3solcasaad'!M16</f>
        <v>42308</v>
      </c>
      <c r="N16" s="364">
        <f t="shared" si="1"/>
        <v>1.4733275409659092</v>
      </c>
      <c r="O16" s="127"/>
      <c r="P16" s="139" t="e">
        <f t="shared" si="5"/>
        <v>#REF!</v>
      </c>
      <c r="Q16" s="138" t="e">
        <f t="shared" si="6"/>
        <v>#REF!</v>
      </c>
      <c r="R16" s="127"/>
      <c r="S16" s="139" t="e">
        <f>GETPIVOTDATA("Cuenta número de expedientes",#REF!,"CCAA",$B16,"TramoEdad",S$1)</f>
        <v>#REF!</v>
      </c>
      <c r="T16" s="136" t="e">
        <f t="shared" si="7"/>
        <v>#REF!</v>
      </c>
      <c r="U16" s="127"/>
      <c r="V16" s="139" t="e">
        <f>GETPIVOTDATA("Cuenta número de expedientes",#REF!,"CCAA",$B16,"TramoEdad",V$1)</f>
        <v>#REF!</v>
      </c>
      <c r="W16" s="136" t="e">
        <f t="shared" si="8"/>
        <v>#REF!</v>
      </c>
      <c r="X16" s="127"/>
      <c r="Y16" s="139" t="e">
        <f>GETPIVOTDATA("Cuenta número de expedientes",#REF!,"CCAA",$B16,"TramoEdad",Y$1)</f>
        <v>#REF!</v>
      </c>
      <c r="Z16" s="136" t="e">
        <f t="shared" si="9"/>
        <v>#REF!</v>
      </c>
      <c r="AA16" s="369"/>
      <c r="AB16" s="196"/>
      <c r="AC16" s="196"/>
      <c r="AD16" s="196"/>
      <c r="AE16" s="197"/>
      <c r="AF16" s="258"/>
      <c r="AG16" s="132"/>
      <c r="AH16" s="196"/>
      <c r="AI16" s="196"/>
      <c r="AJ16" s="196"/>
      <c r="AK16" s="197"/>
      <c r="AL16" s="258"/>
      <c r="AN16" s="196"/>
      <c r="AO16" s="196"/>
      <c r="AP16" s="196"/>
      <c r="AQ16" s="197"/>
      <c r="AR16" s="258"/>
      <c r="AT16" s="196"/>
      <c r="AU16" s="196"/>
      <c r="AV16" s="196"/>
      <c r="AW16" s="197"/>
      <c r="AX16" s="258"/>
    </row>
    <row r="17" spans="1:50" s="133" customFormat="1" ht="18" customHeight="1" x14ac:dyDescent="0.2">
      <c r="A17" s="125"/>
      <c r="B17" s="134" t="s">
        <v>4</v>
      </c>
      <c r="C17" s="127"/>
      <c r="D17" s="240">
        <f t="shared" si="2"/>
        <v>2409164</v>
      </c>
      <c r="E17" s="99">
        <f t="shared" si="0"/>
        <v>5.1562721384637706</v>
      </c>
      <c r="F17" s="127"/>
      <c r="G17" s="135">
        <f>'3solcasaad'!G17</f>
        <v>1805325</v>
      </c>
      <c r="H17" s="364">
        <f t="shared" si="3"/>
        <v>4.7741191689641118</v>
      </c>
      <c r="I17" s="127"/>
      <c r="J17" s="135">
        <f>'3solcasaad'!J17</f>
        <v>372394</v>
      </c>
      <c r="K17" s="364">
        <f t="shared" si="4"/>
        <v>6.1689811210233119</v>
      </c>
      <c r="L17" s="127"/>
      <c r="M17" s="135">
        <f>'3solcasaad'!M17</f>
        <v>231445</v>
      </c>
      <c r="N17" s="364">
        <f t="shared" si="1"/>
        <v>8.0598064838530501</v>
      </c>
      <c r="O17" s="127"/>
      <c r="P17" s="137" t="e">
        <f t="shared" si="5"/>
        <v>#REF!</v>
      </c>
      <c r="Q17" s="138" t="e">
        <f>P17*100/D17</f>
        <v>#REF!</v>
      </c>
      <c r="R17" s="127"/>
      <c r="S17" s="135" t="e">
        <f>GETPIVOTDATA("Cuenta número de expedientes",#REF!,"CCAA",$B17,"TramoEdad",S$1)</f>
        <v>#REF!</v>
      </c>
      <c r="T17" s="136" t="e">
        <f>S17*100/G17</f>
        <v>#REF!</v>
      </c>
      <c r="U17" s="127"/>
      <c r="V17" s="135" t="e">
        <f>GETPIVOTDATA("Cuenta número de expedientes",#REF!,"CCAA",$B17,"TramoEdad",V$1)</f>
        <v>#REF!</v>
      </c>
      <c r="W17" s="136" t="e">
        <f>V17*100/J17</f>
        <v>#REF!</v>
      </c>
      <c r="X17" s="127"/>
      <c r="Y17" s="135" t="e">
        <f>GETPIVOTDATA("Cuenta número de expedientes",#REF!,"CCAA",$B17,"TramoEdad",Y$1)</f>
        <v>#REF!</v>
      </c>
      <c r="Z17" s="136" t="e">
        <f>Y17*100/M17</f>
        <v>#REF!</v>
      </c>
      <c r="AA17" s="369"/>
      <c r="AB17" s="196"/>
      <c r="AC17" s="196"/>
      <c r="AD17" s="196"/>
      <c r="AE17" s="197"/>
      <c r="AF17" s="258"/>
      <c r="AG17" s="132"/>
      <c r="AH17" s="196"/>
      <c r="AI17" s="196"/>
      <c r="AJ17" s="196"/>
      <c r="AK17" s="197"/>
      <c r="AL17" s="258"/>
      <c r="AN17" s="196"/>
      <c r="AO17" s="196"/>
      <c r="AP17" s="196"/>
      <c r="AQ17" s="197"/>
      <c r="AR17" s="258"/>
      <c r="AT17" s="196"/>
      <c r="AU17" s="196"/>
      <c r="AV17" s="196"/>
      <c r="AW17" s="197"/>
      <c r="AX17" s="258"/>
    </row>
    <row r="18" spans="1:50" s="133" customFormat="1" ht="18" customHeight="1" x14ac:dyDescent="0.2">
      <c r="A18" s="125"/>
      <c r="B18" s="134" t="s">
        <v>40</v>
      </c>
      <c r="C18" s="127"/>
      <c r="D18" s="240">
        <f t="shared" si="2"/>
        <v>2026807</v>
      </c>
      <c r="E18" s="99">
        <f t="shared" si="0"/>
        <v>4.3379232232190672</v>
      </c>
      <c r="F18" s="127"/>
      <c r="G18" s="135">
        <f>'3solcasaad'!G18</f>
        <v>1644219</v>
      </c>
      <c r="H18" s="364">
        <f t="shared" si="3"/>
        <v>4.3480799556174112</v>
      </c>
      <c r="I18" s="127"/>
      <c r="J18" s="135">
        <f>'3solcasaad'!J18</f>
        <v>241609</v>
      </c>
      <c r="K18" s="364">
        <f t="shared" si="4"/>
        <v>4.0024311875844436</v>
      </c>
      <c r="L18" s="127"/>
      <c r="M18" s="135">
        <f>'3solcasaad'!M18</f>
        <v>140979</v>
      </c>
      <c r="N18" s="364">
        <f t="shared" si="1"/>
        <v>4.9094318662624774</v>
      </c>
      <c r="O18" s="127"/>
      <c r="P18" s="137" t="e">
        <f t="shared" si="5"/>
        <v>#REF!</v>
      </c>
      <c r="Q18" s="138" t="e">
        <f t="shared" si="6"/>
        <v>#REF!</v>
      </c>
      <c r="R18" s="127"/>
      <c r="S18" s="135" t="e">
        <f>GETPIVOTDATA("Cuenta número de expedientes",#REF!,"CCAA",$B18,"TramoEdad",S$1)</f>
        <v>#REF!</v>
      </c>
      <c r="T18" s="136" t="e">
        <f t="shared" si="7"/>
        <v>#REF!</v>
      </c>
      <c r="U18" s="127"/>
      <c r="V18" s="135" t="e">
        <f>GETPIVOTDATA("Cuenta número de expedientes",#REF!,"CCAA",$B18,"TramoEdad",V$1)</f>
        <v>#REF!</v>
      </c>
      <c r="W18" s="136" t="e">
        <f t="shared" si="8"/>
        <v>#REF!</v>
      </c>
      <c r="X18" s="127"/>
      <c r="Y18" s="135" t="e">
        <f>GETPIVOTDATA("Cuenta número de expedientes",#REF!,"CCAA",$B18,"TramoEdad",Y$1)</f>
        <v>#REF!</v>
      </c>
      <c r="Z18" s="136" t="e">
        <f t="shared" si="9"/>
        <v>#REF!</v>
      </c>
      <c r="AA18" s="369"/>
      <c r="AB18" s="196"/>
      <c r="AC18" s="196"/>
      <c r="AD18" s="196"/>
      <c r="AE18" s="197"/>
      <c r="AF18" s="258"/>
      <c r="AG18" s="132"/>
      <c r="AH18" s="196"/>
      <c r="AI18" s="196"/>
      <c r="AJ18" s="196"/>
      <c r="AK18" s="197"/>
      <c r="AL18" s="258"/>
      <c r="AN18" s="196"/>
      <c r="AO18" s="196"/>
      <c r="AP18" s="196"/>
      <c r="AQ18" s="197"/>
      <c r="AR18" s="258"/>
      <c r="AT18" s="196"/>
      <c r="AU18" s="196"/>
      <c r="AV18" s="196"/>
      <c r="AW18" s="197"/>
      <c r="AX18" s="258"/>
    </row>
    <row r="19" spans="1:50" s="133" customFormat="1" ht="18" customHeight="1" x14ac:dyDescent="0.2">
      <c r="A19" s="125"/>
      <c r="B19" s="134" t="s">
        <v>41</v>
      </c>
      <c r="C19" s="127"/>
      <c r="D19" s="240">
        <f t="shared" si="2"/>
        <v>7600065</v>
      </c>
      <c r="E19" s="99">
        <f t="shared" si="0"/>
        <v>16.266224885484615</v>
      </c>
      <c r="F19" s="127"/>
      <c r="G19" s="135">
        <f>'3solcasaad'!G19</f>
        <v>6178644</v>
      </c>
      <c r="H19" s="364">
        <f t="shared" si="3"/>
        <v>16.339209149934277</v>
      </c>
      <c r="I19" s="127"/>
      <c r="J19" s="135">
        <f>'3solcasaad'!J19</f>
        <v>960955</v>
      </c>
      <c r="K19" s="364">
        <f t="shared" si="4"/>
        <v>15.918927945007054</v>
      </c>
      <c r="L19" s="127"/>
      <c r="M19" s="135">
        <f>'3solcasaad'!M19</f>
        <v>460466</v>
      </c>
      <c r="N19" s="364">
        <f t="shared" si="1"/>
        <v>16.035199949853652</v>
      </c>
      <c r="O19" s="127"/>
      <c r="P19" s="137" t="e">
        <f t="shared" si="5"/>
        <v>#REF!</v>
      </c>
      <c r="Q19" s="138" t="e">
        <f t="shared" si="6"/>
        <v>#REF!</v>
      </c>
      <c r="R19" s="127"/>
      <c r="S19" s="135" t="e">
        <f>GETPIVOTDATA("Cuenta número de expedientes",#REF!,"CCAA",$B19,"TramoEdad",S$1)</f>
        <v>#REF!</v>
      </c>
      <c r="T19" s="136" t="e">
        <f t="shared" si="7"/>
        <v>#REF!</v>
      </c>
      <c r="U19" s="127"/>
      <c r="V19" s="135" t="e">
        <f>GETPIVOTDATA("Cuenta número de expedientes",#REF!,"CCAA",$B19,"TramoEdad",V$1)</f>
        <v>#REF!</v>
      </c>
      <c r="W19" s="136" t="e">
        <f t="shared" si="8"/>
        <v>#REF!</v>
      </c>
      <c r="X19" s="127"/>
      <c r="Y19" s="135" t="e">
        <f>GETPIVOTDATA("Cuenta número de expedientes",#REF!,"CCAA",$B19,"TramoEdad",Y$1)</f>
        <v>#REF!</v>
      </c>
      <c r="Z19" s="136" t="e">
        <f t="shared" si="9"/>
        <v>#REF!</v>
      </c>
      <c r="AA19" s="369"/>
      <c r="AB19" s="196"/>
      <c r="AC19" s="196"/>
      <c r="AD19" s="196"/>
      <c r="AE19" s="197"/>
      <c r="AF19" s="258"/>
      <c r="AG19" s="132"/>
      <c r="AH19" s="196"/>
      <c r="AI19" s="196"/>
      <c r="AJ19" s="196"/>
      <c r="AK19" s="197"/>
      <c r="AL19" s="258"/>
      <c r="AN19" s="196"/>
      <c r="AO19" s="196"/>
      <c r="AP19" s="196"/>
      <c r="AQ19" s="197"/>
      <c r="AR19" s="258"/>
      <c r="AT19" s="196"/>
      <c r="AU19" s="196"/>
      <c r="AV19" s="196"/>
      <c r="AW19" s="197"/>
      <c r="AX19" s="258"/>
    </row>
    <row r="20" spans="1:50" s="133" customFormat="1" ht="18" customHeight="1" x14ac:dyDescent="0.2">
      <c r="A20" s="125"/>
      <c r="B20" s="134" t="s">
        <v>3</v>
      </c>
      <c r="C20" s="127"/>
      <c r="D20" s="240">
        <f t="shared" si="2"/>
        <v>4963703</v>
      </c>
      <c r="E20" s="99">
        <f t="shared" si="0"/>
        <v>10.623686674094845</v>
      </c>
      <c r="F20" s="127"/>
      <c r="G20" s="135">
        <f>'3solcasaad'!G20</f>
        <v>4017065</v>
      </c>
      <c r="H20" s="364">
        <f t="shared" si="3"/>
        <v>10.622988669339216</v>
      </c>
      <c r="I20" s="127"/>
      <c r="J20" s="135">
        <f>'3solcasaad'!J20</f>
        <v>669229</v>
      </c>
      <c r="K20" s="364">
        <f t="shared" si="4"/>
        <v>11.086271708570251</v>
      </c>
      <c r="L20" s="127"/>
      <c r="M20" s="135">
        <f>'3solcasaad'!M20</f>
        <v>277409</v>
      </c>
      <c r="N20" s="364">
        <f t="shared" si="1"/>
        <v>9.660450028642618</v>
      </c>
      <c r="O20" s="127"/>
      <c r="P20" s="137" t="e">
        <f t="shared" si="5"/>
        <v>#REF!</v>
      </c>
      <c r="Q20" s="138" t="e">
        <f t="shared" si="6"/>
        <v>#REF!</v>
      </c>
      <c r="R20" s="127"/>
      <c r="S20" s="135" t="e">
        <f>GETPIVOTDATA("Cuenta número de expedientes",#REF!,"CCAA",$B20,"TramoEdad",S$1)</f>
        <v>#REF!</v>
      </c>
      <c r="T20" s="136" t="e">
        <f t="shared" si="7"/>
        <v>#REF!</v>
      </c>
      <c r="U20" s="127"/>
      <c r="V20" s="135" t="e">
        <f>GETPIVOTDATA("Cuenta número de expedientes",#REF!,"CCAA",$B20,"TramoEdad",V$1)</f>
        <v>#REF!</v>
      </c>
      <c r="W20" s="136" t="e">
        <f t="shared" si="8"/>
        <v>#REF!</v>
      </c>
      <c r="X20" s="127"/>
      <c r="Y20" s="135" t="e">
        <f>GETPIVOTDATA("Cuenta número de expedientes",#REF!,"CCAA",$B20,"TramoEdad",Y$1)</f>
        <v>#REF!</v>
      </c>
      <c r="Z20" s="136" t="e">
        <f t="shared" si="9"/>
        <v>#REF!</v>
      </c>
      <c r="AA20" s="369"/>
      <c r="AB20" s="196"/>
      <c r="AC20" s="196"/>
      <c r="AD20" s="196"/>
      <c r="AE20" s="197"/>
      <c r="AF20" s="259"/>
      <c r="AG20" s="132"/>
      <c r="AH20" s="196"/>
      <c r="AI20" s="196"/>
      <c r="AJ20" s="196"/>
      <c r="AK20" s="197"/>
      <c r="AL20" s="258"/>
      <c r="AN20" s="196"/>
      <c r="AO20" s="196"/>
      <c r="AP20" s="196"/>
      <c r="AQ20" s="197"/>
      <c r="AR20" s="258"/>
      <c r="AT20" s="196"/>
      <c r="AU20" s="196"/>
      <c r="AV20" s="196"/>
      <c r="AW20" s="197"/>
      <c r="AX20" s="258"/>
    </row>
    <row r="21" spans="1:50" s="133" customFormat="1" ht="18" customHeight="1" x14ac:dyDescent="0.2">
      <c r="A21" s="125"/>
      <c r="B21" s="134" t="s">
        <v>2</v>
      </c>
      <c r="C21" s="127"/>
      <c r="D21" s="240">
        <f t="shared" si="2"/>
        <v>1072863</v>
      </c>
      <c r="E21" s="99">
        <f t="shared" si="0"/>
        <v>2.2962212598597094</v>
      </c>
      <c r="F21" s="127"/>
      <c r="G21" s="135">
        <f>'3solcasaad'!G21</f>
        <v>853665</v>
      </c>
      <c r="H21" s="364">
        <f t="shared" si="3"/>
        <v>2.2574873999826894</v>
      </c>
      <c r="I21" s="127"/>
      <c r="J21" s="135">
        <f>'3solcasaad'!J21</f>
        <v>141083</v>
      </c>
      <c r="K21" s="364">
        <f t="shared" si="4"/>
        <v>2.3371438946313097</v>
      </c>
      <c r="L21" s="127"/>
      <c r="M21" s="135">
        <f>'3solcasaad'!M21</f>
        <v>78115</v>
      </c>
      <c r="N21" s="364">
        <f t="shared" si="1"/>
        <v>2.720265218458731</v>
      </c>
      <c r="O21" s="127"/>
      <c r="P21" s="137" t="e">
        <f t="shared" si="5"/>
        <v>#REF!</v>
      </c>
      <c r="Q21" s="138" t="e">
        <f t="shared" si="6"/>
        <v>#REF!</v>
      </c>
      <c r="R21" s="127"/>
      <c r="S21" s="135" t="e">
        <f>GETPIVOTDATA("Cuenta número de expedientes",#REF!,"CCAA",$B21,"TramoEdad",S$1)</f>
        <v>#REF!</v>
      </c>
      <c r="T21" s="136" t="e">
        <f t="shared" si="7"/>
        <v>#REF!</v>
      </c>
      <c r="U21" s="127"/>
      <c r="V21" s="135" t="e">
        <f>GETPIVOTDATA("Cuenta número de expedientes",#REF!,"CCAA",$B21,"TramoEdad",V$1)</f>
        <v>#REF!</v>
      </c>
      <c r="W21" s="136" t="e">
        <f t="shared" si="8"/>
        <v>#REF!</v>
      </c>
      <c r="X21" s="127"/>
      <c r="Y21" s="135" t="e">
        <f>GETPIVOTDATA("Cuenta número de expedientes",#REF!,"CCAA",$B21,"TramoEdad",Y$1)</f>
        <v>#REF!</v>
      </c>
      <c r="Z21" s="136" t="e">
        <f t="shared" si="9"/>
        <v>#REF!</v>
      </c>
      <c r="AA21" s="369"/>
      <c r="AB21" s="196"/>
      <c r="AC21" s="196"/>
      <c r="AD21" s="196"/>
      <c r="AE21" s="197"/>
      <c r="AF21" s="258"/>
      <c r="AG21" s="132"/>
      <c r="AH21" s="196"/>
      <c r="AI21" s="196"/>
      <c r="AJ21" s="196"/>
      <c r="AK21" s="197"/>
      <c r="AL21" s="258"/>
      <c r="AN21" s="196"/>
      <c r="AO21" s="196"/>
      <c r="AP21" s="196"/>
      <c r="AQ21" s="197"/>
      <c r="AR21" s="258"/>
      <c r="AT21" s="196"/>
      <c r="AU21" s="196"/>
      <c r="AV21" s="196"/>
      <c r="AW21" s="197"/>
      <c r="AX21" s="258"/>
    </row>
    <row r="22" spans="1:50" s="133" customFormat="1" ht="18" customHeight="1" x14ac:dyDescent="0.2">
      <c r="A22" s="125"/>
      <c r="B22" s="134" t="s">
        <v>35</v>
      </c>
      <c r="C22" s="127"/>
      <c r="D22" s="240">
        <f t="shared" si="2"/>
        <v>2701743</v>
      </c>
      <c r="E22" s="99">
        <f t="shared" si="0"/>
        <v>5.7824714947548292</v>
      </c>
      <c r="F22" s="127"/>
      <c r="G22" s="135">
        <f>'3solcasaad'!G22</f>
        <v>2028813</v>
      </c>
      <c r="H22" s="364">
        <f t="shared" si="3"/>
        <v>5.365125411515149</v>
      </c>
      <c r="I22" s="127"/>
      <c r="J22" s="135">
        <f>'3solcasaad'!J22</f>
        <v>434138</v>
      </c>
      <c r="K22" s="364">
        <f t="shared" si="4"/>
        <v>7.1918159957432684</v>
      </c>
      <c r="L22" s="127"/>
      <c r="M22" s="135">
        <f>'3solcasaad'!M22</f>
        <v>238792</v>
      </c>
      <c r="N22" s="364">
        <f t="shared" si="1"/>
        <v>8.3156573263290952</v>
      </c>
      <c r="O22" s="127"/>
      <c r="P22" s="137" t="e">
        <f t="shared" si="5"/>
        <v>#REF!</v>
      </c>
      <c r="Q22" s="138" t="e">
        <f t="shared" si="6"/>
        <v>#REF!</v>
      </c>
      <c r="R22" s="127"/>
      <c r="S22" s="135" t="e">
        <f>GETPIVOTDATA("Cuenta número de expedientes",#REF!,"CCAA",$B22,"TramoEdad",S$1)</f>
        <v>#REF!</v>
      </c>
      <c r="T22" s="136" t="e">
        <f t="shared" si="7"/>
        <v>#REF!</v>
      </c>
      <c r="U22" s="127"/>
      <c r="V22" s="135" t="e">
        <f>GETPIVOTDATA("Cuenta número de expedientes",#REF!,"CCAA",$B22,"TramoEdad",V$1)</f>
        <v>#REF!</v>
      </c>
      <c r="W22" s="136" t="e">
        <f t="shared" si="8"/>
        <v>#REF!</v>
      </c>
      <c r="X22" s="127"/>
      <c r="Y22" s="135" t="e">
        <f>GETPIVOTDATA("Cuenta número de expedientes",#REF!,"CCAA",$B22,"TramoEdad",Y$1)</f>
        <v>#REF!</v>
      </c>
      <c r="Z22" s="136" t="e">
        <f t="shared" si="9"/>
        <v>#REF!</v>
      </c>
      <c r="AA22" s="369"/>
      <c r="AB22" s="196"/>
      <c r="AC22" s="196"/>
      <c r="AD22" s="196"/>
      <c r="AE22" s="197"/>
      <c r="AF22" s="258"/>
      <c r="AG22" s="132"/>
      <c r="AH22" s="196"/>
      <c r="AI22" s="196"/>
      <c r="AJ22" s="196"/>
      <c r="AK22" s="197"/>
      <c r="AL22" s="258"/>
      <c r="AN22" s="196"/>
      <c r="AO22" s="196"/>
      <c r="AP22" s="196"/>
      <c r="AQ22" s="197"/>
      <c r="AR22" s="258"/>
      <c r="AT22" s="196"/>
      <c r="AU22" s="196"/>
      <c r="AV22" s="196"/>
      <c r="AW22" s="197"/>
      <c r="AX22" s="258"/>
    </row>
    <row r="23" spans="1:50" s="133" customFormat="1" ht="18" customHeight="1" x14ac:dyDescent="0.2">
      <c r="A23" s="125"/>
      <c r="B23" s="134" t="s">
        <v>42</v>
      </c>
      <c r="C23" s="127"/>
      <c r="D23" s="240">
        <f t="shared" si="2"/>
        <v>6578079</v>
      </c>
      <c r="E23" s="99">
        <f t="shared" si="0"/>
        <v>14.078894368467079</v>
      </c>
      <c r="F23" s="127"/>
      <c r="G23" s="135">
        <f>'3solcasaad'!G23</f>
        <v>5423824</v>
      </c>
      <c r="H23" s="364">
        <f t="shared" si="3"/>
        <v>14.343113914385279</v>
      </c>
      <c r="I23" s="127"/>
      <c r="J23" s="135">
        <f>'3solcasaad'!J23</f>
        <v>793640</v>
      </c>
      <c r="K23" s="364">
        <f t="shared" si="4"/>
        <v>13.147231633401562</v>
      </c>
      <c r="L23" s="127"/>
      <c r="M23" s="135">
        <f>'3solcasaad'!M23</f>
        <v>360615</v>
      </c>
      <c r="N23" s="364">
        <f t="shared" si="1"/>
        <v>12.55800347890284</v>
      </c>
      <c r="O23" s="127"/>
      <c r="P23" s="137" t="e">
        <f t="shared" si="5"/>
        <v>#REF!</v>
      </c>
      <c r="Q23" s="138" t="e">
        <f t="shared" si="6"/>
        <v>#REF!</v>
      </c>
      <c r="R23" s="127"/>
      <c r="S23" s="135" t="e">
        <f>GETPIVOTDATA("Cuenta número de expedientes",#REF!,"CCAA",$B23,"TramoEdad",S$1)</f>
        <v>#REF!</v>
      </c>
      <c r="T23" s="136" t="e">
        <f t="shared" si="7"/>
        <v>#REF!</v>
      </c>
      <c r="U23" s="127"/>
      <c r="V23" s="135" t="e">
        <f>GETPIVOTDATA("Cuenta número de expedientes",#REF!,"CCAA",$B23,"TramoEdad",V$1)</f>
        <v>#REF!</v>
      </c>
      <c r="W23" s="136" t="e">
        <f t="shared" si="8"/>
        <v>#REF!</v>
      </c>
      <c r="X23" s="127"/>
      <c r="Y23" s="135" t="e">
        <f>GETPIVOTDATA("Cuenta número de expedientes",#REF!,"CCAA",$B23,"TramoEdad",Y$1)</f>
        <v>#REF!</v>
      </c>
      <c r="Z23" s="136" t="e">
        <f t="shared" si="9"/>
        <v>#REF!</v>
      </c>
      <c r="AA23" s="369"/>
      <c r="AB23" s="196"/>
      <c r="AC23" s="196"/>
      <c r="AD23" s="196"/>
      <c r="AE23" s="197"/>
      <c r="AF23" s="258"/>
      <c r="AG23" s="132"/>
      <c r="AH23" s="196"/>
      <c r="AI23" s="196"/>
      <c r="AJ23" s="196"/>
      <c r="AK23" s="197"/>
      <c r="AL23" s="258"/>
      <c r="AN23" s="196"/>
      <c r="AO23" s="196"/>
      <c r="AP23" s="196"/>
      <c r="AQ23" s="197"/>
      <c r="AR23" s="258"/>
      <c r="AT23" s="196"/>
      <c r="AU23" s="196"/>
      <c r="AV23" s="196"/>
      <c r="AW23" s="197"/>
      <c r="AX23" s="258"/>
    </row>
    <row r="24" spans="1:50" s="141" customFormat="1" ht="18" customHeight="1" x14ac:dyDescent="0.2">
      <c r="A24" s="140"/>
      <c r="B24" s="134" t="s">
        <v>43</v>
      </c>
      <c r="C24" s="127"/>
      <c r="D24" s="240">
        <f t="shared" si="2"/>
        <v>1478509</v>
      </c>
      <c r="E24" s="99">
        <f t="shared" si="0"/>
        <v>3.1644150266100319</v>
      </c>
      <c r="F24" s="127"/>
      <c r="G24" s="135">
        <f>'3solcasaad'!G24</f>
        <v>1249999</v>
      </c>
      <c r="H24" s="364">
        <f t="shared" si="3"/>
        <v>3.3055788775350536</v>
      </c>
      <c r="I24" s="127"/>
      <c r="J24" s="135">
        <f>'3solcasaad'!J24</f>
        <v>159024</v>
      </c>
      <c r="K24" s="364">
        <f t="shared" si="4"/>
        <v>2.6343497848773372</v>
      </c>
      <c r="L24" s="127"/>
      <c r="M24" s="135">
        <f>'3solcasaad'!M24</f>
        <v>69486</v>
      </c>
      <c r="N24" s="364">
        <f t="shared" si="1"/>
        <v>2.4197701973990067</v>
      </c>
      <c r="O24" s="127"/>
      <c r="P24" s="137" t="e">
        <f t="shared" si="5"/>
        <v>#REF!</v>
      </c>
      <c r="Q24" s="138" t="e">
        <f t="shared" si="6"/>
        <v>#REF!</v>
      </c>
      <c r="R24" s="127"/>
      <c r="S24" s="135" t="e">
        <f>GETPIVOTDATA("Cuenta número de expedientes",#REF!,"CCAA",$B24,"TramoEdad",S$1)</f>
        <v>#REF!</v>
      </c>
      <c r="T24" s="136" t="e">
        <f t="shared" si="7"/>
        <v>#REF!</v>
      </c>
      <c r="U24" s="127"/>
      <c r="V24" s="135" t="e">
        <f>GETPIVOTDATA("Cuenta número de expedientes",#REF!,"CCAA",$B24,"TramoEdad",V$1)</f>
        <v>#REF!</v>
      </c>
      <c r="W24" s="136" t="e">
        <f t="shared" si="8"/>
        <v>#REF!</v>
      </c>
      <c r="X24" s="127"/>
      <c r="Y24" s="135" t="e">
        <f>GETPIVOTDATA("Cuenta número de expedientes",#REF!,"CCAA",$B24,"TramoEdad",Y$1)</f>
        <v>#REF!</v>
      </c>
      <c r="Z24" s="136" t="e">
        <f t="shared" si="9"/>
        <v>#REF!</v>
      </c>
      <c r="AA24" s="369"/>
      <c r="AB24" s="196"/>
      <c r="AC24" s="196"/>
      <c r="AD24" s="196"/>
      <c r="AE24" s="197"/>
      <c r="AF24" s="258"/>
      <c r="AG24" s="132"/>
      <c r="AH24" s="196"/>
      <c r="AI24" s="196"/>
      <c r="AJ24" s="196"/>
      <c r="AK24" s="197"/>
      <c r="AL24" s="258"/>
      <c r="AN24" s="196"/>
      <c r="AO24" s="196"/>
      <c r="AP24" s="196"/>
      <c r="AQ24" s="197"/>
      <c r="AR24" s="258"/>
      <c r="AT24" s="196"/>
      <c r="AU24" s="196"/>
      <c r="AV24" s="196"/>
      <c r="AW24" s="197"/>
      <c r="AX24" s="258"/>
    </row>
    <row r="25" spans="1:50" s="133" customFormat="1" ht="18" customHeight="1" x14ac:dyDescent="0.2">
      <c r="B25" s="134" t="s">
        <v>44</v>
      </c>
      <c r="C25" s="127"/>
      <c r="D25" s="241">
        <f t="shared" si="2"/>
        <v>647554</v>
      </c>
      <c r="E25" s="99">
        <f t="shared" si="0"/>
        <v>1.385943276734489</v>
      </c>
      <c r="F25" s="127"/>
      <c r="G25" s="139">
        <f>'3solcasaad'!G25</f>
        <v>521118</v>
      </c>
      <c r="H25" s="364">
        <f t="shared" si="3"/>
        <v>1.3780784252653899</v>
      </c>
      <c r="I25" s="127"/>
      <c r="J25" s="139">
        <f>'3solcasaad'!J25</f>
        <v>84596</v>
      </c>
      <c r="K25" s="364">
        <f t="shared" si="4"/>
        <v>1.4013951001200022</v>
      </c>
      <c r="L25" s="127"/>
      <c r="M25" s="139">
        <f>'3solcasaad'!M25</f>
        <v>41840</v>
      </c>
      <c r="N25" s="364">
        <f t="shared" si="1"/>
        <v>1.4570299781132088</v>
      </c>
      <c r="O25" s="127"/>
      <c r="P25" s="142" t="e">
        <f t="shared" si="5"/>
        <v>#REF!</v>
      </c>
      <c r="Q25" s="138" t="e">
        <f t="shared" si="6"/>
        <v>#REF!</v>
      </c>
      <c r="R25" s="127"/>
      <c r="S25" s="139" t="e">
        <f>GETPIVOTDATA("Cuenta número de expedientes",#REF!,"CCAA",$B25,"TramoEdad",S$1)</f>
        <v>#REF!</v>
      </c>
      <c r="T25" s="136" t="e">
        <f t="shared" si="7"/>
        <v>#REF!</v>
      </c>
      <c r="U25" s="127"/>
      <c r="V25" s="139" t="e">
        <f>GETPIVOTDATA("Cuenta número de expedientes",#REF!,"CCAA",$B25,"TramoEdad",V$1)</f>
        <v>#REF!</v>
      </c>
      <c r="W25" s="136" t="e">
        <f t="shared" si="8"/>
        <v>#REF!</v>
      </c>
      <c r="X25" s="127"/>
      <c r="Y25" s="139" t="e">
        <f>GETPIVOTDATA("Cuenta número de expedientes",#REF!,"CCAA",$B25,"TramoEdad",Y$1)</f>
        <v>#REF!</v>
      </c>
      <c r="Z25" s="136" t="e">
        <f t="shared" si="9"/>
        <v>#REF!</v>
      </c>
      <c r="AA25" s="369"/>
      <c r="AB25" s="196"/>
      <c r="AC25" s="196"/>
      <c r="AD25" s="196"/>
      <c r="AE25" s="197"/>
      <c r="AF25" s="258"/>
      <c r="AG25" s="132"/>
      <c r="AH25" s="196"/>
      <c r="AI25" s="196"/>
      <c r="AJ25" s="196"/>
      <c r="AK25" s="197"/>
      <c r="AL25" s="258"/>
      <c r="AN25" s="196"/>
      <c r="AO25" s="196"/>
      <c r="AP25" s="196"/>
      <c r="AQ25" s="197"/>
      <c r="AR25" s="258"/>
      <c r="AT25" s="196"/>
      <c r="AU25" s="196"/>
      <c r="AV25" s="196"/>
      <c r="AW25" s="197"/>
      <c r="AX25" s="258"/>
    </row>
    <row r="26" spans="1:50" s="133" customFormat="1" ht="18" customHeight="1" x14ac:dyDescent="0.2">
      <c r="B26" s="134" t="s">
        <v>45</v>
      </c>
      <c r="C26" s="127"/>
      <c r="D26" s="241">
        <f t="shared" si="2"/>
        <v>2199088</v>
      </c>
      <c r="E26" s="99">
        <f t="shared" si="0"/>
        <v>4.7066518445527237</v>
      </c>
      <c r="F26" s="127"/>
      <c r="G26" s="139">
        <f>'3solcasaad'!G26</f>
        <v>1714987</v>
      </c>
      <c r="H26" s="364">
        <f t="shared" si="3"/>
        <v>4.5352234701365433</v>
      </c>
      <c r="I26" s="127"/>
      <c r="J26" s="139">
        <f>'3solcasaad'!J26</f>
        <v>324460</v>
      </c>
      <c r="K26" s="364">
        <f t="shared" si="4"/>
        <v>5.3749190763740122</v>
      </c>
      <c r="L26" s="127"/>
      <c r="M26" s="139">
        <f>'3solcasaad'!M26</f>
        <v>159641</v>
      </c>
      <c r="N26" s="364">
        <f t="shared" si="1"/>
        <v>5.5593145969400277</v>
      </c>
      <c r="O26" s="127"/>
      <c r="P26" s="142" t="e">
        <f t="shared" si="5"/>
        <v>#REF!</v>
      </c>
      <c r="Q26" s="138" t="e">
        <f t="shared" si="6"/>
        <v>#REF!</v>
      </c>
      <c r="R26" s="127"/>
      <c r="S26" s="139" t="e">
        <f>GETPIVOTDATA("Cuenta número de expedientes",#REF!,"CCAA",$B26,"TramoEdad",S$1)</f>
        <v>#REF!</v>
      </c>
      <c r="T26" s="136" t="e">
        <f t="shared" si="7"/>
        <v>#REF!</v>
      </c>
      <c r="U26" s="127"/>
      <c r="V26" s="139" t="e">
        <f>GETPIVOTDATA("Cuenta número de expedientes",#REF!,"CCAA",$B26,"TramoEdad",V$1)</f>
        <v>#REF!</v>
      </c>
      <c r="W26" s="136" t="e">
        <f t="shared" si="8"/>
        <v>#REF!</v>
      </c>
      <c r="X26" s="127"/>
      <c r="Y26" s="139" t="e">
        <f>GETPIVOTDATA("Cuenta número de expedientes",#REF!,"CCAA",$B26,"TramoEdad",Y$1)</f>
        <v>#REF!</v>
      </c>
      <c r="Z26" s="136" t="e">
        <f t="shared" si="9"/>
        <v>#REF!</v>
      </c>
      <c r="AA26" s="369"/>
      <c r="AB26" s="196"/>
      <c r="AC26" s="196"/>
      <c r="AD26" s="196"/>
      <c r="AE26" s="197"/>
      <c r="AF26" s="259"/>
      <c r="AG26" s="132"/>
      <c r="AH26" s="196"/>
      <c r="AI26" s="196"/>
      <c r="AJ26" s="196"/>
      <c r="AK26" s="197"/>
      <c r="AL26" s="258"/>
      <c r="AN26" s="196"/>
      <c r="AO26" s="196"/>
      <c r="AP26" s="196"/>
      <c r="AQ26" s="197"/>
      <c r="AR26" s="258"/>
      <c r="AT26" s="196"/>
      <c r="AU26" s="196"/>
      <c r="AV26" s="196"/>
      <c r="AW26" s="197"/>
      <c r="AX26" s="258"/>
    </row>
    <row r="27" spans="1:50" s="133" customFormat="1" ht="18" customHeight="1" x14ac:dyDescent="0.2">
      <c r="B27" s="134" t="s">
        <v>46</v>
      </c>
      <c r="C27" s="127"/>
      <c r="D27" s="241">
        <f t="shared" si="2"/>
        <v>315675</v>
      </c>
      <c r="E27" s="100">
        <f t="shared" si="0"/>
        <v>0.67563113482915682</v>
      </c>
      <c r="F27" s="127"/>
      <c r="G27" s="139">
        <f>'3solcasaad'!G27</f>
        <v>250290</v>
      </c>
      <c r="H27" s="365">
        <f t="shared" si="3"/>
        <v>0.66188319931315831</v>
      </c>
      <c r="I27" s="127"/>
      <c r="J27" s="139">
        <f>'3solcasaad'!J27</f>
        <v>42318</v>
      </c>
      <c r="K27" s="365">
        <f t="shared" si="4"/>
        <v>0.70102886480304327</v>
      </c>
      <c r="L27" s="127"/>
      <c r="M27" s="139">
        <f>'3solcasaad'!M27</f>
        <v>23067</v>
      </c>
      <c r="N27" s="365">
        <f t="shared" si="1"/>
        <v>0.80328179983597969</v>
      </c>
      <c r="O27" s="127"/>
      <c r="P27" s="142" t="e">
        <f t="shared" si="5"/>
        <v>#REF!</v>
      </c>
      <c r="Q27" s="144" t="e">
        <f t="shared" si="6"/>
        <v>#REF!</v>
      </c>
      <c r="R27" s="127"/>
      <c r="S27" s="139" t="e">
        <f>GETPIVOTDATA("Cuenta número de expedientes",#REF!,"CCAA",$B27,"TramoEdad",S$1)</f>
        <v>#REF!</v>
      </c>
      <c r="T27" s="143" t="e">
        <f t="shared" si="7"/>
        <v>#REF!</v>
      </c>
      <c r="U27" s="127"/>
      <c r="V27" s="139" t="e">
        <f>GETPIVOTDATA("Cuenta número de expedientes",#REF!,"CCAA",$B27,"TramoEdad",V$1)</f>
        <v>#REF!</v>
      </c>
      <c r="W27" s="143" t="e">
        <f t="shared" si="8"/>
        <v>#REF!</v>
      </c>
      <c r="X27" s="127"/>
      <c r="Y27" s="139" t="e">
        <f>GETPIVOTDATA("Cuenta número de expedientes",#REF!,"CCAA",$B27,"TramoEdad",Y$1)</f>
        <v>#REF!</v>
      </c>
      <c r="Z27" s="143" t="e">
        <f t="shared" si="9"/>
        <v>#REF!</v>
      </c>
      <c r="AA27" s="369"/>
      <c r="AB27" s="196"/>
      <c r="AC27" s="196"/>
      <c r="AD27" s="196"/>
      <c r="AE27" s="197"/>
      <c r="AF27" s="258"/>
      <c r="AG27" s="132"/>
      <c r="AH27" s="196"/>
      <c r="AI27" s="196"/>
      <c r="AJ27" s="196"/>
      <c r="AK27" s="197"/>
      <c r="AL27" s="258"/>
      <c r="AN27" s="196"/>
      <c r="AO27" s="196"/>
      <c r="AP27" s="196"/>
      <c r="AQ27" s="197"/>
      <c r="AR27" s="258"/>
      <c r="AT27" s="196"/>
      <c r="AU27" s="196"/>
      <c r="AV27" s="196"/>
      <c r="AW27" s="197"/>
      <c r="AX27" s="258"/>
    </row>
    <row r="28" spans="1:50" s="133" customFormat="1" ht="18" customHeight="1" x14ac:dyDescent="0.2">
      <c r="B28" s="145" t="s">
        <v>1</v>
      </c>
      <c r="C28" s="127"/>
      <c r="D28" s="242">
        <f t="shared" si="2"/>
        <v>171528</v>
      </c>
      <c r="E28" s="101">
        <f t="shared" si="0"/>
        <v>0.36711699467799358</v>
      </c>
      <c r="F28" s="127"/>
      <c r="G28" s="146">
        <f>'3solcasaad'!G28</f>
        <v>153112</v>
      </c>
      <c r="H28" s="366">
        <f t="shared" si="3"/>
        <v>0.40489935839720442</v>
      </c>
      <c r="I28" s="127"/>
      <c r="J28" s="146">
        <f>'3solcasaad'!J28</f>
        <v>13498</v>
      </c>
      <c r="K28" s="366">
        <f t="shared" si="4"/>
        <v>0.22360432007919748</v>
      </c>
      <c r="L28" s="127"/>
      <c r="M28" s="146">
        <f>'3solcasaad'!M28</f>
        <v>4918</v>
      </c>
      <c r="N28" s="366">
        <f t="shared" si="1"/>
        <v>0.17126370536235089</v>
      </c>
      <c r="O28" s="127"/>
      <c r="P28" s="148" t="e">
        <f t="shared" si="5"/>
        <v>#REF!</v>
      </c>
      <c r="Q28" s="149" t="e">
        <f t="shared" si="6"/>
        <v>#REF!</v>
      </c>
      <c r="R28" s="127"/>
      <c r="S28" s="146" t="e">
        <f>GETPIVOTDATA("Cuenta número de expedientes",#REF!,"CCAA","Ceuta","TramoEdad",S$1)+GETPIVOTDATA("Cuenta número de expedientes",#REF!,"CCAA","Melilla","TramoEdad",S$1)</f>
        <v>#REF!</v>
      </c>
      <c r="T28" s="147" t="e">
        <f t="shared" si="7"/>
        <v>#REF!</v>
      </c>
      <c r="U28" s="127"/>
      <c r="V28" s="146" t="e">
        <f>GETPIVOTDATA("Cuenta número de expedientes",#REF!,"CCAA","Ceuta","TramoEdad",V$1)+GETPIVOTDATA("Cuenta número de expedientes",#REF!,"CCAA","Melilla","TramoEdad",V$1)</f>
        <v>#REF!</v>
      </c>
      <c r="W28" s="147" t="e">
        <f t="shared" si="8"/>
        <v>#REF!</v>
      </c>
      <c r="X28" s="127"/>
      <c r="Y28" s="146" t="e">
        <f>GETPIVOTDATA("Cuenta número de expedientes",#REF!,"CCAA","Ceuta","TramoEdad",Y$1)+GETPIVOTDATA("Cuenta número de expedientes",#REF!,"CCAA","Melilla","TramoEdad",Y$1)</f>
        <v>#REF!</v>
      </c>
      <c r="Z28" s="147" t="e">
        <f t="shared" si="9"/>
        <v>#REF!</v>
      </c>
      <c r="AA28" s="369"/>
      <c r="AB28" s="196"/>
      <c r="AC28" s="196"/>
      <c r="AD28" s="196"/>
      <c r="AE28" s="197"/>
      <c r="AF28" s="258"/>
      <c r="AG28" s="132"/>
      <c r="AH28" s="196"/>
      <c r="AI28" s="196"/>
      <c r="AJ28" s="196"/>
      <c r="AK28" s="197"/>
      <c r="AL28" s="258"/>
      <c r="AN28" s="196"/>
      <c r="AO28" s="196"/>
      <c r="AP28" s="196"/>
      <c r="AQ28" s="197"/>
      <c r="AR28" s="258"/>
      <c r="AT28" s="196"/>
      <c r="AU28" s="196"/>
      <c r="AV28" s="196"/>
      <c r="AW28" s="197"/>
      <c r="AX28" s="258"/>
    </row>
    <row r="29" spans="1:50" s="124" customFormat="1" ht="3.75" customHeight="1" x14ac:dyDescent="0.2">
      <c r="A29" s="121"/>
      <c r="B29" s="122"/>
      <c r="C29" s="123"/>
      <c r="D29" s="122"/>
      <c r="E29" s="150"/>
      <c r="F29" s="123"/>
      <c r="G29" s="122"/>
      <c r="H29" s="367"/>
      <c r="I29" s="123"/>
      <c r="J29" s="122"/>
      <c r="K29" s="367"/>
      <c r="L29" s="123"/>
      <c r="M29" s="122"/>
      <c r="N29" s="367"/>
      <c r="O29" s="123"/>
      <c r="P29" s="122"/>
      <c r="Q29" s="151"/>
      <c r="R29" s="123"/>
      <c r="S29" s="122"/>
      <c r="T29" s="368"/>
      <c r="U29" s="123"/>
      <c r="V29" s="122"/>
      <c r="W29" s="367"/>
      <c r="X29" s="123"/>
      <c r="Y29" s="122"/>
      <c r="Z29" s="367"/>
      <c r="AA29" s="369"/>
      <c r="AB29" s="200"/>
      <c r="AC29" s="200"/>
      <c r="AD29" s="196"/>
      <c r="AE29" s="197"/>
      <c r="AF29" s="258"/>
      <c r="AG29" s="132"/>
      <c r="AH29" s="200"/>
      <c r="AI29" s="200"/>
      <c r="AJ29" s="196"/>
      <c r="AK29" s="197"/>
      <c r="AL29" s="258"/>
      <c r="AN29" s="200"/>
      <c r="AO29" s="200"/>
      <c r="AP29" s="196"/>
      <c r="AQ29" s="197"/>
      <c r="AR29" s="258"/>
      <c r="AT29" s="200"/>
      <c r="AU29" s="200"/>
      <c r="AV29" s="196"/>
      <c r="AW29" s="197"/>
      <c r="AX29" s="258"/>
    </row>
    <row r="30" spans="1:50" s="152" customFormat="1" ht="18" customHeight="1" x14ac:dyDescent="0.2">
      <c r="B30" s="153" t="s">
        <v>0</v>
      </c>
      <c r="C30" s="113"/>
      <c r="D30" s="154">
        <f>SUM(D11:D28)</f>
        <v>46722980</v>
      </c>
      <c r="E30" s="155">
        <f>SUM(E11:E28)</f>
        <v>100</v>
      </c>
      <c r="F30" s="113"/>
      <c r="G30" s="154">
        <f>SUM(G11:G28)</f>
        <v>37814829</v>
      </c>
      <c r="H30" s="298">
        <f>SUM(H11:H28)</f>
        <v>100</v>
      </c>
      <c r="I30" s="113"/>
      <c r="J30" s="154">
        <f>SUM(J11:J28)</f>
        <v>6036556</v>
      </c>
      <c r="K30" s="298">
        <f>SUM(K11:K28)</f>
        <v>100.00000000000001</v>
      </c>
      <c r="L30" s="113"/>
      <c r="M30" s="154">
        <f>SUM(M11:M28)</f>
        <v>2871595</v>
      </c>
      <c r="N30" s="298">
        <f>SUM(N11:N28)</f>
        <v>100</v>
      </c>
      <c r="O30" s="113"/>
      <c r="P30" s="154" t="e">
        <f>SUM(P11:P28)</f>
        <v>#REF!</v>
      </c>
      <c r="Q30" s="156" t="e">
        <f>P30*100/D30</f>
        <v>#REF!</v>
      </c>
      <c r="R30" s="113"/>
      <c r="S30" s="154" t="e">
        <f>SUM(S11:S28)</f>
        <v>#REF!</v>
      </c>
      <c r="T30" s="155" t="e">
        <f>S30*100/G30</f>
        <v>#REF!</v>
      </c>
      <c r="U30" s="113"/>
      <c r="V30" s="154" t="e">
        <f>SUM(V11:V28)</f>
        <v>#REF!</v>
      </c>
      <c r="W30" s="155" t="e">
        <f>V30*100/J30</f>
        <v>#REF!</v>
      </c>
      <c r="X30" s="113"/>
      <c r="Y30" s="154" t="e">
        <f>SUM(Y11:Y28)</f>
        <v>#REF!</v>
      </c>
      <c r="Z30" s="155" t="e">
        <f>Y30*100/M30</f>
        <v>#REF!</v>
      </c>
      <c r="AA30" s="369"/>
      <c r="AB30" s="196"/>
      <c r="AC30" s="196"/>
      <c r="AD30" s="200"/>
      <c r="AE30" s="200"/>
      <c r="AF30" s="260"/>
      <c r="AG30" s="261"/>
      <c r="AH30" s="196"/>
      <c r="AI30" s="196"/>
      <c r="AJ30" s="200"/>
      <c r="AK30" s="200"/>
      <c r="AL30" s="260"/>
      <c r="AN30" s="196"/>
      <c r="AO30" s="196"/>
      <c r="AP30" s="200"/>
      <c r="AQ30" s="200"/>
      <c r="AR30" s="260"/>
      <c r="AT30" s="196"/>
      <c r="AU30" s="196"/>
      <c r="AV30" s="200"/>
      <c r="AW30" s="200"/>
      <c r="AX30" s="260"/>
    </row>
    <row r="31" spans="1:50" s="157" customFormat="1" ht="5.25" customHeight="1" x14ac:dyDescent="0.25">
      <c r="B31" s="158" t="s">
        <v>39</v>
      </c>
      <c r="C31" s="159"/>
      <c r="D31" s="159"/>
      <c r="E31" s="159"/>
      <c r="F31" s="159"/>
      <c r="G31" s="159"/>
      <c r="H31" s="159"/>
      <c r="I31" s="159"/>
      <c r="O31" s="160"/>
      <c r="R31" s="159"/>
    </row>
    <row r="32" spans="1:50" s="152" customFormat="1" ht="5.25" customHeight="1" x14ac:dyDescent="0.25">
      <c r="B32" s="158" t="s">
        <v>47</v>
      </c>
      <c r="C32" s="161"/>
      <c r="D32" s="161"/>
      <c r="E32" s="161"/>
      <c r="F32" s="161"/>
      <c r="G32" s="161"/>
      <c r="H32" s="161"/>
      <c r="I32" s="161"/>
      <c r="O32" s="160"/>
      <c r="R32" s="161"/>
    </row>
    <row r="33" spans="2:19" s="152" customFormat="1" ht="13.5" customHeight="1" x14ac:dyDescent="0.25">
      <c r="B33" s="1299" t="s">
        <v>218</v>
      </c>
      <c r="C33" s="1299"/>
      <c r="D33" s="1299"/>
      <c r="E33" s="1299"/>
      <c r="F33" s="1299"/>
      <c r="G33" s="1299"/>
      <c r="H33" s="1299"/>
      <c r="I33" s="1299"/>
      <c r="J33" s="1299"/>
      <c r="K33" s="1299"/>
      <c r="L33" s="1299"/>
      <c r="M33" s="1299"/>
      <c r="O33" s="160"/>
    </row>
    <row r="34" spans="2:19" ht="29.25" customHeight="1" x14ac:dyDescent="0.25">
      <c r="B34" s="1351"/>
      <c r="C34" s="1351"/>
      <c r="D34" s="1351"/>
      <c r="E34" s="1351"/>
      <c r="F34" s="1351"/>
      <c r="G34" s="1351"/>
      <c r="H34" s="1351"/>
      <c r="I34" s="1351"/>
      <c r="J34" s="1351"/>
      <c r="K34" s="1351"/>
      <c r="L34" s="1351"/>
      <c r="M34" s="1351"/>
      <c r="N34" s="1351"/>
      <c r="O34" s="1351"/>
      <c r="P34" s="1351"/>
      <c r="Q34" s="163"/>
      <c r="R34" s="163"/>
      <c r="S34" s="163"/>
    </row>
    <row r="35" spans="2:19" ht="4.5" customHeight="1" x14ac:dyDescent="0.25">
      <c r="B35" s="1324"/>
      <c r="C35" s="1324"/>
      <c r="D35" s="1324"/>
      <c r="E35" s="1324"/>
      <c r="F35" s="1324"/>
      <c r="G35" s="1324"/>
      <c r="H35" s="1324"/>
      <c r="I35" s="1324"/>
      <c r="J35" s="1324"/>
      <c r="K35" s="1324"/>
      <c r="L35" s="1324"/>
      <c r="M35" s="1324"/>
      <c r="N35" s="1324"/>
      <c r="O35" s="1324"/>
      <c r="P35" s="1324"/>
      <c r="Q35" s="163"/>
      <c r="R35" s="163"/>
      <c r="S35" s="163"/>
    </row>
    <row r="38" spans="2:19" x14ac:dyDescent="0.25">
      <c r="L38" s="164"/>
      <c r="M38" s="164"/>
      <c r="N38" s="164"/>
    </row>
  </sheetData>
  <mergeCells count="22">
    <mergeCell ref="P7:Q8"/>
    <mergeCell ref="B2:I2"/>
    <mergeCell ref="B3:I3"/>
    <mergeCell ref="B7:B9"/>
    <mergeCell ref="D7:E8"/>
    <mergeCell ref="G7:H7"/>
    <mergeCell ref="B33:M33"/>
    <mergeCell ref="B34:P34"/>
    <mergeCell ref="B35:P35"/>
    <mergeCell ref="A4:Z4"/>
    <mergeCell ref="B5:Z5"/>
    <mergeCell ref="S7:T7"/>
    <mergeCell ref="V7:W7"/>
    <mergeCell ref="Y7:Z7"/>
    <mergeCell ref="G8:H8"/>
    <mergeCell ref="J8:K8"/>
    <mergeCell ref="M8:N8"/>
    <mergeCell ref="S8:T8"/>
    <mergeCell ref="V8:W8"/>
    <mergeCell ref="Y8:Z8"/>
    <mergeCell ref="J7:K7"/>
    <mergeCell ref="M7:N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Hoja51">
    <tabColor theme="0"/>
    <pageSetUpPr fitToPage="1"/>
  </sheetPr>
  <dimension ref="B1:AD44"/>
  <sheetViews>
    <sheetView showGridLines="0" topLeftCell="A2" zoomScaleNormal="100" workbookViewId="0">
      <selection activeCell="B7" sqref="B7"/>
    </sheetView>
  </sheetViews>
  <sheetFormatPr baseColWidth="10" defaultColWidth="11.453125" defaultRowHeight="15" x14ac:dyDescent="0.25"/>
  <cols>
    <col min="1" max="1" width="1.1796875" style="1" customWidth="1"/>
    <col min="2" max="2" width="7.81640625" style="1" customWidth="1"/>
    <col min="3" max="3" width="1" style="1" customWidth="1"/>
    <col min="4" max="4" width="9.1796875" style="1" customWidth="1"/>
    <col min="5" max="5" width="7.54296875" style="1" customWidth="1"/>
    <col min="6" max="6" width="0.54296875" style="1" customWidth="1"/>
    <col min="7" max="7" width="8" style="1" customWidth="1"/>
    <col min="8" max="8" width="0.54296875" style="1" customWidth="1"/>
    <col min="9" max="9" width="6.7265625" style="1" customWidth="1"/>
    <col min="10" max="10" width="0.54296875" style="1" customWidth="1"/>
    <col min="11" max="11" width="6.81640625" style="1" customWidth="1"/>
    <col min="12" max="12" width="0.54296875" style="1" customWidth="1"/>
    <col min="13" max="13" width="7" style="1" customWidth="1"/>
    <col min="14" max="14" width="0.54296875" style="1" customWidth="1"/>
    <col min="15" max="15" width="8.1796875" style="1" customWidth="1"/>
    <col min="16" max="16" width="0.7265625" style="1" customWidth="1"/>
    <col min="17" max="17" width="7.54296875" style="1" customWidth="1"/>
    <col min="18" max="18" width="0.54296875" style="1" customWidth="1"/>
    <col min="19" max="19" width="7.26953125" style="1" customWidth="1"/>
    <col min="20" max="20" width="0.7265625" style="1" customWidth="1"/>
    <col min="21" max="21" width="5.1796875" style="1" customWidth="1"/>
    <col min="22" max="22" width="4.54296875" style="1" bestFit="1" customWidth="1"/>
    <col min="23" max="23" width="7" style="1" bestFit="1" customWidth="1"/>
    <col min="24" max="24" width="4.54296875" style="1" bestFit="1" customWidth="1"/>
    <col min="25" max="25" width="7" style="1" bestFit="1" customWidth="1"/>
    <col min="26" max="26" width="4.54296875" style="1" bestFit="1" customWidth="1"/>
    <col min="27" max="27" width="7" style="1" bestFit="1" customWidth="1"/>
    <col min="28" max="28" width="4.54296875" style="1" bestFit="1" customWidth="1"/>
    <col min="29" max="29" width="7" style="1" bestFit="1" customWidth="1"/>
    <col min="30" max="16384" width="11.453125" style="1"/>
  </cols>
  <sheetData>
    <row r="1" spans="2:30" hidden="1" x14ac:dyDescent="0.25">
      <c r="E1" s="81" t="s">
        <v>36</v>
      </c>
      <c r="G1" s="81" t="s">
        <v>21</v>
      </c>
      <c r="I1" s="81" t="s">
        <v>20</v>
      </c>
      <c r="K1" s="81" t="s">
        <v>19</v>
      </c>
      <c r="M1" s="81" t="s">
        <v>18</v>
      </c>
      <c r="O1" s="81" t="s">
        <v>17</v>
      </c>
      <c r="Q1" s="81" t="s">
        <v>16</v>
      </c>
      <c r="S1" s="81" t="s">
        <v>15</v>
      </c>
    </row>
    <row r="2" spans="2:30" s="2" customFormat="1" ht="14" x14ac:dyDescent="0.25">
      <c r="B2" s="6"/>
      <c r="C2" s="20"/>
      <c r="D2" s="20"/>
      <c r="T2" s="20"/>
    </row>
    <row r="3" spans="2:30" s="18" customFormat="1" ht="47.25" customHeight="1" x14ac:dyDescent="0.3">
      <c r="B3" s="1379"/>
      <c r="C3" s="1379"/>
      <c r="D3" s="1379"/>
      <c r="E3" s="1379"/>
      <c r="F3" s="1379"/>
      <c r="G3" s="1379"/>
      <c r="H3" s="1379"/>
      <c r="I3" s="1379"/>
      <c r="J3" s="19"/>
      <c r="Q3" s="49"/>
    </row>
    <row r="4" spans="2:30" s="4" customFormat="1" ht="2.25" customHeight="1" x14ac:dyDescent="0.25">
      <c r="B4" s="1380"/>
      <c r="C4" s="1380"/>
      <c r="D4" s="1380"/>
      <c r="E4" s="1380"/>
      <c r="F4" s="1380"/>
      <c r="G4" s="1380"/>
      <c r="H4" s="1380"/>
      <c r="I4" s="1380"/>
      <c r="J4" s="1380"/>
      <c r="K4" s="1380"/>
      <c r="L4" s="1380"/>
      <c r="M4" s="1380"/>
      <c r="N4" s="1380"/>
      <c r="O4" s="1380"/>
      <c r="P4" s="1380"/>
      <c r="Q4" s="1380"/>
      <c r="R4" s="1380"/>
      <c r="S4" s="1380"/>
      <c r="T4" s="1380"/>
    </row>
    <row r="5" spans="2:30" s="4" customFormat="1" ht="16.5" customHeight="1" x14ac:dyDescent="0.25">
      <c r="B5" s="1381" t="s">
        <v>432</v>
      </c>
      <c r="C5" s="1381"/>
      <c r="D5" s="1381"/>
      <c r="E5" s="1381"/>
      <c r="F5" s="1381"/>
      <c r="G5" s="1381"/>
      <c r="H5" s="1381"/>
      <c r="I5" s="1381"/>
      <c r="J5" s="1381"/>
      <c r="K5" s="1381"/>
      <c r="L5" s="1381"/>
      <c r="M5" s="1381"/>
      <c r="N5" s="1381"/>
      <c r="O5" s="1381"/>
      <c r="P5" s="1381"/>
      <c r="Q5" s="1381"/>
      <c r="R5" s="1381"/>
      <c r="S5" s="1381"/>
      <c r="T5" s="1381"/>
      <c r="U5" s="1381"/>
      <c r="V5" s="1381"/>
      <c r="W5" s="1381"/>
      <c r="X5" s="1381"/>
      <c r="Y5" s="1381"/>
      <c r="Z5" s="1381"/>
      <c r="AA5" s="1381"/>
      <c r="AB5" s="1381"/>
      <c r="AC5" s="1381"/>
    </row>
    <row r="6" spans="2:30" s="4" customFormat="1" ht="14.25" customHeight="1" x14ac:dyDescent="0.25">
      <c r="B6" s="1326" t="s">
        <v>486</v>
      </c>
      <c r="C6" s="1326"/>
      <c r="D6" s="1326"/>
      <c r="E6" s="1326"/>
      <c r="F6" s="1326"/>
      <c r="G6" s="1326"/>
      <c r="H6" s="1326"/>
      <c r="I6" s="1326"/>
      <c r="J6" s="1326"/>
      <c r="K6" s="1326"/>
      <c r="L6" s="1326"/>
      <c r="M6" s="1326"/>
      <c r="N6" s="1326"/>
      <c r="O6" s="1326"/>
      <c r="P6" s="1326"/>
      <c r="Q6" s="1326"/>
      <c r="R6" s="1326"/>
      <c r="S6" s="1326"/>
      <c r="T6" s="1326"/>
      <c r="U6" s="1326"/>
      <c r="V6" s="1326"/>
      <c r="W6" s="1326"/>
      <c r="X6" s="1326"/>
      <c r="Y6" s="1326"/>
      <c r="Z6" s="1326"/>
      <c r="AA6" s="1326"/>
      <c r="AB6" s="1326"/>
      <c r="AC6" s="1326"/>
    </row>
    <row r="7" spans="2:30" s="311" customFormat="1" ht="5.25" customHeight="1" x14ac:dyDescent="0.25"/>
    <row r="8" spans="2:30" s="313" customFormat="1" ht="21.75" customHeight="1" x14ac:dyDescent="0.25">
      <c r="B8" s="1449" t="s">
        <v>27</v>
      </c>
      <c r="D8" s="1449" t="s">
        <v>112</v>
      </c>
      <c r="E8" s="1449" t="s">
        <v>26</v>
      </c>
      <c r="F8" s="1449"/>
      <c r="G8" s="1449"/>
      <c r="H8" s="1449"/>
      <c r="I8" s="1449"/>
      <c r="J8" s="1449"/>
      <c r="K8" s="1449"/>
      <c r="L8" s="1449"/>
      <c r="M8" s="1449"/>
      <c r="N8" s="1449"/>
      <c r="O8" s="1449"/>
      <c r="P8" s="1449"/>
      <c r="Q8" s="1449"/>
      <c r="R8" s="1449"/>
      <c r="S8" s="1449"/>
    </row>
    <row r="9" spans="2:30" s="313" customFormat="1" ht="21.75" customHeight="1" x14ac:dyDescent="0.25">
      <c r="B9" s="1449"/>
      <c r="D9" s="1449"/>
      <c r="E9" s="314" t="s">
        <v>22</v>
      </c>
      <c r="F9" s="314"/>
      <c r="G9" s="314" t="s">
        <v>21</v>
      </c>
      <c r="H9" s="314"/>
      <c r="I9" s="314" t="s">
        <v>20</v>
      </c>
      <c r="J9" s="314"/>
      <c r="K9" s="314" t="s">
        <v>19</v>
      </c>
      <c r="L9" s="314"/>
      <c r="M9" s="314" t="s">
        <v>18</v>
      </c>
      <c r="N9" s="314"/>
      <c r="O9" s="314" t="s">
        <v>17</v>
      </c>
      <c r="P9" s="314"/>
      <c r="Q9" s="314" t="s">
        <v>16</v>
      </c>
      <c r="R9" s="314"/>
      <c r="S9" s="314" t="s">
        <v>15</v>
      </c>
    </row>
    <row r="10" spans="2:30" s="313" customFormat="1" ht="21.75" customHeight="1" x14ac:dyDescent="0.25">
      <c r="B10" s="1449"/>
      <c r="D10" s="1449"/>
      <c r="E10" s="314" t="s">
        <v>9</v>
      </c>
      <c r="F10" s="314"/>
      <c r="G10" s="314" t="s">
        <v>9</v>
      </c>
      <c r="H10" s="314"/>
      <c r="I10" s="314" t="s">
        <v>9</v>
      </c>
      <c r="J10" s="314"/>
      <c r="K10" s="314" t="s">
        <v>9</v>
      </c>
      <c r="L10" s="314"/>
      <c r="M10" s="314" t="s">
        <v>9</v>
      </c>
      <c r="N10" s="314"/>
      <c r="O10" s="314" t="s">
        <v>9</v>
      </c>
      <c r="P10" s="314"/>
      <c r="Q10" s="314" t="s">
        <v>9</v>
      </c>
      <c r="R10" s="314"/>
      <c r="S10" s="314" t="s">
        <v>9</v>
      </c>
    </row>
    <row r="11" spans="2:30" s="315" customFormat="1" ht="9" customHeight="1" x14ac:dyDescent="0.25">
      <c r="B11" s="316"/>
      <c r="D11" s="317"/>
      <c r="E11" s="317"/>
      <c r="F11" s="317"/>
      <c r="G11" s="317"/>
      <c r="H11" s="317"/>
      <c r="I11" s="317"/>
      <c r="J11" s="317"/>
      <c r="K11" s="317"/>
      <c r="L11" s="317"/>
      <c r="M11" s="317"/>
      <c r="N11" s="317"/>
      <c r="O11" s="317"/>
      <c r="P11" s="317"/>
      <c r="Q11" s="317"/>
      <c r="R11" s="317"/>
      <c r="S11" s="317"/>
      <c r="T11" s="318"/>
    </row>
    <row r="12" spans="2:30" s="319" customFormat="1" ht="21" customHeight="1" x14ac:dyDescent="0.25">
      <c r="B12" s="1448" t="s">
        <v>24</v>
      </c>
      <c r="D12" s="320" t="s">
        <v>31</v>
      </c>
      <c r="E12" s="321">
        <f>'46perfpbsaad'!E12</f>
        <v>487</v>
      </c>
      <c r="F12" s="320"/>
      <c r="G12" s="321">
        <f>'46perfpbsaad'!H12</f>
        <v>9733</v>
      </c>
      <c r="H12" s="320"/>
      <c r="I12" s="321">
        <f>'46perfpbsaad'!K12</f>
        <v>6058</v>
      </c>
      <c r="J12" s="320"/>
      <c r="K12" s="321">
        <f>'46perfpbsaad'!N12</f>
        <v>8945</v>
      </c>
      <c r="L12" s="320"/>
      <c r="M12" s="321">
        <f>'46perfpbsaad'!Q12</f>
        <v>8281</v>
      </c>
      <c r="N12" s="320"/>
      <c r="O12" s="321">
        <f>'46perfpbsaad'!T12</f>
        <v>11150</v>
      </c>
      <c r="P12" s="320"/>
      <c r="Q12" s="321">
        <f>'46perfpbsaad'!W12</f>
        <v>37341</v>
      </c>
      <c r="R12" s="320"/>
      <c r="S12" s="321">
        <f>'46perfpbsaad'!Z12</f>
        <v>176048</v>
      </c>
      <c r="T12" s="322"/>
      <c r="V12" s="323">
        <f>E12/E$15</f>
        <v>0.34319943622269206</v>
      </c>
      <c r="W12" s="323">
        <f>G12/G$15</f>
        <v>0.34281990771723436</v>
      </c>
      <c r="X12" s="323">
        <f>I12/I$15</f>
        <v>0.30500453126573357</v>
      </c>
      <c r="Y12" s="323">
        <f>K12/K$15</f>
        <v>0.31406902847512375</v>
      </c>
      <c r="Z12" s="323">
        <f>M12/M$15</f>
        <v>0.26257213520197858</v>
      </c>
      <c r="AA12" s="323">
        <f>O12/O$15</f>
        <v>0.22443639291465378</v>
      </c>
      <c r="AB12" s="323">
        <f>Q12/Q$15</f>
        <v>0.2224744405519411</v>
      </c>
      <c r="AC12" s="323">
        <f>S12/S$15</f>
        <v>0.31013039541414023</v>
      </c>
      <c r="AD12" s="323"/>
    </row>
    <row r="13" spans="2:30" s="319" customFormat="1" ht="21" customHeight="1" x14ac:dyDescent="0.25">
      <c r="B13" s="1448"/>
      <c r="D13" s="320" t="s">
        <v>49</v>
      </c>
      <c r="E13" s="321">
        <f>'46perfpbsaad'!E13</f>
        <v>644</v>
      </c>
      <c r="F13" s="320"/>
      <c r="G13" s="321">
        <f>'46perfpbsaad'!H13</f>
        <v>11002</v>
      </c>
      <c r="H13" s="320"/>
      <c r="I13" s="321">
        <f>'46perfpbsaad'!K13</f>
        <v>7542</v>
      </c>
      <c r="J13" s="320"/>
      <c r="K13" s="321">
        <f>'46perfpbsaad'!N13</f>
        <v>11118</v>
      </c>
      <c r="L13" s="320"/>
      <c r="M13" s="321">
        <f>'46perfpbsaad'!Q13</f>
        <v>12312</v>
      </c>
      <c r="N13" s="320"/>
      <c r="O13" s="321">
        <f>'46perfpbsaad'!T13</f>
        <v>19401</v>
      </c>
      <c r="P13" s="320"/>
      <c r="Q13" s="321">
        <f>'46perfpbsaad'!W13</f>
        <v>62152</v>
      </c>
      <c r="R13" s="320"/>
      <c r="S13" s="321">
        <f>'46perfpbsaad'!Z13</f>
        <v>218313</v>
      </c>
      <c r="T13" s="322"/>
      <c r="V13" s="323">
        <f>E13/E$15</f>
        <v>0.45384073291050037</v>
      </c>
      <c r="W13" s="323">
        <f>G13/G$15</f>
        <v>0.38751717093445104</v>
      </c>
      <c r="X13" s="323">
        <f>I13/I$15</f>
        <v>0.37972006847245998</v>
      </c>
      <c r="Y13" s="323">
        <f>K13/K$15</f>
        <v>0.39036550682911414</v>
      </c>
      <c r="Z13" s="323">
        <f>M13/M$15</f>
        <v>0.39038620077366987</v>
      </c>
      <c r="AA13" s="323">
        <f>O13/O$15</f>
        <v>0.39051932367149761</v>
      </c>
      <c r="AB13" s="323">
        <f>Q13/Q$15</f>
        <v>0.37029622744929813</v>
      </c>
      <c r="AC13" s="323">
        <f>S13/S$15</f>
        <v>0.38458543700608466</v>
      </c>
      <c r="AD13" s="323"/>
    </row>
    <row r="14" spans="2:30" s="319" customFormat="1" ht="21" customHeight="1" x14ac:dyDescent="0.25">
      <c r="B14" s="1448"/>
      <c r="D14" s="320" t="s">
        <v>50</v>
      </c>
      <c r="E14" s="321">
        <f>'46perfpbsaad'!E14</f>
        <v>288</v>
      </c>
      <c r="F14" s="320"/>
      <c r="G14" s="321">
        <f>'46perfpbsaad'!H14</f>
        <v>7656</v>
      </c>
      <c r="H14" s="320"/>
      <c r="I14" s="321">
        <f>'46perfpbsaad'!K14</f>
        <v>6262</v>
      </c>
      <c r="J14" s="320"/>
      <c r="K14" s="321">
        <f>'46perfpbsaad'!N14</f>
        <v>8418</v>
      </c>
      <c r="L14" s="320"/>
      <c r="M14" s="321">
        <f>'46perfpbsaad'!Q14</f>
        <v>10945</v>
      </c>
      <c r="N14" s="320"/>
      <c r="O14" s="321">
        <f>'46perfpbsaad'!T14</f>
        <v>19129</v>
      </c>
      <c r="P14" s="320"/>
      <c r="Q14" s="321">
        <f>'46perfpbsaad'!W14</f>
        <v>68351</v>
      </c>
      <c r="R14" s="320"/>
      <c r="S14" s="321">
        <f>'46perfpbsaad'!Z14</f>
        <v>173297</v>
      </c>
      <c r="T14" s="322"/>
      <c r="V14" s="323">
        <f>E14/E$15</f>
        <v>0.20295983086680761</v>
      </c>
      <c r="W14" s="323">
        <f>G14/G$15</f>
        <v>0.2696629213483146</v>
      </c>
      <c r="X14" s="323">
        <f>I14/I$15</f>
        <v>0.31527540026180645</v>
      </c>
      <c r="Y14" s="323">
        <f>K14/K$15</f>
        <v>0.29556546469576211</v>
      </c>
      <c r="Z14" s="323">
        <f>M14/M$15</f>
        <v>0.34704166402435155</v>
      </c>
      <c r="AA14" s="323">
        <f>O14/O$15</f>
        <v>0.38504428341384861</v>
      </c>
      <c r="AB14" s="323">
        <f>Q14/Q$15</f>
        <v>0.40722933199876077</v>
      </c>
      <c r="AC14" s="323">
        <f>S14/S$15</f>
        <v>0.30528416757977517</v>
      </c>
      <c r="AD14" s="323"/>
    </row>
    <row r="15" spans="2:30" s="319" customFormat="1" ht="21" customHeight="1" x14ac:dyDescent="0.25">
      <c r="B15" s="1448"/>
      <c r="D15" s="324" t="s">
        <v>68</v>
      </c>
      <c r="E15" s="321">
        <f>'46perfpbsaad'!E15</f>
        <v>1419</v>
      </c>
      <c r="F15" s="320"/>
      <c r="G15" s="321">
        <f>SUM(G12:G14)</f>
        <v>28391</v>
      </c>
      <c r="H15" s="321">
        <f t="shared" ref="H15:T15" si="0">SUM(H12:H14)</f>
        <v>0</v>
      </c>
      <c r="I15" s="321">
        <f t="shared" si="0"/>
        <v>19862</v>
      </c>
      <c r="J15" s="321">
        <f t="shared" si="0"/>
        <v>0</v>
      </c>
      <c r="K15" s="321">
        <f t="shared" si="0"/>
        <v>28481</v>
      </c>
      <c r="L15" s="321">
        <f t="shared" si="0"/>
        <v>0</v>
      </c>
      <c r="M15" s="321">
        <f t="shared" si="0"/>
        <v>31538</v>
      </c>
      <c r="N15" s="321">
        <f t="shared" si="0"/>
        <v>0</v>
      </c>
      <c r="O15" s="321">
        <f t="shared" si="0"/>
        <v>49680</v>
      </c>
      <c r="P15" s="321">
        <f t="shared" si="0"/>
        <v>0</v>
      </c>
      <c r="Q15" s="321">
        <f t="shared" si="0"/>
        <v>167844</v>
      </c>
      <c r="R15" s="321">
        <f t="shared" si="0"/>
        <v>0</v>
      </c>
      <c r="S15" s="321">
        <f t="shared" si="0"/>
        <v>567658</v>
      </c>
      <c r="T15" s="321">
        <f t="shared" si="0"/>
        <v>0</v>
      </c>
      <c r="V15" s="323"/>
    </row>
    <row r="16" spans="2:30" s="319" customFormat="1" ht="21" customHeight="1" x14ac:dyDescent="0.25">
      <c r="B16" s="1448" t="s">
        <v>23</v>
      </c>
      <c r="D16" s="320" t="s">
        <v>31</v>
      </c>
      <c r="E16" s="321">
        <f>'46perfpbsaad'!E16</f>
        <v>602</v>
      </c>
      <c r="F16" s="320"/>
      <c r="G16" s="321">
        <f>'46perfpbsaad'!H16</f>
        <v>20354</v>
      </c>
      <c r="H16" s="320"/>
      <c r="I16" s="321">
        <f>'46perfpbsaad'!K16</f>
        <v>9246</v>
      </c>
      <c r="J16" s="320"/>
      <c r="K16" s="321">
        <f>'46perfpbsaad'!N16</f>
        <v>10995</v>
      </c>
      <c r="L16" s="320"/>
      <c r="M16" s="321">
        <f>'46perfpbsaad'!Q16</f>
        <v>9318</v>
      </c>
      <c r="N16" s="320"/>
      <c r="O16" s="321">
        <f>'46perfpbsaad'!T16</f>
        <v>12091</v>
      </c>
      <c r="P16" s="320"/>
      <c r="Q16" s="321">
        <f>'46perfpbsaad'!W16</f>
        <v>27418</v>
      </c>
      <c r="R16" s="320"/>
      <c r="S16" s="321">
        <f>'46perfpbsaad'!Z16</f>
        <v>54222</v>
      </c>
      <c r="T16" s="322"/>
      <c r="V16" s="323">
        <f>E16/E$19</f>
        <v>0.32558139534883723</v>
      </c>
      <c r="W16" s="323">
        <f>G16/G$19</f>
        <v>0.31663114664841402</v>
      </c>
      <c r="X16" s="323">
        <f>I16/I$19</f>
        <v>0.29274316109422494</v>
      </c>
      <c r="Y16" s="323">
        <f>K16/K$19</f>
        <v>0.2924668830132468</v>
      </c>
      <c r="Z16" s="323">
        <f>M16/M$19</f>
        <v>0.255203768624014</v>
      </c>
      <c r="AA16" s="323">
        <f>O16/O$19</f>
        <v>0.2342626857574642</v>
      </c>
      <c r="AB16" s="323">
        <f>Q16/Q$19</f>
        <v>0.26516184563011963</v>
      </c>
      <c r="AC16" s="323">
        <f>S16/S$19</f>
        <v>0.28329005595582052</v>
      </c>
    </row>
    <row r="17" spans="2:29" s="319" customFormat="1" ht="21" customHeight="1" x14ac:dyDescent="0.25">
      <c r="B17" s="1448"/>
      <c r="D17" s="320" t="s">
        <v>49</v>
      </c>
      <c r="E17" s="321">
        <f>'46perfpbsaad'!E17</f>
        <v>885</v>
      </c>
      <c r="F17" s="320"/>
      <c r="G17" s="321">
        <f>'46perfpbsaad'!H17</f>
        <v>26560</v>
      </c>
      <c r="H17" s="320"/>
      <c r="I17" s="321">
        <f>'46perfpbsaad'!K17</f>
        <v>11734</v>
      </c>
      <c r="J17" s="320"/>
      <c r="K17" s="321">
        <f>'46perfpbsaad'!N17</f>
        <v>14641</v>
      </c>
      <c r="L17" s="320"/>
      <c r="M17" s="321">
        <f>'46perfpbsaad'!Q17</f>
        <v>14633</v>
      </c>
      <c r="N17" s="320"/>
      <c r="O17" s="321">
        <f>'46perfpbsaad'!T17</f>
        <v>20953</v>
      </c>
      <c r="P17" s="320"/>
      <c r="Q17" s="321">
        <f>'46perfpbsaad'!W17</f>
        <v>40637</v>
      </c>
      <c r="R17" s="320"/>
      <c r="S17" s="321">
        <f>'46perfpbsaad'!Z17</f>
        <v>72224</v>
      </c>
      <c r="T17" s="322"/>
      <c r="V17" s="323">
        <f>E17/E$19</f>
        <v>0.47863710113574903</v>
      </c>
      <c r="W17" s="323">
        <f>G17/G$19</f>
        <v>0.41317300063780471</v>
      </c>
      <c r="X17" s="323">
        <f>I17/I$19</f>
        <v>0.37151722391084091</v>
      </c>
      <c r="Y17" s="323">
        <f>K17/K$19</f>
        <v>0.38945044421982233</v>
      </c>
      <c r="Z17" s="323">
        <f>M17/M$19</f>
        <v>0.40077234881682733</v>
      </c>
      <c r="AA17" s="323">
        <f>O17/O$19</f>
        <v>0.4059636138182241</v>
      </c>
      <c r="AB17" s="323">
        <f>Q17/Q$19</f>
        <v>0.39300393613214574</v>
      </c>
      <c r="AC17" s="323">
        <f>S17/S$19</f>
        <v>0.37734390102455057</v>
      </c>
    </row>
    <row r="18" spans="2:29" s="319" customFormat="1" ht="21" customHeight="1" x14ac:dyDescent="0.25">
      <c r="B18" s="1448"/>
      <c r="D18" s="320" t="s">
        <v>50</v>
      </c>
      <c r="E18" s="321">
        <f>'46perfpbsaad'!E18</f>
        <v>362</v>
      </c>
      <c r="F18" s="320"/>
      <c r="G18" s="321">
        <f>'46perfpbsaad'!H18</f>
        <v>17369</v>
      </c>
      <c r="H18" s="320"/>
      <c r="I18" s="321">
        <f>'46perfpbsaad'!K18</f>
        <v>10604</v>
      </c>
      <c r="J18" s="320"/>
      <c r="K18" s="321">
        <f>'46perfpbsaad'!N18</f>
        <v>11958</v>
      </c>
      <c r="L18" s="320"/>
      <c r="M18" s="321">
        <f>'46perfpbsaad'!Q18</f>
        <v>12561</v>
      </c>
      <c r="N18" s="320"/>
      <c r="O18" s="321">
        <f>'46perfpbsaad'!T18</f>
        <v>18569</v>
      </c>
      <c r="P18" s="320"/>
      <c r="Q18" s="321">
        <f>'46perfpbsaad'!W18</f>
        <v>35346</v>
      </c>
      <c r="R18" s="320"/>
      <c r="S18" s="321">
        <f>'46perfpbsaad'!Z18</f>
        <v>64955</v>
      </c>
      <c r="T18" s="322"/>
      <c r="V18" s="323">
        <f>E18/E$19</f>
        <v>0.19578150351541374</v>
      </c>
      <c r="W18" s="323">
        <f>G18/G$19</f>
        <v>0.27019585271378127</v>
      </c>
      <c r="X18" s="323">
        <f>I18/I$19</f>
        <v>0.33573961499493415</v>
      </c>
      <c r="Y18" s="323">
        <f>K18/K$19</f>
        <v>0.31808267276693092</v>
      </c>
      <c r="Z18" s="323">
        <f>M18/M$19</f>
        <v>0.34402388255915861</v>
      </c>
      <c r="AA18" s="323">
        <f>O18/O$19</f>
        <v>0.35977370042431173</v>
      </c>
      <c r="AB18" s="323">
        <f>Q18/Q$19</f>
        <v>0.34183421823773463</v>
      </c>
      <c r="AC18" s="323">
        <f>S18/S$19</f>
        <v>0.33936604301962897</v>
      </c>
    </row>
    <row r="19" spans="2:29" s="319" customFormat="1" ht="21" customHeight="1" x14ac:dyDescent="0.25">
      <c r="B19" s="1448"/>
      <c r="D19" s="324" t="s">
        <v>68</v>
      </c>
      <c r="E19" s="321">
        <f>'46perfpbsaad'!E19</f>
        <v>1849</v>
      </c>
      <c r="F19" s="320"/>
      <c r="G19" s="321">
        <f>SUM(G16:G18)</f>
        <v>64283</v>
      </c>
      <c r="H19" s="321">
        <f t="shared" ref="H19:T19" si="1">SUM(H16:H18)</f>
        <v>0</v>
      </c>
      <c r="I19" s="321">
        <f t="shared" si="1"/>
        <v>31584</v>
      </c>
      <c r="J19" s="321">
        <f t="shared" si="1"/>
        <v>0</v>
      </c>
      <c r="K19" s="321">
        <f t="shared" si="1"/>
        <v>37594</v>
      </c>
      <c r="L19" s="321">
        <f t="shared" si="1"/>
        <v>0</v>
      </c>
      <c r="M19" s="321">
        <f t="shared" si="1"/>
        <v>36512</v>
      </c>
      <c r="N19" s="321">
        <f t="shared" si="1"/>
        <v>0</v>
      </c>
      <c r="O19" s="321">
        <f t="shared" si="1"/>
        <v>51613</v>
      </c>
      <c r="P19" s="321">
        <f t="shared" si="1"/>
        <v>0</v>
      </c>
      <c r="Q19" s="321">
        <f t="shared" si="1"/>
        <v>103401</v>
      </c>
      <c r="R19" s="321">
        <f t="shared" si="1"/>
        <v>0</v>
      </c>
      <c r="S19" s="321">
        <f t="shared" si="1"/>
        <v>191401</v>
      </c>
      <c r="T19" s="321">
        <f t="shared" si="1"/>
        <v>0</v>
      </c>
      <c r="V19" s="323"/>
    </row>
    <row r="20" spans="2:29" s="315" customFormat="1" ht="3" customHeight="1" x14ac:dyDescent="0.25">
      <c r="B20" s="325"/>
      <c r="C20" s="313"/>
      <c r="D20" s="322"/>
      <c r="E20" s="326"/>
      <c r="F20" s="322"/>
      <c r="G20" s="326"/>
      <c r="H20" s="326"/>
      <c r="I20" s="326"/>
      <c r="J20" s="326"/>
      <c r="K20" s="326"/>
      <c r="L20" s="326"/>
      <c r="M20" s="326"/>
      <c r="N20" s="326"/>
      <c r="O20" s="326"/>
      <c r="P20" s="326"/>
      <c r="Q20" s="326"/>
      <c r="R20" s="326"/>
      <c r="S20" s="326"/>
      <c r="T20" s="326"/>
    </row>
    <row r="21" spans="2:29" s="327" customFormat="1" ht="18" customHeight="1" x14ac:dyDescent="0.25">
      <c r="B21" s="1449" t="s">
        <v>0</v>
      </c>
      <c r="C21" s="1449"/>
      <c r="D21" s="1449"/>
      <c r="E21" s="326">
        <f>'46perfpbsaad'!E21</f>
        <v>3268</v>
      </c>
      <c r="F21" s="322"/>
      <c r="G21" s="326">
        <f>G15+G19</f>
        <v>92674</v>
      </c>
      <c r="H21" s="326">
        <f t="shared" ref="H21:T21" si="2">H15+H19</f>
        <v>0</v>
      </c>
      <c r="I21" s="326">
        <f t="shared" si="2"/>
        <v>51446</v>
      </c>
      <c r="J21" s="326">
        <f t="shared" si="2"/>
        <v>0</v>
      </c>
      <c r="K21" s="326">
        <f t="shared" si="2"/>
        <v>66075</v>
      </c>
      <c r="L21" s="326">
        <f t="shared" si="2"/>
        <v>0</v>
      </c>
      <c r="M21" s="326">
        <f t="shared" si="2"/>
        <v>68050</v>
      </c>
      <c r="N21" s="326">
        <f t="shared" si="2"/>
        <v>0</v>
      </c>
      <c r="O21" s="326">
        <f t="shared" si="2"/>
        <v>101293</v>
      </c>
      <c r="P21" s="326">
        <f t="shared" si="2"/>
        <v>0</v>
      </c>
      <c r="Q21" s="326">
        <f t="shared" si="2"/>
        <v>271245</v>
      </c>
      <c r="R21" s="326">
        <f t="shared" si="2"/>
        <v>0</v>
      </c>
      <c r="S21" s="326">
        <f t="shared" si="2"/>
        <v>759059</v>
      </c>
      <c r="T21" s="326">
        <f t="shared" si="2"/>
        <v>0</v>
      </c>
    </row>
    <row r="22" spans="2:29" s="330" customFormat="1" ht="5.25" customHeight="1" x14ac:dyDescent="0.25">
      <c r="B22" s="328"/>
      <c r="C22" s="328"/>
      <c r="D22" s="328"/>
      <c r="E22" s="328"/>
      <c r="F22" s="328"/>
      <c r="G22" s="328"/>
      <c r="H22" s="328"/>
      <c r="I22" s="328"/>
      <c r="J22" s="328"/>
      <c r="K22" s="328"/>
      <c r="L22" s="329"/>
    </row>
    <row r="23" spans="2:29" s="330" customFormat="1" ht="5.25" customHeight="1" x14ac:dyDescent="0.25">
      <c r="B23" s="328"/>
      <c r="C23" s="328"/>
      <c r="D23" s="328"/>
      <c r="E23" s="328"/>
      <c r="F23" s="328"/>
      <c r="G23" s="328"/>
      <c r="H23" s="328"/>
      <c r="I23" s="328"/>
      <c r="J23" s="328"/>
      <c r="K23" s="328"/>
      <c r="L23" s="329"/>
    </row>
    <row r="24" spans="2:29" s="330" customFormat="1" ht="12.75" customHeight="1" x14ac:dyDescent="0.25">
      <c r="B24" s="332"/>
      <c r="C24" s="332"/>
      <c r="D24" s="332"/>
      <c r="E24" s="332"/>
      <c r="F24" s="332"/>
      <c r="G24" s="332"/>
      <c r="H24" s="332"/>
      <c r="I24" s="332"/>
      <c r="J24" s="332"/>
      <c r="K24" s="332"/>
      <c r="L24" s="332"/>
    </row>
    <row r="25" spans="2:29" s="318" customFormat="1" ht="24.75" customHeight="1" x14ac:dyDescent="0.25">
      <c r="B25" s="333"/>
      <c r="C25" s="333"/>
      <c r="D25" s="333"/>
      <c r="E25" s="333"/>
      <c r="F25" s="333"/>
      <c r="G25" s="333"/>
      <c r="H25" s="333"/>
      <c r="I25" s="333"/>
      <c r="J25" s="333"/>
      <c r="K25" s="333"/>
      <c r="L25" s="333"/>
    </row>
    <row r="26" spans="2:29" s="318" customFormat="1" ht="10" x14ac:dyDescent="0.25">
      <c r="B26" s="478"/>
      <c r="C26" s="478"/>
      <c r="D26" s="478"/>
      <c r="E26" s="478"/>
      <c r="F26" s="479"/>
      <c r="G26" s="479"/>
      <c r="H26" s="479"/>
      <c r="I26" s="479"/>
      <c r="J26" s="479"/>
      <c r="K26" s="479"/>
      <c r="L26" s="479"/>
      <c r="M26" s="474"/>
      <c r="N26" s="474"/>
      <c r="O26" s="474"/>
      <c r="P26" s="474"/>
      <c r="Q26" s="474"/>
      <c r="R26" s="474"/>
      <c r="S26" s="474"/>
      <c r="T26" s="474"/>
      <c r="U26" s="474"/>
      <c r="V26" s="474"/>
      <c r="W26" s="474"/>
      <c r="X26" s="474"/>
      <c r="Y26" s="474"/>
      <c r="Z26" s="474"/>
      <c r="AA26" s="474"/>
      <c r="AB26" s="474"/>
      <c r="AC26" s="474"/>
    </row>
    <row r="27" spans="2:29" s="330" customFormat="1" x14ac:dyDescent="0.25">
      <c r="B27" s="331"/>
      <c r="C27" s="331"/>
      <c r="D27" s="331"/>
      <c r="E27" s="331"/>
      <c r="F27" s="331"/>
      <c r="G27" s="331"/>
      <c r="H27" s="331"/>
      <c r="I27" s="331"/>
      <c r="J27" s="331"/>
      <c r="K27" s="331"/>
      <c r="L27" s="331"/>
      <c r="M27" s="79"/>
      <c r="N27" s="79"/>
      <c r="O27" s="79"/>
      <c r="P27" s="79"/>
      <c r="Q27" s="79"/>
      <c r="R27" s="79"/>
      <c r="S27" s="79"/>
      <c r="T27" s="79"/>
      <c r="U27" s="79"/>
      <c r="V27" s="79"/>
      <c r="W27" s="79"/>
      <c r="X27" s="79"/>
      <c r="Y27" s="79"/>
      <c r="Z27" s="79"/>
      <c r="AA27" s="79"/>
      <c r="AB27" s="79"/>
      <c r="AC27" s="79"/>
    </row>
    <row r="28" spans="2:29" s="330" customFormat="1" x14ac:dyDescent="0.25">
      <c r="B28" s="331"/>
      <c r="C28" s="331"/>
      <c r="D28" s="331"/>
      <c r="E28" s="331"/>
      <c r="F28" s="331"/>
      <c r="G28" s="331"/>
      <c r="H28" s="331"/>
      <c r="I28" s="331"/>
      <c r="J28" s="331"/>
      <c r="K28" s="331"/>
      <c r="L28" s="331"/>
      <c r="M28" s="79"/>
      <c r="N28" s="79"/>
      <c r="O28" s="79"/>
      <c r="P28" s="79"/>
      <c r="Q28" s="79"/>
      <c r="R28" s="79"/>
      <c r="S28" s="79"/>
      <c r="T28" s="79"/>
      <c r="U28" s="79"/>
      <c r="V28" s="79"/>
      <c r="W28" s="79"/>
      <c r="X28" s="79"/>
      <c r="Y28" s="79"/>
      <c r="Z28" s="79"/>
      <c r="AA28" s="79"/>
      <c r="AB28" s="79"/>
      <c r="AC28" s="79"/>
    </row>
    <row r="29" spans="2:29" s="79" customFormat="1" x14ac:dyDescent="0.25">
      <c r="B29" s="331"/>
      <c r="C29" s="331"/>
      <c r="D29" s="331"/>
      <c r="E29" s="331"/>
      <c r="F29" s="331"/>
      <c r="G29" s="331"/>
      <c r="H29" s="331"/>
      <c r="I29" s="331"/>
      <c r="J29" s="331"/>
      <c r="K29" s="331"/>
      <c r="L29" s="331"/>
    </row>
    <row r="30" spans="2:29" s="79" customFormat="1" x14ac:dyDescent="0.25">
      <c r="B30" s="331"/>
      <c r="C30" s="331"/>
      <c r="D30" s="331"/>
      <c r="E30" s="331"/>
      <c r="F30" s="331"/>
      <c r="G30" s="331"/>
      <c r="H30" s="331"/>
      <c r="I30" s="331"/>
      <c r="J30" s="331"/>
      <c r="K30" s="331"/>
      <c r="L30" s="331"/>
    </row>
    <row r="31" spans="2:29" s="79" customFormat="1" x14ac:dyDescent="0.25">
      <c r="B31" s="331"/>
      <c r="C31" s="331"/>
      <c r="D31" s="331"/>
      <c r="E31" s="331"/>
      <c r="F31" s="331"/>
      <c r="G31" s="331"/>
      <c r="H31" s="331"/>
      <c r="I31" s="331"/>
      <c r="J31" s="331"/>
      <c r="K31" s="331"/>
      <c r="L31" s="331"/>
    </row>
    <row r="32" spans="2:29" s="79" customFormat="1" x14ac:dyDescent="0.25">
      <c r="B32" s="331"/>
      <c r="C32" s="331"/>
      <c r="D32" s="331"/>
      <c r="E32" s="331"/>
      <c r="F32" s="331"/>
      <c r="G32" s="331"/>
      <c r="H32" s="331"/>
      <c r="I32" s="331"/>
      <c r="J32" s="331"/>
      <c r="K32" s="331"/>
      <c r="L32" s="331"/>
    </row>
    <row r="33" spans="2:29" s="9" customFormat="1" x14ac:dyDescent="0.25">
      <c r="B33" s="331"/>
      <c r="C33" s="331"/>
      <c r="D33" s="331"/>
      <c r="E33" s="331"/>
      <c r="F33" s="331"/>
      <c r="G33" s="331"/>
      <c r="H33" s="331"/>
      <c r="I33" s="331"/>
      <c r="J33" s="331"/>
      <c r="K33" s="331"/>
      <c r="L33" s="331"/>
      <c r="M33" s="79"/>
      <c r="N33" s="79"/>
      <c r="O33" s="79"/>
      <c r="P33" s="79"/>
      <c r="Q33" s="79"/>
      <c r="R33" s="79"/>
      <c r="S33" s="79"/>
      <c r="T33" s="79"/>
      <c r="U33" s="79"/>
      <c r="V33" s="79"/>
      <c r="W33" s="79"/>
      <c r="X33" s="79"/>
      <c r="Y33" s="79"/>
      <c r="Z33" s="79"/>
      <c r="AA33" s="79"/>
      <c r="AB33" s="79"/>
      <c r="AC33" s="79"/>
    </row>
    <row r="34" spans="2:29" s="9" customFormat="1" x14ac:dyDescent="0.25">
      <c r="B34" s="331"/>
      <c r="C34" s="331"/>
      <c r="D34" s="331"/>
      <c r="E34" s="331"/>
      <c r="F34" s="331"/>
      <c r="G34" s="331"/>
      <c r="H34" s="331"/>
      <c r="I34" s="331"/>
      <c r="J34" s="331"/>
      <c r="K34" s="331"/>
      <c r="L34" s="331"/>
      <c r="M34" s="79"/>
      <c r="N34" s="79"/>
      <c r="O34" s="79"/>
      <c r="P34" s="79"/>
      <c r="Q34" s="79"/>
      <c r="R34" s="79"/>
      <c r="S34" s="79"/>
      <c r="T34" s="79"/>
      <c r="U34" s="79"/>
      <c r="V34" s="79"/>
      <c r="W34" s="79"/>
      <c r="X34" s="79"/>
      <c r="Y34" s="79"/>
      <c r="Z34" s="79"/>
      <c r="AA34" s="79"/>
      <c r="AB34" s="79"/>
      <c r="AC34" s="79"/>
    </row>
    <row r="35" spans="2:29" s="9" customFormat="1" x14ac:dyDescent="0.25">
      <c r="C35" s="1378"/>
      <c r="D35" s="1378"/>
      <c r="E35" s="1378"/>
      <c r="F35" s="1378"/>
      <c r="G35" s="1378"/>
      <c r="H35" s="1378"/>
      <c r="I35" s="1378"/>
      <c r="J35" s="22"/>
      <c r="K35" s="22"/>
      <c r="L35" s="22"/>
    </row>
    <row r="36" spans="2:29" s="9" customFormat="1" x14ac:dyDescent="0.25">
      <c r="J36" s="22"/>
      <c r="K36" s="22"/>
      <c r="L36" s="22"/>
    </row>
    <row r="37" spans="2:29" s="9" customFormat="1" x14ac:dyDescent="0.25">
      <c r="B37" s="22"/>
      <c r="C37" s="22"/>
      <c r="D37" s="22"/>
      <c r="E37" s="22"/>
      <c r="F37" s="22"/>
      <c r="G37" s="22"/>
      <c r="H37" s="22"/>
      <c r="I37" s="22"/>
      <c r="J37" s="22"/>
      <c r="K37" s="22"/>
      <c r="L37" s="22"/>
    </row>
    <row r="38" spans="2:29" s="9" customFormat="1" ht="5.25" customHeight="1" x14ac:dyDescent="0.25">
      <c r="B38" s="22"/>
      <c r="C38" s="22"/>
      <c r="D38" s="22"/>
      <c r="E38" s="22"/>
      <c r="F38" s="22"/>
      <c r="G38" s="22"/>
      <c r="H38" s="22"/>
      <c r="I38" s="22"/>
      <c r="J38" s="22"/>
      <c r="K38" s="22"/>
      <c r="L38" s="22"/>
    </row>
    <row r="39" spans="2:29" s="9" customFormat="1" ht="5.25" customHeight="1" x14ac:dyDescent="0.25">
      <c r="B39" s="22"/>
      <c r="C39" s="22"/>
      <c r="D39" s="22"/>
      <c r="E39" s="22"/>
      <c r="F39" s="22"/>
      <c r="G39" s="22"/>
      <c r="H39" s="22"/>
      <c r="I39" s="22"/>
      <c r="J39" s="22"/>
      <c r="K39" s="22"/>
      <c r="L39" s="22"/>
    </row>
    <row r="40" spans="2:29" s="9" customFormat="1" ht="16.5" customHeight="1" x14ac:dyDescent="0.25">
      <c r="B40" s="22"/>
      <c r="C40" s="22"/>
      <c r="D40" s="22"/>
      <c r="E40" s="22"/>
      <c r="F40" s="22"/>
      <c r="G40" s="22"/>
      <c r="H40" s="22"/>
      <c r="I40" s="22"/>
      <c r="J40" s="22"/>
      <c r="K40" s="22"/>
      <c r="L40" s="22"/>
    </row>
    <row r="41" spans="2:29" s="9" customFormat="1" x14ac:dyDescent="0.25">
      <c r="B41" s="22"/>
      <c r="C41" s="22"/>
      <c r="D41" s="22"/>
      <c r="E41" s="22"/>
      <c r="F41" s="22"/>
      <c r="G41" s="22"/>
      <c r="H41" s="22"/>
      <c r="I41" s="22"/>
      <c r="J41" s="22"/>
      <c r="K41" s="22"/>
      <c r="L41" s="22"/>
    </row>
    <row r="42" spans="2:29" s="9" customFormat="1" x14ac:dyDescent="0.25"/>
    <row r="43" spans="2:29" s="10" customFormat="1" x14ac:dyDescent="0.25"/>
    <row r="44" spans="2:29" s="3" customFormat="1" ht="12.75" customHeight="1" x14ac:dyDescent="0.25">
      <c r="B44" s="1392"/>
      <c r="C44" s="1393"/>
      <c r="D44" s="1393"/>
      <c r="E44" s="1393"/>
      <c r="F44" s="1393"/>
      <c r="G44" s="1393"/>
      <c r="H44" s="1393"/>
      <c r="I44" s="1393"/>
      <c r="J44" s="1393"/>
      <c r="K44" s="1393"/>
      <c r="L44" s="238"/>
    </row>
  </sheetData>
  <mergeCells count="12">
    <mergeCell ref="B12:B15"/>
    <mergeCell ref="B16:B19"/>
    <mergeCell ref="B21:D21"/>
    <mergeCell ref="C35:I35"/>
    <mergeCell ref="B44:K44"/>
    <mergeCell ref="B3:I3"/>
    <mergeCell ref="B4:T4"/>
    <mergeCell ref="B5:AC5"/>
    <mergeCell ref="B6:AC6"/>
    <mergeCell ref="B8:B10"/>
    <mergeCell ref="D8:D10"/>
    <mergeCell ref="E8:S8"/>
  </mergeCells>
  <printOptions horizontalCentered="1"/>
  <pageMargins left="0" right="0" top="0.43307086614173229" bottom="0.43307086614173229" header="0" footer="0"/>
  <pageSetup paperSize="9" orientation="landscape" r:id="rId1"/>
  <headerFooter alignWithMargins="0"/>
  <rowBreaks count="1" manualBreakCount="1">
    <brk id="39" max="16383" man="1"/>
  </rowBreak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Hoja57">
    <pageSetUpPr fitToPage="1"/>
  </sheetPr>
  <dimension ref="A1:U34"/>
  <sheetViews>
    <sheetView zoomScaleNormal="100" workbookViewId="0">
      <selection activeCell="B6" sqref="B6"/>
    </sheetView>
  </sheetViews>
  <sheetFormatPr baseColWidth="10" defaultColWidth="11.453125" defaultRowHeight="12.5" x14ac:dyDescent="0.25"/>
  <cols>
    <col min="1" max="1" width="1" style="165" customWidth="1"/>
    <col min="2" max="2" width="30.26953125" style="165" customWidth="1"/>
    <col min="3" max="3" width="10.1796875" style="165" customWidth="1"/>
    <col min="4" max="4" width="8.1796875" style="165" customWidth="1"/>
    <col min="5" max="5" width="10.1796875" style="165" customWidth="1"/>
    <col min="6" max="6" width="0.81640625" style="165" customWidth="1"/>
    <col min="7" max="7" width="11.7265625" style="165" customWidth="1"/>
    <col min="8" max="8" width="7.1796875" style="165" customWidth="1"/>
    <col min="9" max="9" width="8.81640625" style="165" customWidth="1"/>
    <col min="10" max="10" width="0.7265625" style="165" customWidth="1"/>
    <col min="11" max="11" width="10.1796875" style="165" customWidth="1"/>
    <col min="12" max="12" width="8" style="165" customWidth="1"/>
    <col min="13" max="13" width="9.81640625" style="165" customWidth="1"/>
    <col min="14" max="14" width="0.54296875" style="165" customWidth="1"/>
    <col min="15" max="15" width="9" style="165" customWidth="1"/>
    <col min="16" max="16" width="7.453125" style="165" customWidth="1"/>
    <col min="17" max="17" width="8.81640625" style="165" customWidth="1"/>
    <col min="18" max="18" width="8" style="165" customWidth="1"/>
    <col min="19" max="19" width="8.81640625" style="165" customWidth="1"/>
    <col min="20" max="20" width="7.54296875" style="165" customWidth="1"/>
    <col min="21" max="21" width="8.26953125" style="165" customWidth="1"/>
    <col min="22" max="22" width="8.81640625" style="165" customWidth="1"/>
    <col min="23" max="16384" width="11.453125" style="165"/>
  </cols>
  <sheetData>
    <row r="1" spans="1:21" ht="9.75" customHeight="1" x14ac:dyDescent="0.25"/>
    <row r="2" spans="1:21" s="108" customFormat="1" ht="49.5" customHeight="1" x14ac:dyDescent="0.3">
      <c r="B2" s="1300"/>
      <c r="C2" s="1300"/>
      <c r="D2" s="1300"/>
      <c r="E2" s="109"/>
      <c r="F2" s="109"/>
      <c r="G2" s="1467"/>
      <c r="H2" s="1467"/>
      <c r="I2" s="1467"/>
      <c r="J2" s="1467"/>
      <c r="K2" s="1467"/>
      <c r="L2" s="1467"/>
      <c r="M2" s="1467"/>
      <c r="N2" s="1467"/>
      <c r="O2" s="1467"/>
      <c r="P2" s="1467"/>
      <c r="S2" s="109"/>
    </row>
    <row r="3" spans="1:21" s="108" customFormat="1" ht="3" customHeight="1" x14ac:dyDescent="0.3">
      <c r="B3" s="109"/>
      <c r="C3" s="109"/>
      <c r="D3" s="109"/>
      <c r="E3" s="109"/>
      <c r="F3" s="109"/>
      <c r="K3" s="109"/>
      <c r="O3" s="109"/>
      <c r="S3" s="109"/>
    </row>
    <row r="4" spans="1:21" s="111" customFormat="1" ht="15" customHeight="1" x14ac:dyDescent="0.25">
      <c r="B4" s="1325" t="s">
        <v>441</v>
      </c>
      <c r="C4" s="1325"/>
      <c r="D4" s="1325"/>
      <c r="E4" s="1325"/>
      <c r="F4" s="1325"/>
      <c r="G4" s="1325"/>
      <c r="H4" s="1325"/>
      <c r="I4" s="1325"/>
      <c r="J4" s="1325"/>
      <c r="K4" s="1325"/>
      <c r="L4" s="1325"/>
      <c r="M4" s="1325"/>
      <c r="N4" s="1325"/>
      <c r="O4" s="1325"/>
      <c r="P4" s="1325"/>
      <c r="Q4" s="1325"/>
      <c r="R4" s="205"/>
      <c r="S4" s="205"/>
      <c r="T4" s="205"/>
    </row>
    <row r="5" spans="1:21" s="206" customFormat="1" ht="15" customHeight="1" x14ac:dyDescent="0.25">
      <c r="B5" s="1326" t="s">
        <v>486</v>
      </c>
      <c r="C5" s="1326"/>
      <c r="D5" s="1326"/>
      <c r="E5" s="1326"/>
      <c r="F5" s="1326"/>
      <c r="G5" s="1326"/>
      <c r="H5" s="1326"/>
      <c r="I5" s="1326"/>
      <c r="J5" s="1326"/>
      <c r="K5" s="1326"/>
      <c r="L5" s="1326"/>
      <c r="M5" s="1326"/>
      <c r="N5" s="1326"/>
      <c r="O5" s="1326"/>
      <c r="P5" s="1326"/>
      <c r="Q5" s="855"/>
      <c r="R5" s="207"/>
      <c r="S5" s="207"/>
      <c r="T5" s="207"/>
      <c r="U5" s="51"/>
    </row>
    <row r="6" spans="1:21" s="111" customFormat="1" ht="4.5" customHeight="1" x14ac:dyDescent="0.25"/>
    <row r="7" spans="1:21" s="113" customFormat="1" ht="15" customHeight="1" x14ac:dyDescent="0.25">
      <c r="A7" s="114"/>
      <c r="B7" s="1468" t="s">
        <v>12</v>
      </c>
      <c r="C7" s="1471" t="s">
        <v>0</v>
      </c>
      <c r="D7" s="1472"/>
      <c r="E7" s="1473"/>
      <c r="F7" s="1050"/>
      <c r="G7" s="1055"/>
      <c r="H7" s="1056"/>
      <c r="I7" s="1057"/>
      <c r="J7" s="1045"/>
      <c r="K7" s="1055"/>
      <c r="L7" s="1056"/>
      <c r="M7" s="1057"/>
      <c r="N7" s="1045"/>
      <c r="O7" s="1055"/>
      <c r="P7" s="1056"/>
      <c r="Q7" s="1057"/>
    </row>
    <row r="8" spans="1:21" s="113" customFormat="1" ht="15" customHeight="1" x14ac:dyDescent="0.25">
      <c r="A8" s="114"/>
      <c r="B8" s="1469"/>
      <c r="C8" s="1474"/>
      <c r="D8" s="1475"/>
      <c r="E8" s="1476"/>
      <c r="F8" s="1050"/>
      <c r="G8" s="1477" t="s">
        <v>31</v>
      </c>
      <c r="H8" s="1478"/>
      <c r="I8" s="1479"/>
      <c r="J8" s="1046"/>
      <c r="K8" s="1477" t="s">
        <v>49</v>
      </c>
      <c r="L8" s="1478"/>
      <c r="M8" s="1479"/>
      <c r="N8" s="1046"/>
      <c r="O8" s="1477" t="s">
        <v>50</v>
      </c>
      <c r="P8" s="1478"/>
      <c r="Q8" s="1479"/>
    </row>
    <row r="9" spans="1:21" s="113" customFormat="1" ht="33.75" customHeight="1" x14ac:dyDescent="0.25">
      <c r="A9" s="114"/>
      <c r="B9" s="1469"/>
      <c r="C9" s="1480" t="s">
        <v>69</v>
      </c>
      <c r="D9" s="1481"/>
      <c r="E9" s="1071" t="s">
        <v>288</v>
      </c>
      <c r="F9" s="1051"/>
      <c r="G9" s="1483" t="s">
        <v>69</v>
      </c>
      <c r="H9" s="1484"/>
      <c r="I9" s="1071" t="s">
        <v>288</v>
      </c>
      <c r="J9" s="1047"/>
      <c r="K9" s="1483" t="s">
        <v>69</v>
      </c>
      <c r="L9" s="1484"/>
      <c r="M9" s="1071" t="s">
        <v>288</v>
      </c>
      <c r="N9" s="1047"/>
      <c r="O9" s="1483" t="s">
        <v>69</v>
      </c>
      <c r="P9" s="1484"/>
      <c r="Q9" s="1071" t="s">
        <v>288</v>
      </c>
    </row>
    <row r="10" spans="1:21" s="117" customFormat="1" ht="29.25" customHeight="1" x14ac:dyDescent="0.25">
      <c r="A10" s="208"/>
      <c r="B10" s="1470"/>
      <c r="C10" s="1053" t="s">
        <v>9</v>
      </c>
      <c r="D10" s="1054" t="s">
        <v>10</v>
      </c>
      <c r="E10" s="1072" t="s">
        <v>9</v>
      </c>
      <c r="F10" s="1048"/>
      <c r="G10" s="1053" t="s">
        <v>9</v>
      </c>
      <c r="H10" s="1073" t="s">
        <v>71</v>
      </c>
      <c r="I10" s="1058" t="s">
        <v>9</v>
      </c>
      <c r="J10" s="1048"/>
      <c r="K10" s="1053" t="s">
        <v>9</v>
      </c>
      <c r="L10" s="1073" t="s">
        <v>71</v>
      </c>
      <c r="M10" s="1058" t="s">
        <v>9</v>
      </c>
      <c r="N10" s="1048"/>
      <c r="O10" s="1053" t="s">
        <v>9</v>
      </c>
      <c r="P10" s="1073" t="s">
        <v>71</v>
      </c>
      <c r="Q10" s="1058" t="s">
        <v>9</v>
      </c>
    </row>
    <row r="11" spans="1:21" s="117" customFormat="1" ht="6" customHeight="1" x14ac:dyDescent="0.25">
      <c r="A11" s="208"/>
      <c r="B11" s="211"/>
      <c r="C11" s="212"/>
      <c r="D11" s="212"/>
      <c r="E11" s="212"/>
      <c r="F11" s="212"/>
      <c r="G11" s="212"/>
      <c r="H11" s="212"/>
      <c r="I11" s="212"/>
      <c r="J11" s="212"/>
      <c r="K11" s="212"/>
      <c r="L11" s="212"/>
      <c r="M11" s="212"/>
      <c r="N11" s="212"/>
      <c r="O11" s="212"/>
      <c r="P11" s="212"/>
      <c r="Q11" s="212"/>
    </row>
    <row r="12" spans="1:21" s="176" customFormat="1" ht="18" customHeight="1" x14ac:dyDescent="0.25">
      <c r="A12" s="209"/>
      <c r="B12" s="1059" t="s">
        <v>8</v>
      </c>
      <c r="C12" s="1062">
        <f>G12+K12+O12</f>
        <v>421799</v>
      </c>
      <c r="D12" s="1063">
        <f t="shared" ref="D12:D29" si="0">C12/C$30*100</f>
        <v>21.993612555890135</v>
      </c>
      <c r="E12" s="1068">
        <f>I12+M12+Q12</f>
        <v>286357</v>
      </c>
      <c r="F12" s="1052"/>
      <c r="G12" s="1062">
        <v>109400</v>
      </c>
      <c r="H12" s="1063">
        <v>25.936524268668254</v>
      </c>
      <c r="I12" s="1068">
        <v>77842</v>
      </c>
      <c r="J12" s="1052"/>
      <c r="K12" s="1062">
        <v>193543</v>
      </c>
      <c r="L12" s="1063">
        <v>45.885125379623943</v>
      </c>
      <c r="M12" s="1068">
        <v>131099</v>
      </c>
      <c r="N12" s="1052"/>
      <c r="O12" s="1062">
        <v>118856</v>
      </c>
      <c r="P12" s="1063">
        <v>28.178350351707802</v>
      </c>
      <c r="Q12" s="1068">
        <v>77416</v>
      </c>
    </row>
    <row r="13" spans="1:21" s="176" customFormat="1" ht="18" customHeight="1" x14ac:dyDescent="0.25">
      <c r="A13" s="209"/>
      <c r="B13" s="1060" t="s">
        <v>7</v>
      </c>
      <c r="C13" s="1064">
        <f t="shared" ref="C13:C29" si="1">G13+K13+O13</f>
        <v>49809</v>
      </c>
      <c r="D13" s="1065">
        <f t="shared" si="0"/>
        <v>2.5971608462711666</v>
      </c>
      <c r="E13" s="1069">
        <f t="shared" ref="E13:E29" si="2">I13+M13+Q13</f>
        <v>40215</v>
      </c>
      <c r="F13" s="1052"/>
      <c r="G13" s="1064">
        <v>14644</v>
      </c>
      <c r="H13" s="1065">
        <v>29.400309181071695</v>
      </c>
      <c r="I13" s="1069">
        <v>11813</v>
      </c>
      <c r="J13" s="1052"/>
      <c r="K13" s="1064">
        <v>17799</v>
      </c>
      <c r="L13" s="1065">
        <v>35.734505812202613</v>
      </c>
      <c r="M13" s="1069">
        <v>14580</v>
      </c>
      <c r="N13" s="1052"/>
      <c r="O13" s="1064">
        <v>17366</v>
      </c>
      <c r="P13" s="1065">
        <v>34.865185006725689</v>
      </c>
      <c r="Q13" s="1069">
        <v>13822</v>
      </c>
    </row>
    <row r="14" spans="1:21" s="176" customFormat="1" ht="18" customHeight="1" x14ac:dyDescent="0.25">
      <c r="A14" s="209"/>
      <c r="B14" s="1060" t="s">
        <v>37</v>
      </c>
      <c r="C14" s="1064">
        <f t="shared" si="1"/>
        <v>40567</v>
      </c>
      <c r="D14" s="1065">
        <f t="shared" si="0"/>
        <v>2.1152607771824856</v>
      </c>
      <c r="E14" s="1069">
        <f t="shared" si="2"/>
        <v>31190</v>
      </c>
      <c r="F14" s="1052"/>
      <c r="G14" s="1064">
        <v>10360</v>
      </c>
      <c r="H14" s="1065">
        <v>25.537998866073409</v>
      </c>
      <c r="I14" s="1069">
        <v>7750</v>
      </c>
      <c r="J14" s="1052"/>
      <c r="K14" s="1064">
        <v>14278</v>
      </c>
      <c r="L14" s="1065">
        <v>35.196095348435918</v>
      </c>
      <c r="M14" s="1069">
        <v>10529</v>
      </c>
      <c r="N14" s="1052"/>
      <c r="O14" s="1064">
        <v>15929</v>
      </c>
      <c r="P14" s="1065">
        <v>39.265905785490666</v>
      </c>
      <c r="Q14" s="1069">
        <v>12911</v>
      </c>
    </row>
    <row r="15" spans="1:21" s="176" customFormat="1" ht="18" customHeight="1" x14ac:dyDescent="0.25">
      <c r="A15" s="209"/>
      <c r="B15" s="1060" t="s">
        <v>38</v>
      </c>
      <c r="C15" s="1064">
        <f t="shared" si="1"/>
        <v>47788</v>
      </c>
      <c r="D15" s="1065">
        <f t="shared" si="0"/>
        <v>2.491781054058634</v>
      </c>
      <c r="E15" s="1069">
        <f t="shared" si="2"/>
        <v>29139</v>
      </c>
      <c r="F15" s="1052"/>
      <c r="G15" s="1064">
        <v>10505</v>
      </c>
      <c r="H15" s="1065">
        <v>21.982506068469071</v>
      </c>
      <c r="I15" s="1069">
        <v>7572</v>
      </c>
      <c r="J15" s="1052"/>
      <c r="K15" s="1064">
        <v>15958</v>
      </c>
      <c r="L15" s="1065">
        <v>33.393320498870011</v>
      </c>
      <c r="M15" s="1069">
        <v>9881</v>
      </c>
      <c r="N15" s="1052"/>
      <c r="O15" s="1064">
        <v>21325</v>
      </c>
      <c r="P15" s="1065">
        <v>44.624173432660918</v>
      </c>
      <c r="Q15" s="1069">
        <v>11686</v>
      </c>
    </row>
    <row r="16" spans="1:21" s="176" customFormat="1" ht="18" customHeight="1" x14ac:dyDescent="0.25">
      <c r="A16" s="209"/>
      <c r="B16" s="1060" t="s">
        <v>6</v>
      </c>
      <c r="C16" s="1064">
        <f t="shared" si="1"/>
        <v>45664</v>
      </c>
      <c r="D16" s="1065">
        <f t="shared" si="0"/>
        <v>2.3810305945537262</v>
      </c>
      <c r="E16" s="1069">
        <f t="shared" si="2"/>
        <v>40456</v>
      </c>
      <c r="F16" s="1052"/>
      <c r="G16" s="1064">
        <v>15061</v>
      </c>
      <c r="H16" s="1065">
        <v>32.982217939733701</v>
      </c>
      <c r="I16" s="1069">
        <v>13417</v>
      </c>
      <c r="J16" s="1052"/>
      <c r="K16" s="1064">
        <v>16117</v>
      </c>
      <c r="L16" s="1065">
        <v>35.294761737911699</v>
      </c>
      <c r="M16" s="1069">
        <v>14274</v>
      </c>
      <c r="N16" s="1052"/>
      <c r="O16" s="1064">
        <v>14486</v>
      </c>
      <c r="P16" s="1065">
        <v>31.723020322354589</v>
      </c>
      <c r="Q16" s="1069">
        <v>12765</v>
      </c>
    </row>
    <row r="17" spans="1:17" s="176" customFormat="1" ht="18" customHeight="1" x14ac:dyDescent="0.25">
      <c r="A17" s="209"/>
      <c r="B17" s="1060" t="s">
        <v>5</v>
      </c>
      <c r="C17" s="1064">
        <f t="shared" si="1"/>
        <v>26343</v>
      </c>
      <c r="D17" s="1065">
        <f t="shared" si="0"/>
        <v>1.373587266825701</v>
      </c>
      <c r="E17" s="1069">
        <f t="shared" si="2"/>
        <v>16934</v>
      </c>
      <c r="F17" s="1052"/>
      <c r="G17" s="1064">
        <v>8319</v>
      </c>
      <c r="H17" s="1065">
        <v>31.579546748661887</v>
      </c>
      <c r="I17" s="1069">
        <v>5076</v>
      </c>
      <c r="J17" s="1052"/>
      <c r="K17" s="1064">
        <v>11729</v>
      </c>
      <c r="L17" s="1065">
        <v>44.524162016474968</v>
      </c>
      <c r="M17" s="1069">
        <v>7274</v>
      </c>
      <c r="N17" s="1052"/>
      <c r="O17" s="1064">
        <v>6295</v>
      </c>
      <c r="P17" s="1065">
        <v>23.896291234863153</v>
      </c>
      <c r="Q17" s="1069">
        <v>4584</v>
      </c>
    </row>
    <row r="18" spans="1:17" s="176" customFormat="1" ht="18" customHeight="1" x14ac:dyDescent="0.25">
      <c r="A18" s="209"/>
      <c r="B18" s="1060" t="s">
        <v>4</v>
      </c>
      <c r="C18" s="1064">
        <f t="shared" si="1"/>
        <v>170346</v>
      </c>
      <c r="D18" s="1065">
        <f t="shared" si="0"/>
        <v>8.8822494231746898</v>
      </c>
      <c r="E18" s="1069">
        <f t="shared" si="2"/>
        <v>123323</v>
      </c>
      <c r="F18" s="1052"/>
      <c r="G18" s="1064">
        <v>46897</v>
      </c>
      <c r="H18" s="1065">
        <v>27.530438049616663</v>
      </c>
      <c r="I18" s="1069">
        <v>34623</v>
      </c>
      <c r="J18" s="1052"/>
      <c r="K18" s="1064">
        <v>56154</v>
      </c>
      <c r="L18" s="1065">
        <v>32.964671903067874</v>
      </c>
      <c r="M18" s="1069">
        <v>40435</v>
      </c>
      <c r="N18" s="1052"/>
      <c r="O18" s="1064">
        <v>67295</v>
      </c>
      <c r="P18" s="1065">
        <v>39.504890047315463</v>
      </c>
      <c r="Q18" s="1069">
        <v>48265</v>
      </c>
    </row>
    <row r="19" spans="1:17" s="176" customFormat="1" ht="18" customHeight="1" x14ac:dyDescent="0.25">
      <c r="A19" s="209"/>
      <c r="B19" s="1060" t="s">
        <v>40</v>
      </c>
      <c r="C19" s="1064">
        <f t="shared" si="1"/>
        <v>97050</v>
      </c>
      <c r="D19" s="1065">
        <f t="shared" si="0"/>
        <v>5.060420007039224</v>
      </c>
      <c r="E19" s="1069">
        <f t="shared" si="2"/>
        <v>72070</v>
      </c>
      <c r="F19" s="1052"/>
      <c r="G19" s="1064">
        <v>29921</v>
      </c>
      <c r="H19" s="1065">
        <v>30.830499742400825</v>
      </c>
      <c r="I19" s="1069">
        <v>21955</v>
      </c>
      <c r="J19" s="1052"/>
      <c r="K19" s="1064">
        <v>31679</v>
      </c>
      <c r="L19" s="1065">
        <v>32.64193714580113</v>
      </c>
      <c r="M19" s="1069">
        <v>23642</v>
      </c>
      <c r="N19" s="1052"/>
      <c r="O19" s="1064">
        <v>35450</v>
      </c>
      <c r="P19" s="1065">
        <v>36.527563111798045</v>
      </c>
      <c r="Q19" s="1069">
        <v>26473</v>
      </c>
    </row>
    <row r="20" spans="1:17" s="176" customFormat="1" ht="18" customHeight="1" x14ac:dyDescent="0.25">
      <c r="A20" s="209"/>
      <c r="B20" s="1060" t="s">
        <v>41</v>
      </c>
      <c r="C20" s="1064">
        <f t="shared" si="1"/>
        <v>247758</v>
      </c>
      <c r="D20" s="1065">
        <f t="shared" si="0"/>
        <v>12.918696961401588</v>
      </c>
      <c r="E20" s="1069">
        <f t="shared" si="2"/>
        <v>203145</v>
      </c>
      <c r="F20" s="1052"/>
      <c r="G20" s="1064">
        <v>53994</v>
      </c>
      <c r="H20" s="1065">
        <v>21.793039982563631</v>
      </c>
      <c r="I20" s="1069">
        <v>44022</v>
      </c>
      <c r="J20" s="1052"/>
      <c r="K20" s="1064">
        <v>103924</v>
      </c>
      <c r="L20" s="1065">
        <v>41.945769662331791</v>
      </c>
      <c r="M20" s="1069">
        <v>83346</v>
      </c>
      <c r="N20" s="1052"/>
      <c r="O20" s="1064">
        <v>89840</v>
      </c>
      <c r="P20" s="1065">
        <v>36.261190355104574</v>
      </c>
      <c r="Q20" s="1069">
        <v>75777</v>
      </c>
    </row>
    <row r="21" spans="1:17" s="176" customFormat="1" ht="18" customHeight="1" x14ac:dyDescent="0.25">
      <c r="A21" s="209"/>
      <c r="B21" s="1060" t="s">
        <v>3</v>
      </c>
      <c r="C21" s="1064">
        <f t="shared" si="1"/>
        <v>210573</v>
      </c>
      <c r="D21" s="1065">
        <f t="shared" si="0"/>
        <v>10.979781784052246</v>
      </c>
      <c r="E21" s="1069">
        <f t="shared" si="2"/>
        <v>147902</v>
      </c>
      <c r="F21" s="1052"/>
      <c r="G21" s="1064">
        <v>60487</v>
      </c>
      <c r="H21" s="1065">
        <v>28.72495524117527</v>
      </c>
      <c r="I21" s="1069">
        <v>43609</v>
      </c>
      <c r="J21" s="1052"/>
      <c r="K21" s="1064">
        <v>79116</v>
      </c>
      <c r="L21" s="1065">
        <v>37.571768460343918</v>
      </c>
      <c r="M21" s="1069">
        <v>55604</v>
      </c>
      <c r="N21" s="1052"/>
      <c r="O21" s="1064">
        <v>70970</v>
      </c>
      <c r="P21" s="1065">
        <v>33.703276298480809</v>
      </c>
      <c r="Q21" s="1069">
        <v>48689</v>
      </c>
    </row>
    <row r="22" spans="1:17" s="176" customFormat="1" ht="18" customHeight="1" x14ac:dyDescent="0.25">
      <c r="A22" s="209"/>
      <c r="B22" s="1060" t="s">
        <v>2</v>
      </c>
      <c r="C22" s="1064">
        <f t="shared" si="1"/>
        <v>40322</v>
      </c>
      <c r="D22" s="1065">
        <f t="shared" si="0"/>
        <v>2.1024858889627573</v>
      </c>
      <c r="E22" s="1069">
        <f t="shared" si="2"/>
        <v>34476</v>
      </c>
      <c r="F22" s="1052"/>
      <c r="G22" s="1064">
        <v>13024</v>
      </c>
      <c r="H22" s="1065">
        <v>32.299985119785724</v>
      </c>
      <c r="I22" s="1069">
        <v>11793</v>
      </c>
      <c r="J22" s="1052"/>
      <c r="K22" s="1064">
        <v>13569</v>
      </c>
      <c r="L22" s="1065">
        <v>33.651604583106</v>
      </c>
      <c r="M22" s="1069">
        <v>11563</v>
      </c>
      <c r="N22" s="1052"/>
      <c r="O22" s="1064">
        <v>13729</v>
      </c>
      <c r="P22" s="1065">
        <v>34.048410297108276</v>
      </c>
      <c r="Q22" s="1069">
        <v>11120</v>
      </c>
    </row>
    <row r="23" spans="1:17" s="176" customFormat="1" ht="18" customHeight="1" x14ac:dyDescent="0.25">
      <c r="A23" s="209"/>
      <c r="B23" s="1060" t="s">
        <v>35</v>
      </c>
      <c r="C23" s="1064">
        <f t="shared" si="1"/>
        <v>89586</v>
      </c>
      <c r="D23" s="1065">
        <f t="shared" si="0"/>
        <v>4.6712291267451409</v>
      </c>
      <c r="E23" s="1069">
        <f t="shared" si="2"/>
        <v>73273</v>
      </c>
      <c r="F23" s="1052"/>
      <c r="G23" s="1064">
        <v>29881</v>
      </c>
      <c r="H23" s="1065">
        <v>33.354542004331037</v>
      </c>
      <c r="I23" s="1069">
        <v>25847</v>
      </c>
      <c r="J23" s="1052"/>
      <c r="K23" s="1064">
        <v>31624</v>
      </c>
      <c r="L23" s="1065">
        <v>35.300158506909561</v>
      </c>
      <c r="M23" s="1069">
        <v>25495</v>
      </c>
      <c r="N23" s="1052"/>
      <c r="O23" s="1064">
        <v>28081</v>
      </c>
      <c r="P23" s="1065">
        <v>31.345299488759405</v>
      </c>
      <c r="Q23" s="1069">
        <v>21931</v>
      </c>
    </row>
    <row r="24" spans="1:17" s="176" customFormat="1" ht="18" customHeight="1" x14ac:dyDescent="0.25">
      <c r="A24" s="209"/>
      <c r="B24" s="1060" t="s">
        <v>42</v>
      </c>
      <c r="C24" s="1064">
        <f t="shared" si="1"/>
        <v>242615</v>
      </c>
      <c r="D24" s="1065">
        <f t="shared" si="0"/>
        <v>12.650528593589092</v>
      </c>
      <c r="E24" s="1069">
        <f t="shared" si="2"/>
        <v>176828</v>
      </c>
      <c r="F24" s="1052"/>
      <c r="G24" s="1064">
        <v>80358</v>
      </c>
      <c r="H24" s="1065">
        <v>33.121612431218182</v>
      </c>
      <c r="I24" s="1069">
        <v>59932</v>
      </c>
      <c r="J24" s="1052"/>
      <c r="K24" s="1064">
        <v>92658</v>
      </c>
      <c r="L24" s="1065">
        <v>38.191373163242176</v>
      </c>
      <c r="M24" s="1069">
        <v>66328</v>
      </c>
      <c r="N24" s="1052"/>
      <c r="O24" s="1064">
        <v>69599</v>
      </c>
      <c r="P24" s="1065">
        <v>28.687014405539639</v>
      </c>
      <c r="Q24" s="1069">
        <v>50568</v>
      </c>
    </row>
    <row r="25" spans="1:17" s="176" customFormat="1" ht="18" customHeight="1" x14ac:dyDescent="0.25">
      <c r="A25" s="209">
        <v>47094</v>
      </c>
      <c r="B25" s="1060" t="s">
        <v>43</v>
      </c>
      <c r="C25" s="1064">
        <f t="shared" si="1"/>
        <v>51746</v>
      </c>
      <c r="D25" s="1065">
        <f t="shared" si="0"/>
        <v>2.6981606768083637</v>
      </c>
      <c r="E25" s="1069">
        <f t="shared" si="2"/>
        <v>41165</v>
      </c>
      <c r="F25" s="1052"/>
      <c r="G25" s="1064">
        <v>16110</v>
      </c>
      <c r="H25" s="1065">
        <v>31.132841185792138</v>
      </c>
      <c r="I25" s="1069">
        <v>13193</v>
      </c>
      <c r="J25" s="1052"/>
      <c r="K25" s="1064">
        <v>20810</v>
      </c>
      <c r="L25" s="1065">
        <v>40.215668843968615</v>
      </c>
      <c r="M25" s="1069">
        <v>16329</v>
      </c>
      <c r="N25" s="1052"/>
      <c r="O25" s="1064">
        <v>14826</v>
      </c>
      <c r="P25" s="1065">
        <v>28.651489970239247</v>
      </c>
      <c r="Q25" s="1069">
        <v>11643</v>
      </c>
    </row>
    <row r="26" spans="1:17" s="176" customFormat="1" ht="18" customHeight="1" x14ac:dyDescent="0.25">
      <c r="B26" s="1060" t="s">
        <v>44</v>
      </c>
      <c r="C26" s="1064">
        <f t="shared" si="1"/>
        <v>22530</v>
      </c>
      <c r="D26" s="1065">
        <f t="shared" si="0"/>
        <v>1.1747682922060145</v>
      </c>
      <c r="E26" s="1069">
        <f t="shared" si="2"/>
        <v>16266</v>
      </c>
      <c r="F26" s="1052"/>
      <c r="G26" s="1064">
        <v>4255</v>
      </c>
      <c r="H26" s="1065">
        <v>18.885929871282734</v>
      </c>
      <c r="I26" s="1069">
        <v>3398</v>
      </c>
      <c r="J26" s="1052"/>
      <c r="K26" s="1064">
        <v>8173</v>
      </c>
      <c r="L26" s="1065">
        <v>36.276076342654243</v>
      </c>
      <c r="M26" s="1069">
        <v>6218</v>
      </c>
      <c r="N26" s="1052"/>
      <c r="O26" s="1064">
        <v>10102</v>
      </c>
      <c r="P26" s="1065">
        <v>44.837993786063031</v>
      </c>
      <c r="Q26" s="1069">
        <v>6650</v>
      </c>
    </row>
    <row r="27" spans="1:17" s="176" customFormat="1" ht="18" customHeight="1" x14ac:dyDescent="0.25">
      <c r="B27" s="1060" t="s">
        <v>45</v>
      </c>
      <c r="C27" s="1064">
        <f t="shared" si="1"/>
        <v>94791</v>
      </c>
      <c r="D27" s="1065">
        <f t="shared" si="0"/>
        <v>4.9426303234132414</v>
      </c>
      <c r="E27" s="1069">
        <f t="shared" si="2"/>
        <v>67749</v>
      </c>
      <c r="F27" s="1052"/>
      <c r="G27" s="1064">
        <v>23432</v>
      </c>
      <c r="H27" s="1065">
        <v>24.719646379930584</v>
      </c>
      <c r="I27" s="1069">
        <v>16889</v>
      </c>
      <c r="J27" s="1052"/>
      <c r="K27" s="1064">
        <v>33388</v>
      </c>
      <c r="L27" s="1065">
        <v>35.222753214967668</v>
      </c>
      <c r="M27" s="1069">
        <v>22999</v>
      </c>
      <c r="N27" s="1052"/>
      <c r="O27" s="1064">
        <v>37971</v>
      </c>
      <c r="P27" s="1065">
        <v>40.057600405101752</v>
      </c>
      <c r="Q27" s="1069">
        <v>27861</v>
      </c>
    </row>
    <row r="28" spans="1:17" s="176" customFormat="1" ht="18" customHeight="1" x14ac:dyDescent="0.25">
      <c r="B28" s="1060" t="s">
        <v>46</v>
      </c>
      <c r="C28" s="1064">
        <f t="shared" si="1"/>
        <v>13921</v>
      </c>
      <c r="D28" s="1065">
        <f t="shared" si="0"/>
        <v>0.72587436288503904</v>
      </c>
      <c r="E28" s="1069">
        <f t="shared" si="2"/>
        <v>9169</v>
      </c>
      <c r="F28" s="1052"/>
      <c r="G28" s="1064">
        <v>3734</v>
      </c>
      <c r="H28" s="1065">
        <v>26.822785719416707</v>
      </c>
      <c r="I28" s="1069">
        <v>2389</v>
      </c>
      <c r="J28" s="1052"/>
      <c r="K28" s="1064">
        <v>6113</v>
      </c>
      <c r="L28" s="1065">
        <v>43.912075281948134</v>
      </c>
      <c r="M28" s="1069">
        <v>3910</v>
      </c>
      <c r="N28" s="1052"/>
      <c r="O28" s="1064">
        <v>4074</v>
      </c>
      <c r="P28" s="1065">
        <v>29.265138998635155</v>
      </c>
      <c r="Q28" s="1069">
        <v>2870</v>
      </c>
    </row>
    <row r="29" spans="1:17" s="176" customFormat="1" ht="18" customHeight="1" x14ac:dyDescent="0.25">
      <c r="B29" s="1060" t="s">
        <v>1</v>
      </c>
      <c r="C29" s="1064">
        <f t="shared" si="1"/>
        <v>4617</v>
      </c>
      <c r="D29" s="1065">
        <f t="shared" si="0"/>
        <v>0.24074146494075321</v>
      </c>
      <c r="E29" s="1069">
        <f t="shared" si="2"/>
        <v>3453</v>
      </c>
      <c r="F29" s="1052"/>
      <c r="G29" s="1064">
        <v>1529</v>
      </c>
      <c r="H29" s="1065">
        <v>33.116742473467617</v>
      </c>
      <c r="I29" s="1069">
        <v>1169</v>
      </c>
      <c r="J29" s="1052"/>
      <c r="K29" s="1064">
        <v>1664</v>
      </c>
      <c r="L29" s="1065">
        <v>36.040719081654757</v>
      </c>
      <c r="M29" s="1069">
        <v>1245</v>
      </c>
      <c r="N29" s="1052"/>
      <c r="O29" s="1064">
        <v>1424</v>
      </c>
      <c r="P29" s="1065">
        <v>30.842538444877626</v>
      </c>
      <c r="Q29" s="1069">
        <v>1039</v>
      </c>
    </row>
    <row r="30" spans="1:17" s="114" customFormat="1" ht="18" customHeight="1" x14ac:dyDescent="0.25">
      <c r="B30" s="1074" t="s">
        <v>0</v>
      </c>
      <c r="C30" s="1075">
        <f>SUM(C12:C29)</f>
        <v>1917825</v>
      </c>
      <c r="D30" s="1076">
        <f>C30/C$30*100</f>
        <v>100</v>
      </c>
      <c r="E30" s="1075">
        <f>SUM(E12:E29)</f>
        <v>1413110</v>
      </c>
      <c r="F30" s="1077"/>
      <c r="G30" s="1075">
        <f>SUM(G12:G29)</f>
        <v>531911</v>
      </c>
      <c r="H30" s="1076">
        <f t="shared" ref="H30" si="3">G30/$C30*100</f>
        <v>27.735116603444006</v>
      </c>
      <c r="I30" s="1077">
        <f>SUM(I12:I29)</f>
        <v>402289</v>
      </c>
      <c r="J30" s="1075"/>
      <c r="K30" s="1075">
        <f>SUM(K12:K29)</f>
        <v>748296</v>
      </c>
      <c r="L30" s="1076">
        <f t="shared" ref="L30" si="4">K30/$C30*100</f>
        <v>39.017950021508739</v>
      </c>
      <c r="M30" s="1077">
        <f>SUM(M12:M29)</f>
        <v>544751</v>
      </c>
      <c r="N30" s="1075"/>
      <c r="O30" s="1075">
        <f>SUM(O12:O29)</f>
        <v>637618</v>
      </c>
      <c r="P30" s="1076">
        <f t="shared" ref="P30" si="5">O30/$C30*100</f>
        <v>33.246933375047256</v>
      </c>
      <c r="Q30" s="1078">
        <f>SUM(Q12:Q29)</f>
        <v>466070</v>
      </c>
    </row>
    <row r="31" spans="1:17" s="157" customFormat="1" ht="6.75" customHeight="1" x14ac:dyDescent="0.25">
      <c r="B31" s="1485"/>
      <c r="C31" s="1485"/>
      <c r="D31" s="1485"/>
      <c r="E31" s="185"/>
      <c r="F31" s="185"/>
    </row>
    <row r="32" spans="1:17" ht="24.75" customHeight="1" x14ac:dyDescent="0.25">
      <c r="B32" s="1482" t="s">
        <v>78</v>
      </c>
      <c r="C32" s="1482"/>
      <c r="D32" s="1482"/>
      <c r="E32" s="1482"/>
      <c r="F32" s="1482"/>
      <c r="G32" s="1482"/>
      <c r="H32" s="1482"/>
      <c r="I32" s="1482"/>
      <c r="J32" s="1482"/>
      <c r="K32" s="1482"/>
      <c r="L32" s="1482"/>
      <c r="M32" s="1482"/>
      <c r="N32" s="1482"/>
      <c r="O32" s="1482"/>
      <c r="P32" s="1482"/>
      <c r="Q32" s="1482"/>
    </row>
    <row r="33" spans="2:11" x14ac:dyDescent="0.25">
      <c r="G33" s="210"/>
      <c r="K33" s="210"/>
    </row>
    <row r="34" spans="2:11" x14ac:dyDescent="0.25">
      <c r="B34" s="210"/>
      <c r="K34" s="210"/>
    </row>
  </sheetData>
  <mergeCells count="15">
    <mergeCell ref="B32:Q32"/>
    <mergeCell ref="G9:H9"/>
    <mergeCell ref="K9:L9"/>
    <mergeCell ref="O9:P9"/>
    <mergeCell ref="B31:D31"/>
    <mergeCell ref="B2:D2"/>
    <mergeCell ref="G2:P2"/>
    <mergeCell ref="B5:P5"/>
    <mergeCell ref="B7:B10"/>
    <mergeCell ref="C7:E8"/>
    <mergeCell ref="G8:I8"/>
    <mergeCell ref="K8:M8"/>
    <mergeCell ref="O8:Q8"/>
    <mergeCell ref="C9:D9"/>
    <mergeCell ref="B4:Q4"/>
  </mergeCells>
  <printOptions horizontalCentered="1"/>
  <pageMargins left="0" right="0" top="0.43307086614173229" bottom="0.43307086614173229" header="0" footer="0"/>
  <pageSetup paperSize="9" scale="98" orientation="landscape" r:id="rId1"/>
  <headerFooter alignWithMargins="0"/>
  <colBreaks count="1" manualBreakCount="1">
    <brk id="18" max="1048575" man="1"/>
  </col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Hoja58">
    <pageSetUpPr fitToPage="1"/>
  </sheetPr>
  <dimension ref="A1:U33"/>
  <sheetViews>
    <sheetView zoomScaleNormal="100" workbookViewId="0">
      <selection activeCell="B6" sqref="B6"/>
    </sheetView>
  </sheetViews>
  <sheetFormatPr baseColWidth="10" defaultColWidth="11.453125" defaultRowHeight="12.5" x14ac:dyDescent="0.25"/>
  <cols>
    <col min="1" max="1" width="1" style="165" customWidth="1"/>
    <col min="2" max="2" width="30.26953125" style="165" customWidth="1"/>
    <col min="3" max="3" width="10.1796875" style="165" customWidth="1"/>
    <col min="4" max="4" width="8.1796875" style="165" customWidth="1"/>
    <col min="5" max="5" width="0.81640625" style="165" customWidth="1"/>
    <col min="6" max="6" width="10" style="165" customWidth="1"/>
    <col min="7" max="7" width="7.1796875" style="165" customWidth="1"/>
    <col min="8" max="9" width="8" style="165" customWidth="1"/>
    <col min="10" max="10" width="0.7265625" style="165" customWidth="1"/>
    <col min="11" max="11" width="10.1796875" style="165" customWidth="1"/>
    <col min="12" max="14" width="8" style="165" customWidth="1"/>
    <col min="15" max="15" width="0.54296875" style="165" customWidth="1"/>
    <col min="16" max="16" width="9" style="165" customWidth="1"/>
    <col min="17" max="17" width="7.453125" style="165" customWidth="1"/>
    <col min="18" max="18" width="8" style="165" customWidth="1"/>
    <col min="19" max="19" width="8.81640625" style="165" customWidth="1"/>
    <col min="20" max="20" width="7.54296875" style="165" customWidth="1"/>
    <col min="21" max="21" width="8.26953125" style="165" customWidth="1"/>
    <col min="22" max="22" width="8.81640625" style="165" customWidth="1"/>
    <col min="23" max="16384" width="11.453125" style="165"/>
  </cols>
  <sheetData>
    <row r="1" spans="1:21" ht="9.75" customHeight="1" x14ac:dyDescent="0.25">
      <c r="B1" s="165" t="s">
        <v>64</v>
      </c>
    </row>
    <row r="2" spans="1:21" s="108" customFormat="1" ht="49.5" customHeight="1" x14ac:dyDescent="0.3">
      <c r="B2" s="1300"/>
      <c r="C2" s="1300"/>
      <c r="D2" s="1300"/>
      <c r="E2" s="109"/>
      <c r="F2" s="1467"/>
      <c r="G2" s="1467"/>
      <c r="H2" s="1467"/>
      <c r="I2" s="1467"/>
      <c r="J2" s="1467"/>
      <c r="K2" s="1467"/>
      <c r="L2" s="1467"/>
      <c r="M2" s="1467"/>
      <c r="N2" s="1467"/>
      <c r="O2" s="1467"/>
      <c r="P2" s="1467"/>
      <c r="Q2" s="1467"/>
      <c r="S2" s="109"/>
    </row>
    <row r="3" spans="1:21" s="108" customFormat="1" ht="3" customHeight="1" x14ac:dyDescent="0.3">
      <c r="B3" s="109"/>
      <c r="C3" s="109"/>
      <c r="D3" s="109"/>
      <c r="E3" s="109"/>
      <c r="K3" s="109"/>
      <c r="P3" s="109"/>
      <c r="S3" s="109"/>
    </row>
    <row r="4" spans="1:21" s="111" customFormat="1" ht="15" customHeight="1" x14ac:dyDescent="0.25">
      <c r="B4" s="1325" t="s">
        <v>440</v>
      </c>
      <c r="C4" s="1325"/>
      <c r="D4" s="1325"/>
      <c r="E4" s="1325"/>
      <c r="F4" s="1325"/>
      <c r="G4" s="1325"/>
      <c r="H4" s="1325"/>
      <c r="I4" s="1325"/>
      <c r="J4" s="1325"/>
      <c r="K4" s="1325"/>
      <c r="L4" s="1325"/>
      <c r="M4" s="1325"/>
      <c r="N4" s="1325"/>
      <c r="O4" s="1325"/>
      <c r="P4" s="1325"/>
      <c r="Q4" s="1325"/>
      <c r="R4" s="1325"/>
      <c r="S4" s="1325"/>
      <c r="T4" s="205"/>
    </row>
    <row r="5" spans="1:21" s="206" customFormat="1" ht="15" customHeight="1" x14ac:dyDescent="0.25">
      <c r="B5" s="1326" t="s">
        <v>486</v>
      </c>
      <c r="C5" s="1326"/>
      <c r="D5" s="1326"/>
      <c r="E5" s="1326"/>
      <c r="F5" s="1326"/>
      <c r="G5" s="1326"/>
      <c r="H5" s="1326"/>
      <c r="I5" s="1326"/>
      <c r="J5" s="1326"/>
      <c r="K5" s="1326"/>
      <c r="L5" s="1326"/>
      <c r="M5" s="1326"/>
      <c r="N5" s="1326"/>
      <c r="O5" s="1326"/>
      <c r="P5" s="1326"/>
      <c r="Q5" s="1326"/>
      <c r="R5" s="1326"/>
      <c r="S5" s="1326"/>
      <c r="T5" s="207"/>
      <c r="U5" s="51"/>
    </row>
    <row r="6" spans="1:21" s="111" customFormat="1" ht="4.5" customHeight="1" x14ac:dyDescent="0.25"/>
    <row r="7" spans="1:21" s="113" customFormat="1" ht="15" customHeight="1" x14ac:dyDescent="0.25">
      <c r="A7" s="114"/>
      <c r="B7" s="1468" t="s">
        <v>12</v>
      </c>
      <c r="C7" s="1487" t="s">
        <v>72</v>
      </c>
      <c r="D7" s="1473"/>
      <c r="E7" s="1050"/>
      <c r="F7" s="1489" t="s">
        <v>31</v>
      </c>
      <c r="G7" s="1490"/>
      <c r="H7" s="1490"/>
      <c r="I7" s="1491"/>
      <c r="J7" s="1045"/>
      <c r="K7" s="1489" t="s">
        <v>49</v>
      </c>
      <c r="L7" s="1490"/>
      <c r="M7" s="1490"/>
      <c r="N7" s="1491"/>
      <c r="O7" s="1045"/>
      <c r="P7" s="1489" t="s">
        <v>50</v>
      </c>
      <c r="Q7" s="1490"/>
      <c r="R7" s="1490"/>
      <c r="S7" s="1491"/>
    </row>
    <row r="8" spans="1:21" s="113" customFormat="1" ht="35.25" customHeight="1" x14ac:dyDescent="0.25">
      <c r="A8" s="114"/>
      <c r="B8" s="1469"/>
      <c r="C8" s="1488"/>
      <c r="D8" s="1476"/>
      <c r="E8" s="1050"/>
      <c r="F8" s="1492" t="s">
        <v>69</v>
      </c>
      <c r="G8" s="1493"/>
      <c r="H8" s="1494" t="s">
        <v>289</v>
      </c>
      <c r="I8" s="1495"/>
      <c r="J8" s="1046"/>
      <c r="K8" s="1492" t="s">
        <v>69</v>
      </c>
      <c r="L8" s="1493"/>
      <c r="M8" s="1494" t="s">
        <v>289</v>
      </c>
      <c r="N8" s="1495"/>
      <c r="O8" s="1046"/>
      <c r="P8" s="1492" t="s">
        <v>69</v>
      </c>
      <c r="Q8" s="1493"/>
      <c r="R8" s="1494" t="s">
        <v>289</v>
      </c>
      <c r="S8" s="1495"/>
    </row>
    <row r="9" spans="1:21" s="117" customFormat="1" ht="29.25" customHeight="1" x14ac:dyDescent="0.25">
      <c r="A9" s="208"/>
      <c r="B9" s="1470"/>
      <c r="C9" s="1079" t="s">
        <v>9</v>
      </c>
      <c r="D9" s="1073" t="s">
        <v>10</v>
      </c>
      <c r="E9" s="1048"/>
      <c r="F9" s="1053" t="s">
        <v>9</v>
      </c>
      <c r="G9" s="1073" t="s">
        <v>71</v>
      </c>
      <c r="H9" s="1084" t="s">
        <v>9</v>
      </c>
      <c r="I9" s="1073" t="s">
        <v>130</v>
      </c>
      <c r="J9" s="1048"/>
      <c r="K9" s="1053" t="s">
        <v>9</v>
      </c>
      <c r="L9" s="1073" t="s">
        <v>71</v>
      </c>
      <c r="M9" s="1084" t="s">
        <v>9</v>
      </c>
      <c r="N9" s="1073" t="s">
        <v>130</v>
      </c>
      <c r="O9" s="1048"/>
      <c r="P9" s="1053" t="s">
        <v>9</v>
      </c>
      <c r="Q9" s="1073" t="s">
        <v>71</v>
      </c>
      <c r="R9" s="1084" t="s">
        <v>9</v>
      </c>
      <c r="S9" s="1073" t="s">
        <v>130</v>
      </c>
    </row>
    <row r="10" spans="1:21" s="117" customFormat="1" ht="6" customHeight="1" x14ac:dyDescent="0.25">
      <c r="A10" s="208"/>
      <c r="B10" s="211"/>
      <c r="C10" s="212"/>
      <c r="D10" s="212"/>
      <c r="E10" s="212"/>
      <c r="F10" s="212"/>
      <c r="G10" s="212"/>
      <c r="H10" s="212"/>
      <c r="I10" s="212"/>
      <c r="J10" s="212"/>
      <c r="K10" s="212"/>
      <c r="L10" s="212"/>
      <c r="M10" s="212"/>
      <c r="N10" s="212"/>
      <c r="O10" s="212"/>
      <c r="P10" s="212"/>
      <c r="Q10" s="212"/>
    </row>
    <row r="11" spans="1:21" s="176" customFormat="1" ht="18" customHeight="1" x14ac:dyDescent="0.25">
      <c r="A11" s="209"/>
      <c r="B11" s="1059" t="s">
        <v>8</v>
      </c>
      <c r="C11" s="1062">
        <f>F11+K11+P11</f>
        <v>645</v>
      </c>
      <c r="D11" s="1063">
        <f>C11/C$29*100</f>
        <v>0.92493009249300928</v>
      </c>
      <c r="E11" s="1052"/>
      <c r="F11" s="1062">
        <v>15</v>
      </c>
      <c r="G11" s="1063">
        <v>2.3255813953488373</v>
      </c>
      <c r="H11" s="1062">
        <v>7</v>
      </c>
      <c r="I11" s="1063">
        <v>46.666666666666664</v>
      </c>
      <c r="J11" s="1052"/>
      <c r="K11" s="1062">
        <v>35</v>
      </c>
      <c r="L11" s="1063">
        <v>5.4263565891472867</v>
      </c>
      <c r="M11" s="1062">
        <v>27</v>
      </c>
      <c r="N11" s="1063">
        <v>77.142857142857153</v>
      </c>
      <c r="O11" s="1052"/>
      <c r="P11" s="1062">
        <v>595</v>
      </c>
      <c r="Q11" s="1063">
        <v>92.248062015503876</v>
      </c>
      <c r="R11" s="1062">
        <v>402</v>
      </c>
      <c r="S11" s="1063">
        <v>67.563025210084035</v>
      </c>
    </row>
    <row r="12" spans="1:21" s="176" customFormat="1" ht="18" customHeight="1" x14ac:dyDescent="0.25">
      <c r="A12" s="209"/>
      <c r="B12" s="1060" t="s">
        <v>7</v>
      </c>
      <c r="C12" s="1064">
        <f t="shared" ref="C12:C28" si="0">F12+K12+P12</f>
        <v>3946</v>
      </c>
      <c r="D12" s="1065">
        <f t="shared" ref="D12:D29" si="1">C12/C$29*100</f>
        <v>5.658564565856457</v>
      </c>
      <c r="E12" s="1052"/>
      <c r="F12" s="1064">
        <v>1791</v>
      </c>
      <c r="G12" s="1065">
        <v>45.387734414597055</v>
      </c>
      <c r="H12" s="1064">
        <v>2</v>
      </c>
      <c r="I12" s="1065">
        <v>0.11166945840312675</v>
      </c>
      <c r="J12" s="1052"/>
      <c r="K12" s="1064">
        <v>1140</v>
      </c>
      <c r="L12" s="1065">
        <v>28.890015205271162</v>
      </c>
      <c r="M12" s="1064">
        <v>37</v>
      </c>
      <c r="N12" s="1065">
        <v>3.2456140350877192</v>
      </c>
      <c r="O12" s="1052"/>
      <c r="P12" s="1064">
        <v>1015</v>
      </c>
      <c r="Q12" s="1065">
        <v>25.722250380131779</v>
      </c>
      <c r="R12" s="1064">
        <v>329</v>
      </c>
      <c r="S12" s="1065">
        <v>32.41379310344827</v>
      </c>
    </row>
    <row r="13" spans="1:21" s="176" customFormat="1" ht="18" customHeight="1" x14ac:dyDescent="0.25">
      <c r="A13" s="209"/>
      <c r="B13" s="1060" t="s">
        <v>37</v>
      </c>
      <c r="C13" s="1064">
        <f t="shared" si="0"/>
        <v>7611</v>
      </c>
      <c r="D13" s="1065">
        <f t="shared" si="1"/>
        <v>10.914175091417508</v>
      </c>
      <c r="E13" s="1052"/>
      <c r="F13" s="1064">
        <v>2277</v>
      </c>
      <c r="G13" s="1065">
        <v>29.917225068979107</v>
      </c>
      <c r="H13" s="1064">
        <v>5</v>
      </c>
      <c r="I13" s="1065">
        <v>0.21958717610891526</v>
      </c>
      <c r="J13" s="1052"/>
      <c r="K13" s="1064">
        <v>2759</v>
      </c>
      <c r="L13" s="1065">
        <v>36.250164235974246</v>
      </c>
      <c r="M13" s="1064">
        <v>9</v>
      </c>
      <c r="N13" s="1065">
        <v>0.32620514679231605</v>
      </c>
      <c r="O13" s="1052"/>
      <c r="P13" s="1064">
        <v>2575</v>
      </c>
      <c r="Q13" s="1065">
        <v>33.832610695046647</v>
      </c>
      <c r="R13" s="1064">
        <v>1748</v>
      </c>
      <c r="S13" s="1065">
        <v>67.883495145631073</v>
      </c>
    </row>
    <row r="14" spans="1:21" s="176" customFormat="1" ht="18" customHeight="1" x14ac:dyDescent="0.25">
      <c r="A14" s="209"/>
      <c r="B14" s="1060" t="s">
        <v>38</v>
      </c>
      <c r="C14" s="1064">
        <f t="shared" si="0"/>
        <v>4403</v>
      </c>
      <c r="D14" s="1065">
        <f t="shared" si="1"/>
        <v>6.3139026313902624</v>
      </c>
      <c r="E14" s="1052"/>
      <c r="F14" s="1064">
        <v>289</v>
      </c>
      <c r="G14" s="1065">
        <v>6.563706563706563</v>
      </c>
      <c r="H14" s="1064">
        <v>14</v>
      </c>
      <c r="I14" s="1065">
        <v>4.844290657439446</v>
      </c>
      <c r="J14" s="1052"/>
      <c r="K14" s="1064">
        <v>782</v>
      </c>
      <c r="L14" s="1065">
        <v>17.760617760617762</v>
      </c>
      <c r="M14" s="1064">
        <v>37</v>
      </c>
      <c r="N14" s="1065">
        <v>4.7314578005115093</v>
      </c>
      <c r="O14" s="1052"/>
      <c r="P14" s="1064">
        <v>3332</v>
      </c>
      <c r="Q14" s="1065">
        <v>75.675675675675677</v>
      </c>
      <c r="R14" s="1064">
        <v>397</v>
      </c>
      <c r="S14" s="1065">
        <v>11.914765906362545</v>
      </c>
    </row>
    <row r="15" spans="1:21" s="176" customFormat="1" ht="18" customHeight="1" x14ac:dyDescent="0.25">
      <c r="A15" s="209"/>
      <c r="B15" s="1060" t="s">
        <v>6</v>
      </c>
      <c r="C15" s="1064">
        <f t="shared" si="0"/>
        <v>1538</v>
      </c>
      <c r="D15" s="1065">
        <f t="shared" si="1"/>
        <v>2.205492220549222</v>
      </c>
      <c r="E15" s="1052"/>
      <c r="F15" s="1064">
        <v>513</v>
      </c>
      <c r="G15" s="1065">
        <v>33.355006501950584</v>
      </c>
      <c r="H15" s="1064">
        <v>89</v>
      </c>
      <c r="I15" s="1065">
        <v>17.348927875243664</v>
      </c>
      <c r="J15" s="1052"/>
      <c r="K15" s="1064">
        <v>481</v>
      </c>
      <c r="L15" s="1065">
        <v>31.27438231469441</v>
      </c>
      <c r="M15" s="1064">
        <v>114</v>
      </c>
      <c r="N15" s="1065">
        <v>23.700623700623701</v>
      </c>
      <c r="O15" s="1052"/>
      <c r="P15" s="1064">
        <v>544</v>
      </c>
      <c r="Q15" s="1065">
        <v>35.370611183355003</v>
      </c>
      <c r="R15" s="1064">
        <v>173</v>
      </c>
      <c r="S15" s="1065">
        <v>31.801470588235293</v>
      </c>
    </row>
    <row r="16" spans="1:21" s="176" customFormat="1" ht="18" customHeight="1" x14ac:dyDescent="0.25">
      <c r="A16" s="209"/>
      <c r="B16" s="1060" t="s">
        <v>5</v>
      </c>
      <c r="C16" s="1064">
        <f t="shared" si="0"/>
        <v>6110</v>
      </c>
      <c r="D16" s="1065">
        <f t="shared" si="1"/>
        <v>8.7617408761740876</v>
      </c>
      <c r="E16" s="1052"/>
      <c r="F16" s="1064">
        <v>2443</v>
      </c>
      <c r="G16" s="1065">
        <v>39.983633387888709</v>
      </c>
      <c r="H16" s="1064">
        <v>0</v>
      </c>
      <c r="I16" s="1065">
        <v>0</v>
      </c>
      <c r="J16" s="1052"/>
      <c r="K16" s="1064">
        <v>3058</v>
      </c>
      <c r="L16" s="1065">
        <v>50.04909983633388</v>
      </c>
      <c r="M16" s="1064">
        <v>0</v>
      </c>
      <c r="N16" s="1065">
        <v>0</v>
      </c>
      <c r="O16" s="1052"/>
      <c r="P16" s="1064">
        <v>609</v>
      </c>
      <c r="Q16" s="1065">
        <v>9.9672667757774143</v>
      </c>
      <c r="R16" s="1064">
        <v>101</v>
      </c>
      <c r="S16" s="1065">
        <v>16.58456486042693</v>
      </c>
    </row>
    <row r="17" spans="1:19" s="176" customFormat="1" ht="18" customHeight="1" x14ac:dyDescent="0.25">
      <c r="A17" s="209"/>
      <c r="B17" s="1060" t="s">
        <v>4</v>
      </c>
      <c r="C17" s="1064">
        <f t="shared" si="0"/>
        <v>13523</v>
      </c>
      <c r="D17" s="1065">
        <f t="shared" si="1"/>
        <v>19.391983939198393</v>
      </c>
      <c r="E17" s="1052"/>
      <c r="F17" s="1064">
        <v>5557</v>
      </c>
      <c r="G17" s="1065">
        <v>41.092952747171488</v>
      </c>
      <c r="H17" s="1064">
        <v>11</v>
      </c>
      <c r="I17" s="1065">
        <v>0.19794853338132085</v>
      </c>
      <c r="J17" s="1052"/>
      <c r="K17" s="1064">
        <v>4491</v>
      </c>
      <c r="L17" s="1065">
        <v>33.210086519263477</v>
      </c>
      <c r="M17" s="1064">
        <v>41</v>
      </c>
      <c r="N17" s="1065">
        <v>0.91293698508127363</v>
      </c>
      <c r="O17" s="1052"/>
      <c r="P17" s="1064">
        <v>3475</v>
      </c>
      <c r="Q17" s="1065">
        <v>25.696960733565039</v>
      </c>
      <c r="R17" s="1064">
        <v>48</v>
      </c>
      <c r="S17" s="1065">
        <v>1.3812949640287771</v>
      </c>
    </row>
    <row r="18" spans="1:19" s="176" customFormat="1" ht="18" customHeight="1" x14ac:dyDescent="0.25">
      <c r="A18" s="209"/>
      <c r="B18" s="1060" t="s">
        <v>40</v>
      </c>
      <c r="C18" s="1064">
        <f t="shared" si="0"/>
        <v>8962</v>
      </c>
      <c r="D18" s="1065">
        <f t="shared" si="1"/>
        <v>12.851509285150927</v>
      </c>
      <c r="E18" s="1052"/>
      <c r="F18" s="1064">
        <v>2800</v>
      </c>
      <c r="G18" s="1065">
        <v>31.24302611024325</v>
      </c>
      <c r="H18" s="1064">
        <v>281</v>
      </c>
      <c r="I18" s="1065">
        <v>10.035714285714285</v>
      </c>
      <c r="J18" s="1052"/>
      <c r="K18" s="1064">
        <v>2328</v>
      </c>
      <c r="L18" s="1065">
        <v>25.976344565945102</v>
      </c>
      <c r="M18" s="1064">
        <v>437</v>
      </c>
      <c r="N18" s="1065">
        <v>18.77147766323024</v>
      </c>
      <c r="O18" s="1052"/>
      <c r="P18" s="1064">
        <v>3834</v>
      </c>
      <c r="Q18" s="1065">
        <v>42.780629323811645</v>
      </c>
      <c r="R18" s="1064">
        <v>1398</v>
      </c>
      <c r="S18" s="1065">
        <v>36.46322378716745</v>
      </c>
    </row>
    <row r="19" spans="1:19" s="176" customFormat="1" ht="18" customHeight="1" x14ac:dyDescent="0.25">
      <c r="A19" s="209"/>
      <c r="B19" s="1060" t="s">
        <v>41</v>
      </c>
      <c r="C19" s="1064">
        <f t="shared" si="0"/>
        <v>54</v>
      </c>
      <c r="D19" s="1065">
        <f t="shared" si="1"/>
        <v>7.7436007743600779E-2</v>
      </c>
      <c r="E19" s="1052"/>
      <c r="F19" s="1064">
        <v>22</v>
      </c>
      <c r="G19" s="1065">
        <v>40.74074074074074</v>
      </c>
      <c r="H19" s="1064">
        <v>21</v>
      </c>
      <c r="I19" s="1065">
        <v>95.454545454545453</v>
      </c>
      <c r="J19" s="1052"/>
      <c r="K19" s="1064">
        <v>30</v>
      </c>
      <c r="L19" s="1065">
        <v>55.555555555555557</v>
      </c>
      <c r="M19" s="1064">
        <v>30</v>
      </c>
      <c r="N19" s="1065">
        <v>100</v>
      </c>
      <c r="O19" s="1052"/>
      <c r="P19" s="1064">
        <v>2</v>
      </c>
      <c r="Q19" s="1065">
        <v>3.7037037037037033</v>
      </c>
      <c r="R19" s="1064">
        <v>2</v>
      </c>
      <c r="S19" s="1065">
        <v>100</v>
      </c>
    </row>
    <row r="20" spans="1:19" s="176" customFormat="1" ht="18" customHeight="1" x14ac:dyDescent="0.25">
      <c r="A20" s="209"/>
      <c r="B20" s="1060" t="s">
        <v>3</v>
      </c>
      <c r="C20" s="1064">
        <f t="shared" si="0"/>
        <v>1483</v>
      </c>
      <c r="D20" s="1065">
        <f t="shared" si="1"/>
        <v>2.1266222126622214</v>
      </c>
      <c r="E20" s="1052"/>
      <c r="F20" s="1064">
        <v>14</v>
      </c>
      <c r="G20" s="1065">
        <v>0.94403236682400538</v>
      </c>
      <c r="H20" s="1064">
        <v>0</v>
      </c>
      <c r="I20" s="1065">
        <v>0</v>
      </c>
      <c r="J20" s="1052"/>
      <c r="K20" s="1064">
        <v>291</v>
      </c>
      <c r="L20" s="1065">
        <v>19.622387053270398</v>
      </c>
      <c r="M20" s="1064">
        <v>68</v>
      </c>
      <c r="N20" s="1065">
        <v>23.367697594501717</v>
      </c>
      <c r="O20" s="1052"/>
      <c r="P20" s="1064">
        <v>1178</v>
      </c>
      <c r="Q20" s="1065">
        <v>79.433580579905595</v>
      </c>
      <c r="R20" s="1064">
        <v>361</v>
      </c>
      <c r="S20" s="1065">
        <v>30.64516129032258</v>
      </c>
    </row>
    <row r="21" spans="1:19" s="176" customFormat="1" ht="18" customHeight="1" x14ac:dyDescent="0.25">
      <c r="A21" s="209"/>
      <c r="B21" s="1060" t="s">
        <v>2</v>
      </c>
      <c r="C21" s="1064">
        <f t="shared" si="0"/>
        <v>1424</v>
      </c>
      <c r="D21" s="1065">
        <f t="shared" si="1"/>
        <v>2.0420162042016203</v>
      </c>
      <c r="E21" s="1052"/>
      <c r="F21" s="1064">
        <v>287</v>
      </c>
      <c r="G21" s="1065">
        <v>20.154494382022474</v>
      </c>
      <c r="H21" s="1064">
        <v>58</v>
      </c>
      <c r="I21" s="1065">
        <v>20.209059233449477</v>
      </c>
      <c r="J21" s="1052"/>
      <c r="K21" s="1064">
        <v>289</v>
      </c>
      <c r="L21" s="1065">
        <v>20.29494382022472</v>
      </c>
      <c r="M21" s="1064">
        <v>75</v>
      </c>
      <c r="N21" s="1065">
        <v>25.951557093425603</v>
      </c>
      <c r="O21" s="1052"/>
      <c r="P21" s="1064">
        <v>848</v>
      </c>
      <c r="Q21" s="1065">
        <v>59.550561797752813</v>
      </c>
      <c r="R21" s="1064">
        <v>748</v>
      </c>
      <c r="S21" s="1065">
        <v>88.20754716981132</v>
      </c>
    </row>
    <row r="22" spans="1:19" s="176" customFormat="1" ht="18" customHeight="1" x14ac:dyDescent="0.25">
      <c r="A22" s="209"/>
      <c r="B22" s="1060" t="s">
        <v>35</v>
      </c>
      <c r="C22" s="1064">
        <f t="shared" si="0"/>
        <v>6037</v>
      </c>
      <c r="D22" s="1065">
        <f t="shared" si="1"/>
        <v>8.6570588657058867</v>
      </c>
      <c r="E22" s="1052"/>
      <c r="F22" s="1064">
        <v>1601</v>
      </c>
      <c r="G22" s="1065">
        <v>26.519794599966872</v>
      </c>
      <c r="H22" s="1064">
        <v>11</v>
      </c>
      <c r="I22" s="1065">
        <v>0.68707058088694561</v>
      </c>
      <c r="J22" s="1052"/>
      <c r="K22" s="1064">
        <v>2186</v>
      </c>
      <c r="L22" s="1065">
        <v>36.210038098393241</v>
      </c>
      <c r="M22" s="1064">
        <v>87</v>
      </c>
      <c r="N22" s="1065">
        <v>3.9798719121683437</v>
      </c>
      <c r="O22" s="1052"/>
      <c r="P22" s="1064">
        <v>2250</v>
      </c>
      <c r="Q22" s="1065">
        <v>37.270167301639887</v>
      </c>
      <c r="R22" s="1064">
        <v>211</v>
      </c>
      <c r="S22" s="1065">
        <v>9.3777777777777782</v>
      </c>
    </row>
    <row r="23" spans="1:19" s="176" customFormat="1" ht="18" customHeight="1" x14ac:dyDescent="0.25">
      <c r="A23" s="209"/>
      <c r="B23" s="1060" t="s">
        <v>42</v>
      </c>
      <c r="C23" s="1064">
        <f t="shared" si="0"/>
        <v>5309</v>
      </c>
      <c r="D23" s="1065">
        <f t="shared" si="1"/>
        <v>7.613106761310676</v>
      </c>
      <c r="E23" s="1052"/>
      <c r="F23" s="1064">
        <v>2106</v>
      </c>
      <c r="G23" s="1065">
        <v>39.66848747410058</v>
      </c>
      <c r="H23" s="1064">
        <v>26</v>
      </c>
      <c r="I23" s="1065">
        <v>1.2345679012345678</v>
      </c>
      <c r="J23" s="1052"/>
      <c r="K23" s="1064">
        <v>2359</v>
      </c>
      <c r="L23" s="1065">
        <v>44.433980033904689</v>
      </c>
      <c r="M23" s="1064">
        <v>47</v>
      </c>
      <c r="N23" s="1065">
        <v>1.9923696481559985</v>
      </c>
      <c r="O23" s="1052"/>
      <c r="P23" s="1064">
        <v>844</v>
      </c>
      <c r="Q23" s="1065">
        <v>15.897532491994726</v>
      </c>
      <c r="R23" s="1064">
        <v>96</v>
      </c>
      <c r="S23" s="1065">
        <v>11.374407582938389</v>
      </c>
    </row>
    <row r="24" spans="1:19" s="176" customFormat="1" ht="18" customHeight="1" x14ac:dyDescent="0.25">
      <c r="A24" s="209">
        <v>47094</v>
      </c>
      <c r="B24" s="1060" t="s">
        <v>43</v>
      </c>
      <c r="C24" s="1064">
        <f t="shared" si="0"/>
        <v>3887</v>
      </c>
      <c r="D24" s="1065">
        <f t="shared" si="1"/>
        <v>5.5739585573958559</v>
      </c>
      <c r="E24" s="1052"/>
      <c r="F24" s="1064">
        <v>1412</v>
      </c>
      <c r="G24" s="1065">
        <v>36.326215590429641</v>
      </c>
      <c r="H24" s="1064">
        <v>32</v>
      </c>
      <c r="I24" s="1065">
        <v>2.2662889518413598</v>
      </c>
      <c r="J24" s="1052"/>
      <c r="K24" s="1064">
        <v>1952</v>
      </c>
      <c r="L24" s="1065">
        <v>50.218677643426815</v>
      </c>
      <c r="M24" s="1064">
        <v>151</v>
      </c>
      <c r="N24" s="1065">
        <v>7.735655737704918</v>
      </c>
      <c r="O24" s="1052"/>
      <c r="P24" s="1064">
        <v>523</v>
      </c>
      <c r="Q24" s="1065">
        <v>13.455106766143555</v>
      </c>
      <c r="R24" s="1064">
        <v>60</v>
      </c>
      <c r="S24" s="1065">
        <v>11.47227533460803</v>
      </c>
    </row>
    <row r="25" spans="1:19" s="176" customFormat="1" ht="18" customHeight="1" x14ac:dyDescent="0.25">
      <c r="B25" s="1060" t="s">
        <v>44</v>
      </c>
      <c r="C25" s="1064">
        <f t="shared" si="0"/>
        <v>2101</v>
      </c>
      <c r="D25" s="1065">
        <f t="shared" si="1"/>
        <v>3.01283430128343</v>
      </c>
      <c r="E25" s="1052"/>
      <c r="F25" s="1064">
        <v>295</v>
      </c>
      <c r="G25" s="1065">
        <v>14.040932889100427</v>
      </c>
      <c r="H25" s="1064">
        <v>12</v>
      </c>
      <c r="I25" s="1065">
        <v>4.0677966101694913</v>
      </c>
      <c r="J25" s="1052"/>
      <c r="K25" s="1064">
        <v>522</v>
      </c>
      <c r="L25" s="1065">
        <v>24.845311756306522</v>
      </c>
      <c r="M25" s="1064">
        <v>18</v>
      </c>
      <c r="N25" s="1065">
        <v>3.4482758620689653</v>
      </c>
      <c r="O25" s="1052"/>
      <c r="P25" s="1064">
        <v>1284</v>
      </c>
      <c r="Q25" s="1065">
        <v>61.113755354593046</v>
      </c>
      <c r="R25" s="1064">
        <v>307</v>
      </c>
      <c r="S25" s="1065">
        <v>23.909657320872274</v>
      </c>
    </row>
    <row r="26" spans="1:19" s="176" customFormat="1" ht="18" customHeight="1" x14ac:dyDescent="0.25">
      <c r="B26" s="1060" t="s">
        <v>45</v>
      </c>
      <c r="C26" s="1064">
        <f t="shared" si="0"/>
        <v>970</v>
      </c>
      <c r="D26" s="1065">
        <f t="shared" si="1"/>
        <v>1.3909801390980139</v>
      </c>
      <c r="E26" s="1052"/>
      <c r="F26" s="1064">
        <v>245</v>
      </c>
      <c r="G26" s="1065">
        <v>25.257731958762886</v>
      </c>
      <c r="H26" s="1064">
        <v>16</v>
      </c>
      <c r="I26" s="1065">
        <v>6.5306122448979593</v>
      </c>
      <c r="J26" s="1052"/>
      <c r="K26" s="1064">
        <v>381</v>
      </c>
      <c r="L26" s="1065">
        <v>39.27835051546392</v>
      </c>
      <c r="M26" s="1064">
        <v>27</v>
      </c>
      <c r="N26" s="1065">
        <v>7.0866141732283463</v>
      </c>
      <c r="O26" s="1052"/>
      <c r="P26" s="1064">
        <v>344</v>
      </c>
      <c r="Q26" s="1065">
        <v>35.463917525773198</v>
      </c>
      <c r="R26" s="1064">
        <v>25</v>
      </c>
      <c r="S26" s="1065">
        <v>7.2674418604651168</v>
      </c>
    </row>
    <row r="27" spans="1:19" s="176" customFormat="1" ht="18" customHeight="1" x14ac:dyDescent="0.25">
      <c r="B27" s="1060" t="s">
        <v>46</v>
      </c>
      <c r="C27" s="1064">
        <f t="shared" si="0"/>
        <v>1105</v>
      </c>
      <c r="D27" s="1065">
        <f t="shared" si="1"/>
        <v>1.584570158457016</v>
      </c>
      <c r="E27" s="1052"/>
      <c r="F27" s="1064">
        <v>387</v>
      </c>
      <c r="G27" s="1065">
        <v>35.022624434389137</v>
      </c>
      <c r="H27" s="1064">
        <v>14</v>
      </c>
      <c r="I27" s="1065">
        <v>3.6175710594315245</v>
      </c>
      <c r="J27" s="1052"/>
      <c r="K27" s="1064">
        <v>542</v>
      </c>
      <c r="L27" s="1065">
        <v>49.049773755656105</v>
      </c>
      <c r="M27" s="1064">
        <v>21</v>
      </c>
      <c r="N27" s="1065">
        <v>3.8745387453874542</v>
      </c>
      <c r="O27" s="1052"/>
      <c r="P27" s="1064">
        <v>176</v>
      </c>
      <c r="Q27" s="1065">
        <v>15.92760180995475</v>
      </c>
      <c r="R27" s="1064">
        <v>13</v>
      </c>
      <c r="S27" s="1065">
        <v>7.3863636363636367</v>
      </c>
    </row>
    <row r="28" spans="1:19" s="176" customFormat="1" ht="18" customHeight="1" x14ac:dyDescent="0.25">
      <c r="B28" s="1061" t="s">
        <v>1</v>
      </c>
      <c r="C28" s="1066">
        <f t="shared" si="0"/>
        <v>627</v>
      </c>
      <c r="D28" s="1067">
        <f t="shared" si="1"/>
        <v>0.89911808991180908</v>
      </c>
      <c r="E28" s="1052"/>
      <c r="F28" s="1066">
        <v>183</v>
      </c>
      <c r="G28" s="1067">
        <v>29.186602870813399</v>
      </c>
      <c r="H28" s="1066">
        <v>18</v>
      </c>
      <c r="I28" s="1067">
        <v>9.8360655737704921</v>
      </c>
      <c r="J28" s="1052"/>
      <c r="K28" s="1066">
        <v>221</v>
      </c>
      <c r="L28" s="1067">
        <v>35.247208931419458</v>
      </c>
      <c r="M28" s="1066">
        <v>22</v>
      </c>
      <c r="N28" s="1067">
        <v>9.9547511312217196</v>
      </c>
      <c r="O28" s="1052"/>
      <c r="P28" s="1066">
        <v>223</v>
      </c>
      <c r="Q28" s="1067">
        <v>35.566188197767147</v>
      </c>
      <c r="R28" s="1066">
        <v>39</v>
      </c>
      <c r="S28" s="1067">
        <v>17.488789237668161</v>
      </c>
    </row>
    <row r="29" spans="1:19" s="114" customFormat="1" ht="18" customHeight="1" x14ac:dyDescent="0.25">
      <c r="B29" s="1081" t="s">
        <v>0</v>
      </c>
      <c r="C29" s="1082">
        <f>SUM(C11:C28)</f>
        <v>69735</v>
      </c>
      <c r="D29" s="1083">
        <f t="shared" si="1"/>
        <v>100</v>
      </c>
      <c r="E29" s="1080"/>
      <c r="F29" s="1082">
        <f>SUM(F11:F28)</f>
        <v>22237</v>
      </c>
      <c r="G29" s="1083">
        <f t="shared" ref="G29" si="2">F29/$C29*100</f>
        <v>31.887861188786122</v>
      </c>
      <c r="H29" s="1082">
        <f>SUM(H11:H28)</f>
        <v>617</v>
      </c>
      <c r="I29" s="1083">
        <f t="shared" ref="I29" si="3">H29/F29*100</f>
        <v>2.7746548545217431</v>
      </c>
      <c r="J29" s="1080"/>
      <c r="K29" s="1082">
        <f>SUM(K11:K28)</f>
        <v>23847</v>
      </c>
      <c r="L29" s="1083">
        <f t="shared" ref="L29" si="4">K29/$C29*100</f>
        <v>34.196601419660141</v>
      </c>
      <c r="M29" s="1082">
        <f>SUM(M11:M28)</f>
        <v>1248</v>
      </c>
      <c r="N29" s="1083">
        <f t="shared" ref="N29" si="5">M29/K29*100</f>
        <v>5.2333626871304562</v>
      </c>
      <c r="O29" s="1080"/>
      <c r="P29" s="1082">
        <f>SUM(P11:P28)</f>
        <v>23651</v>
      </c>
      <c r="Q29" s="1083">
        <f t="shared" ref="Q29" si="6">P29/$C29*100</f>
        <v>33.915537391553741</v>
      </c>
      <c r="R29" s="1082">
        <f>SUM(R11:R28)</f>
        <v>6458</v>
      </c>
      <c r="S29" s="1083">
        <f t="shared" ref="S29" si="7">R29/P29*100</f>
        <v>27.305399348864739</v>
      </c>
    </row>
    <row r="30" spans="1:19" s="157" customFormat="1" ht="6.75" customHeight="1" x14ac:dyDescent="0.25">
      <c r="B30" s="1485"/>
      <c r="C30" s="1485"/>
      <c r="D30" s="1485"/>
      <c r="E30" s="185"/>
    </row>
    <row r="31" spans="1:19" x14ac:dyDescent="0.25">
      <c r="B31" s="1486"/>
      <c r="C31" s="1486"/>
      <c r="D31" s="1486"/>
      <c r="E31" s="1486"/>
      <c r="F31" s="1486"/>
      <c r="G31" s="1486"/>
      <c r="H31" s="1486"/>
      <c r="I31" s="1486"/>
      <c r="J31" s="1486"/>
      <c r="K31" s="1486"/>
      <c r="L31" s="1486"/>
      <c r="M31" s="1486"/>
      <c r="N31" s="1486"/>
      <c r="O31" s="1486"/>
      <c r="P31" s="1486"/>
      <c r="Q31" s="1486"/>
    </row>
    <row r="32" spans="1:19" x14ac:dyDescent="0.25">
      <c r="F32" s="210"/>
      <c r="K32" s="210"/>
    </row>
    <row r="33" spans="2:11" x14ac:dyDescent="0.25">
      <c r="B33" s="210"/>
      <c r="K33" s="210"/>
    </row>
  </sheetData>
  <mergeCells count="17">
    <mergeCell ref="B5:S5"/>
    <mergeCell ref="B30:D30"/>
    <mergeCell ref="B31:Q31"/>
    <mergeCell ref="B2:D2"/>
    <mergeCell ref="F2:Q2"/>
    <mergeCell ref="B7:B9"/>
    <mergeCell ref="C7:D8"/>
    <mergeCell ref="F7:I7"/>
    <mergeCell ref="K7:N7"/>
    <mergeCell ref="P7:S7"/>
    <mergeCell ref="F8:G8"/>
    <mergeCell ref="H8:I8"/>
    <mergeCell ref="K8:L8"/>
    <mergeCell ref="M8:N8"/>
    <mergeCell ref="P8:Q8"/>
    <mergeCell ref="R8:S8"/>
    <mergeCell ref="B4:S4"/>
  </mergeCells>
  <printOptions horizontalCentered="1"/>
  <pageMargins left="0" right="0" top="0.43307086614173229" bottom="0.43307086614173229" header="0" footer="0"/>
  <pageSetup paperSize="9" scale="99" orientation="landscape"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Hoja59">
    <pageSetUpPr fitToPage="1"/>
  </sheetPr>
  <dimension ref="A1:U33"/>
  <sheetViews>
    <sheetView zoomScaleNormal="100" workbookViewId="0">
      <selection activeCell="B6" sqref="B6"/>
    </sheetView>
  </sheetViews>
  <sheetFormatPr baseColWidth="10" defaultColWidth="11.453125" defaultRowHeight="12.5" x14ac:dyDescent="0.25"/>
  <cols>
    <col min="1" max="1" width="1" style="165" customWidth="1"/>
    <col min="2" max="2" width="30.26953125" style="165" customWidth="1"/>
    <col min="3" max="3" width="10.1796875" style="165" customWidth="1"/>
    <col min="4" max="4" width="8.1796875" style="165" customWidth="1"/>
    <col min="5" max="5" width="0.81640625" style="165" customWidth="1"/>
    <col min="6" max="6" width="10" style="165" customWidth="1"/>
    <col min="7" max="7" width="7.1796875" style="165" customWidth="1"/>
    <col min="8" max="9" width="8" style="165" customWidth="1"/>
    <col min="10" max="10" width="0.7265625" style="165" customWidth="1"/>
    <col min="11" max="11" width="10.1796875" style="165" customWidth="1"/>
    <col min="12" max="14" width="8" style="165" customWidth="1"/>
    <col min="15" max="15" width="0.54296875" style="165" customWidth="1"/>
    <col min="16" max="16" width="9" style="165" customWidth="1"/>
    <col min="17" max="17" width="7.453125" style="165" customWidth="1"/>
    <col min="18" max="18" width="8" style="165" customWidth="1"/>
    <col min="19" max="19" width="8.81640625" style="165" customWidth="1"/>
    <col min="20" max="20" width="7.54296875" style="165" customWidth="1"/>
    <col min="21" max="21" width="8.26953125" style="165" customWidth="1"/>
    <col min="22" max="22" width="8.81640625" style="165" customWidth="1"/>
    <col min="23" max="16384" width="11.453125" style="165"/>
  </cols>
  <sheetData>
    <row r="1" spans="1:21" ht="9.75" customHeight="1" x14ac:dyDescent="0.25">
      <c r="B1" s="165" t="s">
        <v>55</v>
      </c>
    </row>
    <row r="2" spans="1:21" s="108" customFormat="1" ht="49.5" customHeight="1" x14ac:dyDescent="0.3">
      <c r="B2" s="1300"/>
      <c r="C2" s="1300"/>
      <c r="D2" s="1300"/>
      <c r="E2" s="109"/>
      <c r="F2" s="1467"/>
      <c r="G2" s="1467"/>
      <c r="H2" s="1467"/>
      <c r="I2" s="1467"/>
      <c r="J2" s="1467"/>
      <c r="K2" s="1467"/>
      <c r="L2" s="1467"/>
      <c r="M2" s="1467"/>
      <c r="N2" s="1467"/>
      <c r="O2" s="1467"/>
      <c r="P2" s="1467"/>
      <c r="Q2" s="1467"/>
      <c r="S2" s="109"/>
    </row>
    <row r="3" spans="1:21" s="108" customFormat="1" ht="3" customHeight="1" x14ac:dyDescent="0.3">
      <c r="B3" s="109"/>
      <c r="C3" s="109"/>
      <c r="D3" s="109"/>
      <c r="E3" s="109"/>
      <c r="K3" s="109"/>
      <c r="P3" s="109"/>
      <c r="S3" s="109"/>
    </row>
    <row r="4" spans="1:21" s="111" customFormat="1" ht="15" customHeight="1" x14ac:dyDescent="0.25">
      <c r="B4" s="1325" t="s">
        <v>439</v>
      </c>
      <c r="C4" s="1325"/>
      <c r="D4" s="1325"/>
      <c r="E4" s="1325"/>
      <c r="F4" s="1325"/>
      <c r="G4" s="1325"/>
      <c r="H4" s="1325"/>
      <c r="I4" s="1325"/>
      <c r="J4" s="1325"/>
      <c r="K4" s="1325"/>
      <c r="L4" s="1325"/>
      <c r="M4" s="1325"/>
      <c r="N4" s="1325"/>
      <c r="O4" s="1325"/>
      <c r="P4" s="1325"/>
      <c r="Q4" s="1325"/>
      <c r="R4" s="1325"/>
      <c r="S4" s="1325"/>
      <c r="T4" s="205"/>
    </row>
    <row r="5" spans="1:21" s="206" customFormat="1" ht="15" customHeight="1" x14ac:dyDescent="0.25">
      <c r="B5" s="1326" t="s">
        <v>486</v>
      </c>
      <c r="C5" s="1326"/>
      <c r="D5" s="1326"/>
      <c r="E5" s="1326"/>
      <c r="F5" s="1326"/>
      <c r="G5" s="1326"/>
      <c r="H5" s="1326"/>
      <c r="I5" s="1326"/>
      <c r="J5" s="1326"/>
      <c r="K5" s="1326"/>
      <c r="L5" s="1326"/>
      <c r="M5" s="1326"/>
      <c r="N5" s="1326"/>
      <c r="O5" s="1326"/>
      <c r="P5" s="1326"/>
      <c r="Q5" s="1326"/>
      <c r="R5" s="1326"/>
      <c r="S5" s="1326"/>
      <c r="T5" s="207"/>
      <c r="U5" s="51"/>
    </row>
    <row r="6" spans="1:21" s="111" customFormat="1" ht="4.5" customHeight="1" x14ac:dyDescent="0.25"/>
    <row r="7" spans="1:21" s="113" customFormat="1" ht="15" customHeight="1" x14ac:dyDescent="0.25">
      <c r="A7" s="114"/>
      <c r="B7" s="1468" t="s">
        <v>12</v>
      </c>
      <c r="C7" s="1487" t="s">
        <v>73</v>
      </c>
      <c r="D7" s="1473"/>
      <c r="E7" s="1050"/>
      <c r="F7" s="1489" t="s">
        <v>31</v>
      </c>
      <c r="G7" s="1490"/>
      <c r="H7" s="1490"/>
      <c r="I7" s="1491"/>
      <c r="J7" s="1045"/>
      <c r="K7" s="1489" t="s">
        <v>49</v>
      </c>
      <c r="L7" s="1490"/>
      <c r="M7" s="1490"/>
      <c r="N7" s="1491"/>
      <c r="O7" s="1045"/>
      <c r="P7" s="1489" t="s">
        <v>50</v>
      </c>
      <c r="Q7" s="1490"/>
      <c r="R7" s="1490"/>
      <c r="S7" s="1491"/>
    </row>
    <row r="8" spans="1:21" s="113" customFormat="1" ht="29.25" customHeight="1" x14ac:dyDescent="0.25">
      <c r="A8" s="114"/>
      <c r="B8" s="1469"/>
      <c r="C8" s="1488"/>
      <c r="D8" s="1476"/>
      <c r="E8" s="1050"/>
      <c r="F8" s="1492" t="s">
        <v>69</v>
      </c>
      <c r="G8" s="1493"/>
      <c r="H8" s="1494" t="s">
        <v>129</v>
      </c>
      <c r="I8" s="1495"/>
      <c r="J8" s="1046"/>
      <c r="K8" s="1492" t="s">
        <v>69</v>
      </c>
      <c r="L8" s="1493"/>
      <c r="M8" s="1494" t="s">
        <v>129</v>
      </c>
      <c r="N8" s="1495"/>
      <c r="O8" s="1046"/>
      <c r="P8" s="1492" t="s">
        <v>69</v>
      </c>
      <c r="Q8" s="1493"/>
      <c r="R8" s="1494" t="s">
        <v>129</v>
      </c>
      <c r="S8" s="1495"/>
    </row>
    <row r="9" spans="1:21" s="117" customFormat="1" ht="29.25" customHeight="1" x14ac:dyDescent="0.25">
      <c r="A9" s="208"/>
      <c r="B9" s="1470"/>
      <c r="C9" s="1079" t="s">
        <v>9</v>
      </c>
      <c r="D9" s="1073" t="s">
        <v>10</v>
      </c>
      <c r="E9" s="1048"/>
      <c r="F9" s="1053" t="s">
        <v>9</v>
      </c>
      <c r="G9" s="1073" t="s">
        <v>71</v>
      </c>
      <c r="H9" s="1084" t="s">
        <v>9</v>
      </c>
      <c r="I9" s="1073" t="s">
        <v>130</v>
      </c>
      <c r="J9" s="1048"/>
      <c r="K9" s="1053" t="s">
        <v>9</v>
      </c>
      <c r="L9" s="1073" t="s">
        <v>71</v>
      </c>
      <c r="M9" s="1084" t="s">
        <v>9</v>
      </c>
      <c r="N9" s="1073" t="s">
        <v>130</v>
      </c>
      <c r="O9" s="1048"/>
      <c r="P9" s="1053" t="s">
        <v>9</v>
      </c>
      <c r="Q9" s="1073" t="s">
        <v>71</v>
      </c>
      <c r="R9" s="1084" t="s">
        <v>9</v>
      </c>
      <c r="S9" s="1073" t="s">
        <v>130</v>
      </c>
    </row>
    <row r="10" spans="1:21" s="117" customFormat="1" ht="6" customHeight="1" x14ac:dyDescent="0.25">
      <c r="A10" s="208"/>
      <c r="B10" s="211"/>
      <c r="C10" s="212"/>
      <c r="D10" s="212"/>
      <c r="E10" s="212"/>
      <c r="F10" s="212"/>
      <c r="G10" s="212"/>
      <c r="H10" s="212"/>
      <c r="I10" s="212"/>
      <c r="J10" s="212"/>
      <c r="K10" s="212"/>
      <c r="L10" s="212"/>
      <c r="M10" s="212"/>
      <c r="N10" s="212"/>
      <c r="O10" s="212"/>
      <c r="P10" s="212"/>
      <c r="Q10" s="212"/>
    </row>
    <row r="11" spans="1:21" s="176" customFormat="1" ht="18" customHeight="1" x14ac:dyDescent="0.25">
      <c r="A11" s="209"/>
      <c r="B11" s="1059" t="s">
        <v>8</v>
      </c>
      <c r="C11" s="1062">
        <f>F11+K11+P11</f>
        <v>134317</v>
      </c>
      <c r="D11" s="1063">
        <f>C11/C$29*100</f>
        <v>30.657442447537441</v>
      </c>
      <c r="E11" s="1052"/>
      <c r="F11" s="1062">
        <v>28117</v>
      </c>
      <c r="G11" s="1063">
        <v>20.933314472479285</v>
      </c>
      <c r="H11" s="1062">
        <v>307</v>
      </c>
      <c r="I11" s="1063">
        <v>1.0918661308105415</v>
      </c>
      <c r="J11" s="1052"/>
      <c r="K11" s="1062">
        <v>58920</v>
      </c>
      <c r="L11" s="1063">
        <v>43.8663758124437</v>
      </c>
      <c r="M11" s="1062">
        <v>758</v>
      </c>
      <c r="N11" s="1063">
        <v>1.2864901561439241</v>
      </c>
      <c r="O11" s="1052"/>
      <c r="P11" s="1062">
        <v>47280</v>
      </c>
      <c r="Q11" s="1063">
        <v>35.200309715077019</v>
      </c>
      <c r="R11" s="1062">
        <v>5844</v>
      </c>
      <c r="S11" s="1063">
        <v>12.360406091370558</v>
      </c>
    </row>
    <row r="12" spans="1:21" s="176" customFormat="1" ht="18" customHeight="1" x14ac:dyDescent="0.25">
      <c r="A12" s="209"/>
      <c r="B12" s="1060" t="s">
        <v>7</v>
      </c>
      <c r="C12" s="1064">
        <f t="shared" ref="C12:C28" si="0">F12+K12+P12</f>
        <v>6129</v>
      </c>
      <c r="D12" s="1065">
        <f t="shared" ref="D12:D29" si="1">C12/C$29*100</f>
        <v>1.3989254134693077</v>
      </c>
      <c r="E12" s="1052"/>
      <c r="F12" s="1064">
        <v>1040</v>
      </c>
      <c r="G12" s="1065">
        <v>16.968510360580847</v>
      </c>
      <c r="H12" s="1064">
        <v>7</v>
      </c>
      <c r="I12" s="1065">
        <v>0.67307692307692313</v>
      </c>
      <c r="J12" s="1052"/>
      <c r="K12" s="1064">
        <v>2108</v>
      </c>
      <c r="L12" s="1065">
        <v>34.393865230869636</v>
      </c>
      <c r="M12" s="1064">
        <v>20</v>
      </c>
      <c r="N12" s="1065">
        <v>0.94876660341555974</v>
      </c>
      <c r="O12" s="1052"/>
      <c r="P12" s="1064">
        <v>2981</v>
      </c>
      <c r="Q12" s="1065">
        <v>48.63762440854952</v>
      </c>
      <c r="R12" s="1064">
        <v>85</v>
      </c>
      <c r="S12" s="1065">
        <v>2.8513921502851391</v>
      </c>
    </row>
    <row r="13" spans="1:21" s="176" customFormat="1" ht="18" customHeight="1" x14ac:dyDescent="0.25">
      <c r="A13" s="209"/>
      <c r="B13" s="1060" t="s">
        <v>37</v>
      </c>
      <c r="C13" s="1064">
        <f t="shared" si="0"/>
        <v>3559</v>
      </c>
      <c r="D13" s="1065">
        <f t="shared" si="1"/>
        <v>0.81233081196561696</v>
      </c>
      <c r="E13" s="1052"/>
      <c r="F13" s="1064">
        <v>340</v>
      </c>
      <c r="G13" s="1065">
        <v>9.5532452936218029</v>
      </c>
      <c r="H13" s="1064">
        <v>20</v>
      </c>
      <c r="I13" s="1065">
        <v>5.8823529411764701</v>
      </c>
      <c r="J13" s="1052"/>
      <c r="K13" s="1064">
        <v>1005</v>
      </c>
      <c r="L13" s="1065">
        <v>28.238269176735038</v>
      </c>
      <c r="M13" s="1064">
        <v>50</v>
      </c>
      <c r="N13" s="1065">
        <v>4.9751243781094532</v>
      </c>
      <c r="O13" s="1052"/>
      <c r="P13" s="1064">
        <v>2214</v>
      </c>
      <c r="Q13" s="1065">
        <v>62.208485529643156</v>
      </c>
      <c r="R13" s="1064">
        <v>139</v>
      </c>
      <c r="S13" s="1065">
        <v>6.2782294489611559</v>
      </c>
    </row>
    <row r="14" spans="1:21" s="176" customFormat="1" ht="18" customHeight="1" x14ac:dyDescent="0.25">
      <c r="A14" s="209"/>
      <c r="B14" s="1060" t="s">
        <v>38</v>
      </c>
      <c r="C14" s="1064">
        <f t="shared" si="0"/>
        <v>14180</v>
      </c>
      <c r="D14" s="1065">
        <f t="shared" si="1"/>
        <v>3.2365414199697802</v>
      </c>
      <c r="E14" s="1052"/>
      <c r="F14" s="1064">
        <v>2285</v>
      </c>
      <c r="G14" s="1065">
        <v>16.114245416078983</v>
      </c>
      <c r="H14" s="1064">
        <v>188</v>
      </c>
      <c r="I14" s="1065">
        <v>8.2275711159737419</v>
      </c>
      <c r="J14" s="1052"/>
      <c r="K14" s="1064">
        <v>4786</v>
      </c>
      <c r="L14" s="1065">
        <v>33.751763046544433</v>
      </c>
      <c r="M14" s="1064">
        <v>345</v>
      </c>
      <c r="N14" s="1065">
        <v>7.2085248641872131</v>
      </c>
      <c r="O14" s="1052"/>
      <c r="P14" s="1064">
        <v>7109</v>
      </c>
      <c r="Q14" s="1065">
        <v>50.133991537376588</v>
      </c>
      <c r="R14" s="1064">
        <v>443</v>
      </c>
      <c r="S14" s="1065">
        <v>6.2315374876916589</v>
      </c>
    </row>
    <row r="15" spans="1:21" s="176" customFormat="1" ht="18" customHeight="1" x14ac:dyDescent="0.25">
      <c r="A15" s="209"/>
      <c r="B15" s="1060" t="s">
        <v>6</v>
      </c>
      <c r="C15" s="1064">
        <f t="shared" si="0"/>
        <v>2487</v>
      </c>
      <c r="D15" s="1065">
        <f t="shared" si="1"/>
        <v>0.56765010659131476</v>
      </c>
      <c r="E15" s="1052"/>
      <c r="F15" s="1064">
        <v>594</v>
      </c>
      <c r="G15" s="1065">
        <v>23.88419782870929</v>
      </c>
      <c r="H15" s="1064">
        <v>52</v>
      </c>
      <c r="I15" s="1065">
        <v>8.7542087542087543</v>
      </c>
      <c r="J15" s="1052"/>
      <c r="K15" s="1064">
        <v>899</v>
      </c>
      <c r="L15" s="1065">
        <v>36.147969441093686</v>
      </c>
      <c r="M15" s="1064">
        <v>120</v>
      </c>
      <c r="N15" s="1065">
        <v>13.348164627363737</v>
      </c>
      <c r="O15" s="1052"/>
      <c r="P15" s="1064">
        <v>994</v>
      </c>
      <c r="Q15" s="1065">
        <v>39.967832730197024</v>
      </c>
      <c r="R15" s="1064">
        <v>198</v>
      </c>
      <c r="S15" s="1065">
        <v>19.919517102615693</v>
      </c>
    </row>
    <row r="16" spans="1:21" s="176" customFormat="1" ht="18" customHeight="1" x14ac:dyDescent="0.25">
      <c r="A16" s="209"/>
      <c r="B16" s="1060" t="s">
        <v>5</v>
      </c>
      <c r="C16" s="1064">
        <f t="shared" si="0"/>
        <v>3322</v>
      </c>
      <c r="D16" s="1065">
        <f t="shared" si="1"/>
        <v>0.75823629034835049</v>
      </c>
      <c r="E16" s="1052"/>
      <c r="F16" s="1064">
        <v>509</v>
      </c>
      <c r="G16" s="1065">
        <v>15.322095123419627</v>
      </c>
      <c r="H16" s="1064">
        <v>55</v>
      </c>
      <c r="I16" s="1065">
        <v>10.805500982318271</v>
      </c>
      <c r="J16" s="1052"/>
      <c r="K16" s="1064">
        <v>1314</v>
      </c>
      <c r="L16" s="1065">
        <v>39.554485249849485</v>
      </c>
      <c r="M16" s="1064">
        <v>173</v>
      </c>
      <c r="N16" s="1065">
        <v>13.165905631659056</v>
      </c>
      <c r="O16" s="1052"/>
      <c r="P16" s="1064">
        <v>1499</v>
      </c>
      <c r="Q16" s="1065">
        <v>45.123419626730886</v>
      </c>
      <c r="R16" s="1064">
        <v>313</v>
      </c>
      <c r="S16" s="1065">
        <v>20.880587058038692</v>
      </c>
    </row>
    <row r="17" spans="1:19" s="176" customFormat="1" ht="18" customHeight="1" x14ac:dyDescent="0.25">
      <c r="A17" s="209"/>
      <c r="B17" s="1060" t="s">
        <v>4</v>
      </c>
      <c r="C17" s="1064">
        <f t="shared" si="0"/>
        <v>28910</v>
      </c>
      <c r="D17" s="1065">
        <f t="shared" si="1"/>
        <v>6.5986186495998824</v>
      </c>
      <c r="E17" s="1052"/>
      <c r="F17" s="1064">
        <v>3992</v>
      </c>
      <c r="G17" s="1065">
        <v>13.808370805949499</v>
      </c>
      <c r="H17" s="1064">
        <v>102</v>
      </c>
      <c r="I17" s="1065">
        <v>2.555110220440882</v>
      </c>
      <c r="J17" s="1052"/>
      <c r="K17" s="1064">
        <v>8872</v>
      </c>
      <c r="L17" s="1065">
        <v>30.688343133863714</v>
      </c>
      <c r="M17" s="1064">
        <v>426</v>
      </c>
      <c r="N17" s="1065">
        <v>4.801623083859333</v>
      </c>
      <c r="O17" s="1052"/>
      <c r="P17" s="1064">
        <v>16046</v>
      </c>
      <c r="Q17" s="1065">
        <v>55.503286060186788</v>
      </c>
      <c r="R17" s="1064">
        <v>1786</v>
      </c>
      <c r="S17" s="1065">
        <v>11.130499813037517</v>
      </c>
    </row>
    <row r="18" spans="1:19" s="176" customFormat="1" ht="18" customHeight="1" x14ac:dyDescent="0.25">
      <c r="A18" s="209"/>
      <c r="B18" s="1060" t="s">
        <v>40</v>
      </c>
      <c r="C18" s="1064">
        <f t="shared" si="0"/>
        <v>28821</v>
      </c>
      <c r="D18" s="1065">
        <f t="shared" si="1"/>
        <v>6.5783046731275761</v>
      </c>
      <c r="E18" s="1052"/>
      <c r="F18" s="1064">
        <v>5038</v>
      </c>
      <c r="G18" s="1065">
        <v>17.480309496547655</v>
      </c>
      <c r="H18" s="1064">
        <v>931</v>
      </c>
      <c r="I18" s="1065">
        <v>18.479555379118697</v>
      </c>
      <c r="J18" s="1052"/>
      <c r="K18" s="1064">
        <v>8487</v>
      </c>
      <c r="L18" s="1065">
        <v>29.447278026439054</v>
      </c>
      <c r="M18" s="1064">
        <v>2888</v>
      </c>
      <c r="N18" s="1065">
        <v>34.028514198185462</v>
      </c>
      <c r="O18" s="1052"/>
      <c r="P18" s="1064">
        <v>15296</v>
      </c>
      <c r="Q18" s="1065">
        <v>53.072412477013287</v>
      </c>
      <c r="R18" s="1064">
        <v>7880</v>
      </c>
      <c r="S18" s="1065">
        <v>51.516736401673633</v>
      </c>
    </row>
    <row r="19" spans="1:19" s="176" customFormat="1" ht="18" customHeight="1" x14ac:dyDescent="0.25">
      <c r="A19" s="209"/>
      <c r="B19" s="1060" t="s">
        <v>41</v>
      </c>
      <c r="C19" s="1064">
        <f t="shared" si="0"/>
        <v>28456</v>
      </c>
      <c r="D19" s="1065">
        <f t="shared" si="1"/>
        <v>6.4949945448984527</v>
      </c>
      <c r="E19" s="1052"/>
      <c r="F19" s="1064">
        <v>3695</v>
      </c>
      <c r="G19" s="1065">
        <v>12.984959235310656</v>
      </c>
      <c r="H19" s="1064">
        <v>17</v>
      </c>
      <c r="I19" s="1065">
        <v>0.46008119079837617</v>
      </c>
      <c r="J19" s="1052"/>
      <c r="K19" s="1064">
        <v>10767</v>
      </c>
      <c r="L19" s="1065">
        <v>37.837362946303067</v>
      </c>
      <c r="M19" s="1064">
        <v>38</v>
      </c>
      <c r="N19" s="1065">
        <v>0.35293024983746635</v>
      </c>
      <c r="O19" s="1052"/>
      <c r="P19" s="1064">
        <v>13994</v>
      </c>
      <c r="Q19" s="1065">
        <v>49.177677818386279</v>
      </c>
      <c r="R19" s="1064">
        <v>31</v>
      </c>
      <c r="S19" s="1065">
        <v>0.22152351007574672</v>
      </c>
    </row>
    <row r="20" spans="1:19" s="176" customFormat="1" ht="18" customHeight="1" x14ac:dyDescent="0.25">
      <c r="A20" s="209"/>
      <c r="B20" s="1060" t="s">
        <v>3</v>
      </c>
      <c r="C20" s="1064">
        <f t="shared" si="0"/>
        <v>59861</v>
      </c>
      <c r="D20" s="1065">
        <f t="shared" si="1"/>
        <v>13.663089276502891</v>
      </c>
      <c r="E20" s="1052"/>
      <c r="F20" s="1064">
        <v>14554</v>
      </c>
      <c r="G20" s="1065">
        <v>24.312991764253855</v>
      </c>
      <c r="H20" s="1064">
        <v>1009</v>
      </c>
      <c r="I20" s="1065">
        <v>6.9328019788374329</v>
      </c>
      <c r="J20" s="1052"/>
      <c r="K20" s="1064">
        <v>21806</v>
      </c>
      <c r="L20" s="1065">
        <v>36.427724227794386</v>
      </c>
      <c r="M20" s="1064">
        <v>2289</v>
      </c>
      <c r="N20" s="1065">
        <v>10.497110886911859</v>
      </c>
      <c r="O20" s="1052"/>
      <c r="P20" s="1064">
        <v>23501</v>
      </c>
      <c r="Q20" s="1065">
        <v>39.259284007951756</v>
      </c>
      <c r="R20" s="1064">
        <v>3811</v>
      </c>
      <c r="S20" s="1065">
        <v>16.216331219948088</v>
      </c>
    </row>
    <row r="21" spans="1:19" s="176" customFormat="1" ht="18" customHeight="1" x14ac:dyDescent="0.25">
      <c r="A21" s="209"/>
      <c r="B21" s="1060" t="s">
        <v>2</v>
      </c>
      <c r="C21" s="1064">
        <f t="shared" si="0"/>
        <v>6032</v>
      </c>
      <c r="D21" s="1065">
        <f t="shared" si="1"/>
        <v>1.3767854615837598</v>
      </c>
      <c r="E21" s="1052"/>
      <c r="F21" s="1064">
        <v>923</v>
      </c>
      <c r="G21" s="1065">
        <v>15.301724137931034</v>
      </c>
      <c r="H21" s="1064">
        <v>146</v>
      </c>
      <c r="I21" s="1065">
        <v>15.817984832069341</v>
      </c>
      <c r="J21" s="1052"/>
      <c r="K21" s="1064">
        <v>1956</v>
      </c>
      <c r="L21" s="1065">
        <v>32.42705570291777</v>
      </c>
      <c r="M21" s="1064">
        <v>383</v>
      </c>
      <c r="N21" s="1065">
        <v>19.580777096114517</v>
      </c>
      <c r="O21" s="1052"/>
      <c r="P21" s="1064">
        <v>3153</v>
      </c>
      <c r="Q21" s="1065">
        <v>52.271220159151191</v>
      </c>
      <c r="R21" s="1064">
        <v>771</v>
      </c>
      <c r="S21" s="1065">
        <v>24.452901998097051</v>
      </c>
    </row>
    <row r="22" spans="1:19" s="176" customFormat="1" ht="18" customHeight="1" x14ac:dyDescent="0.25">
      <c r="A22" s="209"/>
      <c r="B22" s="1060" t="s">
        <v>35</v>
      </c>
      <c r="C22" s="1064">
        <f t="shared" si="0"/>
        <v>9897</v>
      </c>
      <c r="D22" s="1065">
        <f t="shared" si="1"/>
        <v>2.2589598331058469</v>
      </c>
      <c r="E22" s="1052"/>
      <c r="F22" s="1064">
        <v>2031</v>
      </c>
      <c r="G22" s="1065">
        <v>20.5213701121552</v>
      </c>
      <c r="H22" s="1064">
        <v>13</v>
      </c>
      <c r="I22" s="1065">
        <v>0.64007877892663712</v>
      </c>
      <c r="J22" s="1052"/>
      <c r="K22" s="1064">
        <v>3744</v>
      </c>
      <c r="L22" s="1065">
        <v>37.829645347074873</v>
      </c>
      <c r="M22" s="1064">
        <v>50</v>
      </c>
      <c r="N22" s="1065">
        <v>1.3354700854700854</v>
      </c>
      <c r="O22" s="1052"/>
      <c r="P22" s="1064">
        <v>4122</v>
      </c>
      <c r="Q22" s="1065">
        <v>41.648984540769931</v>
      </c>
      <c r="R22" s="1064">
        <v>137</v>
      </c>
      <c r="S22" s="1065">
        <v>3.323629306162057</v>
      </c>
    </row>
    <row r="23" spans="1:19" s="176" customFormat="1" ht="18" customHeight="1" x14ac:dyDescent="0.25">
      <c r="A23" s="209"/>
      <c r="B23" s="1060" t="s">
        <v>42</v>
      </c>
      <c r="C23" s="1064">
        <f t="shared" si="0"/>
        <v>70433</v>
      </c>
      <c r="D23" s="1065">
        <f t="shared" si="1"/>
        <v>16.076115785100953</v>
      </c>
      <c r="E23" s="1052"/>
      <c r="F23" s="1064">
        <v>15128</v>
      </c>
      <c r="G23" s="1065">
        <v>21.478568284752885</v>
      </c>
      <c r="H23" s="1064">
        <v>1942</v>
      </c>
      <c r="I23" s="1065">
        <v>12.837123215230037</v>
      </c>
      <c r="J23" s="1052"/>
      <c r="K23" s="1064">
        <v>26662</v>
      </c>
      <c r="L23" s="1065">
        <v>37.854414833955673</v>
      </c>
      <c r="M23" s="1064">
        <v>5711</v>
      </c>
      <c r="N23" s="1065">
        <v>21.419998499737456</v>
      </c>
      <c r="O23" s="1052"/>
      <c r="P23" s="1064">
        <v>28643</v>
      </c>
      <c r="Q23" s="1065">
        <v>40.667016881291438</v>
      </c>
      <c r="R23" s="1064">
        <v>10760</v>
      </c>
      <c r="S23" s="1065">
        <v>37.565897426945497</v>
      </c>
    </row>
    <row r="24" spans="1:19" s="176" customFormat="1" ht="18" customHeight="1" x14ac:dyDescent="0.25">
      <c r="A24" s="209">
        <v>47094</v>
      </c>
      <c r="B24" s="1060" t="s">
        <v>43</v>
      </c>
      <c r="C24" s="1064">
        <f t="shared" si="0"/>
        <v>9580</v>
      </c>
      <c r="D24" s="1065">
        <f t="shared" si="1"/>
        <v>2.1866055573561702</v>
      </c>
      <c r="E24" s="1052"/>
      <c r="F24" s="1064">
        <v>1803</v>
      </c>
      <c r="G24" s="1065">
        <v>18.820459290187891</v>
      </c>
      <c r="H24" s="1064">
        <v>267</v>
      </c>
      <c r="I24" s="1065">
        <v>14.808652246256241</v>
      </c>
      <c r="J24" s="1052"/>
      <c r="K24" s="1064">
        <v>3377</v>
      </c>
      <c r="L24" s="1065">
        <v>35.250521920668056</v>
      </c>
      <c r="M24" s="1064">
        <v>681</v>
      </c>
      <c r="N24" s="1065">
        <v>20.165827657684336</v>
      </c>
      <c r="O24" s="1052"/>
      <c r="P24" s="1064">
        <v>4400</v>
      </c>
      <c r="Q24" s="1065">
        <v>45.929018789144052</v>
      </c>
      <c r="R24" s="1064">
        <v>1679</v>
      </c>
      <c r="S24" s="1065">
        <v>38.159090909090907</v>
      </c>
    </row>
    <row r="25" spans="1:19" s="176" customFormat="1" ht="18" customHeight="1" x14ac:dyDescent="0.25">
      <c r="B25" s="1060" t="s">
        <v>44</v>
      </c>
      <c r="C25" s="1064">
        <f t="shared" si="0"/>
        <v>3354</v>
      </c>
      <c r="D25" s="1065">
        <f t="shared" si="1"/>
        <v>0.76554019200131473</v>
      </c>
      <c r="E25" s="1052"/>
      <c r="F25" s="1064">
        <v>365</v>
      </c>
      <c r="G25" s="1065">
        <v>10.882528324388788</v>
      </c>
      <c r="H25" s="1064">
        <v>4</v>
      </c>
      <c r="I25" s="1065">
        <v>1.095890410958904</v>
      </c>
      <c r="J25" s="1052"/>
      <c r="K25" s="1064">
        <v>1108</v>
      </c>
      <c r="L25" s="1065">
        <v>33.035181872391171</v>
      </c>
      <c r="M25" s="1064">
        <v>6</v>
      </c>
      <c r="N25" s="1065">
        <v>0.54151624548736454</v>
      </c>
      <c r="O25" s="1052"/>
      <c r="P25" s="1064">
        <v>1881</v>
      </c>
      <c r="Q25" s="1065">
        <v>56.082289803220029</v>
      </c>
      <c r="R25" s="1064">
        <v>7</v>
      </c>
      <c r="S25" s="1065">
        <v>0.37214247740563527</v>
      </c>
    </row>
    <row r="26" spans="1:19" s="176" customFormat="1" ht="18" customHeight="1" x14ac:dyDescent="0.25">
      <c r="B26" s="1060" t="s">
        <v>45</v>
      </c>
      <c r="C26" s="1064">
        <f t="shared" si="0"/>
        <v>24410</v>
      </c>
      <c r="D26" s="1065">
        <f t="shared" si="1"/>
        <v>5.5715074796517863</v>
      </c>
      <c r="E26" s="1052"/>
      <c r="F26" s="1064">
        <v>4088</v>
      </c>
      <c r="G26" s="1065">
        <v>16.747234739860716</v>
      </c>
      <c r="H26" s="1064">
        <v>550</v>
      </c>
      <c r="I26" s="1065">
        <v>13.454011741682976</v>
      </c>
      <c r="J26" s="1052"/>
      <c r="K26" s="1064">
        <v>7951</v>
      </c>
      <c r="L26" s="1065">
        <v>32.572716099959031</v>
      </c>
      <c r="M26" s="1064">
        <v>1572</v>
      </c>
      <c r="N26" s="1065">
        <v>19.771097975097472</v>
      </c>
      <c r="O26" s="1052"/>
      <c r="P26" s="1064">
        <v>12371</v>
      </c>
      <c r="Q26" s="1065">
        <v>50.680049160180253</v>
      </c>
      <c r="R26" s="1064">
        <v>4958</v>
      </c>
      <c r="S26" s="1065">
        <v>40.077600840675778</v>
      </c>
    </row>
    <row r="27" spans="1:19" s="176" customFormat="1" ht="18" customHeight="1" x14ac:dyDescent="0.25">
      <c r="B27" s="1060" t="s">
        <v>46</v>
      </c>
      <c r="C27" s="1064">
        <f t="shared" si="0"/>
        <v>3620</v>
      </c>
      <c r="D27" s="1065">
        <f t="shared" si="1"/>
        <v>0.82625387449157994</v>
      </c>
      <c r="E27" s="1052"/>
      <c r="F27" s="1064">
        <v>502</v>
      </c>
      <c r="G27" s="1065">
        <v>13.867403314917127</v>
      </c>
      <c r="H27" s="1064">
        <v>146</v>
      </c>
      <c r="I27" s="1065">
        <v>29.083665338645421</v>
      </c>
      <c r="J27" s="1052"/>
      <c r="K27" s="1064">
        <v>1241</v>
      </c>
      <c r="L27" s="1065">
        <v>34.281767955801108</v>
      </c>
      <c r="M27" s="1064">
        <v>457</v>
      </c>
      <c r="N27" s="1065">
        <v>36.82514101531023</v>
      </c>
      <c r="O27" s="1052"/>
      <c r="P27" s="1064">
        <v>1877</v>
      </c>
      <c r="Q27" s="1065">
        <v>51.850828729281773</v>
      </c>
      <c r="R27" s="1064">
        <v>942</v>
      </c>
      <c r="S27" s="1065">
        <v>50.18646776771444</v>
      </c>
    </row>
    <row r="28" spans="1:19" s="176" customFormat="1" ht="18" customHeight="1" x14ac:dyDescent="0.25">
      <c r="B28" s="1061" t="s">
        <v>1</v>
      </c>
      <c r="C28" s="1066">
        <f t="shared" si="0"/>
        <v>754</v>
      </c>
      <c r="D28" s="1067">
        <f t="shared" si="1"/>
        <v>0.17209818269796998</v>
      </c>
      <c r="E28" s="1052"/>
      <c r="F28" s="1066">
        <v>209</v>
      </c>
      <c r="G28" s="1067">
        <v>27.718832891246688</v>
      </c>
      <c r="H28" s="1066">
        <v>11</v>
      </c>
      <c r="I28" s="1067">
        <v>5.2631578947368416</v>
      </c>
      <c r="J28" s="1052"/>
      <c r="K28" s="1066">
        <v>254</v>
      </c>
      <c r="L28" s="1067">
        <v>33.687002652519894</v>
      </c>
      <c r="M28" s="1066">
        <v>25</v>
      </c>
      <c r="N28" s="1067">
        <v>9.8425196850393704</v>
      </c>
      <c r="O28" s="1052"/>
      <c r="P28" s="1066">
        <v>291</v>
      </c>
      <c r="Q28" s="1067">
        <v>38.594164456233422</v>
      </c>
      <c r="R28" s="1066">
        <v>57</v>
      </c>
      <c r="S28" s="1067">
        <v>19.587628865979383</v>
      </c>
    </row>
    <row r="29" spans="1:19" s="114" customFormat="1" ht="18" customHeight="1" x14ac:dyDescent="0.25">
      <c r="B29" s="1081" t="s">
        <v>0</v>
      </c>
      <c r="C29" s="1082">
        <f>SUM(C11:C28)</f>
        <v>438122</v>
      </c>
      <c r="D29" s="1083">
        <f t="shared" si="1"/>
        <v>100</v>
      </c>
      <c r="E29" s="1080"/>
      <c r="F29" s="1082">
        <f>SUM(F11:F28)</f>
        <v>85213</v>
      </c>
      <c r="G29" s="1083">
        <f t="shared" ref="G29" si="2">F29/$C29*100</f>
        <v>19.449605361063814</v>
      </c>
      <c r="H29" s="1082">
        <f>SUM(H11:H28)</f>
        <v>5767</v>
      </c>
      <c r="I29" s="1083">
        <f t="shared" ref="I29" si="3">H29/F29*100</f>
        <v>6.7677467053149174</v>
      </c>
      <c r="J29" s="1080"/>
      <c r="K29" s="1082">
        <f>SUM(K11:K28)</f>
        <v>165257</v>
      </c>
      <c r="L29" s="1083">
        <f t="shared" ref="L29" si="4">K29/$C29*100</f>
        <v>37.719402358247244</v>
      </c>
      <c r="M29" s="1082">
        <f>SUM(M11:M28)</f>
        <v>15992</v>
      </c>
      <c r="N29" s="1083">
        <f t="shared" ref="N29" si="5">M29/K29*100</f>
        <v>9.6770484760100928</v>
      </c>
      <c r="O29" s="1080"/>
      <c r="P29" s="1082">
        <f>SUM(P11:P28)</f>
        <v>187652</v>
      </c>
      <c r="Q29" s="1083">
        <f t="shared" ref="Q29" si="6">P29/$C29*100</f>
        <v>42.830992280688939</v>
      </c>
      <c r="R29" s="1082">
        <f>SUM(R11:R28)</f>
        <v>39841</v>
      </c>
      <c r="S29" s="1083">
        <f t="shared" ref="S29" si="7">R29/P29*100</f>
        <v>21.231321808453945</v>
      </c>
    </row>
    <row r="30" spans="1:19" s="157" customFormat="1" ht="6.75" customHeight="1" x14ac:dyDescent="0.25">
      <c r="B30" s="1485"/>
      <c r="C30" s="1485"/>
      <c r="D30" s="1485"/>
      <c r="E30" s="185"/>
    </row>
    <row r="31" spans="1:19" ht="24" customHeight="1" x14ac:dyDescent="0.25">
      <c r="B31" s="1486"/>
      <c r="C31" s="1486"/>
      <c r="D31" s="1486"/>
      <c r="E31" s="1486"/>
      <c r="F31" s="1486"/>
      <c r="G31" s="1486"/>
      <c r="H31" s="1486"/>
      <c r="I31" s="1486"/>
      <c r="J31" s="1486"/>
      <c r="K31" s="1486"/>
      <c r="L31" s="1486"/>
      <c r="M31" s="1486"/>
      <c r="N31" s="1486"/>
      <c r="O31" s="1486"/>
      <c r="P31" s="1486"/>
      <c r="Q31" s="1486"/>
    </row>
    <row r="32" spans="1:19" x14ac:dyDescent="0.25">
      <c r="F32" s="210"/>
      <c r="K32" s="210"/>
    </row>
    <row r="33" spans="2:11" x14ac:dyDescent="0.25">
      <c r="B33" s="210"/>
      <c r="K33" s="210"/>
    </row>
  </sheetData>
  <mergeCells count="17">
    <mergeCell ref="B5:S5"/>
    <mergeCell ref="B30:D30"/>
    <mergeCell ref="B31:Q31"/>
    <mergeCell ref="B2:D2"/>
    <mergeCell ref="F2:Q2"/>
    <mergeCell ref="B7:B9"/>
    <mergeCell ref="C7:D8"/>
    <mergeCell ref="F7:I7"/>
    <mergeCell ref="K7:N7"/>
    <mergeCell ref="P7:S7"/>
    <mergeCell ref="F8:G8"/>
    <mergeCell ref="H8:I8"/>
    <mergeCell ref="K8:L8"/>
    <mergeCell ref="M8:N8"/>
    <mergeCell ref="P8:Q8"/>
    <mergeCell ref="R8:S8"/>
    <mergeCell ref="B4:S4"/>
  </mergeCells>
  <printOptions horizontalCentered="1"/>
  <pageMargins left="0" right="0" top="0.43307086614173229" bottom="0.43307086614173229" header="0" footer="0"/>
  <pageSetup paperSize="9" scale="98" orientation="landscape"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Hoja60">
    <pageSetUpPr fitToPage="1"/>
  </sheetPr>
  <dimension ref="A1:U33"/>
  <sheetViews>
    <sheetView zoomScaleNormal="100" workbookViewId="0">
      <selection activeCell="B5" sqref="B5:S5"/>
    </sheetView>
  </sheetViews>
  <sheetFormatPr baseColWidth="10" defaultColWidth="11.453125" defaultRowHeight="12.5" x14ac:dyDescent="0.25"/>
  <cols>
    <col min="1" max="1" width="1" style="165" customWidth="1"/>
    <col min="2" max="2" width="30.26953125" style="165" customWidth="1"/>
    <col min="3" max="3" width="10.1796875" style="165" customWidth="1"/>
    <col min="4" max="4" width="8.1796875" style="165" customWidth="1"/>
    <col min="5" max="5" width="0.81640625" style="165" customWidth="1"/>
    <col min="6" max="6" width="10" style="165" customWidth="1"/>
    <col min="7" max="7" width="7.1796875" style="165" customWidth="1"/>
    <col min="8" max="9" width="8" style="165" customWidth="1"/>
    <col min="10" max="10" width="0.7265625" style="165" customWidth="1"/>
    <col min="11" max="11" width="10.1796875" style="165" customWidth="1"/>
    <col min="12" max="14" width="8" style="165" customWidth="1"/>
    <col min="15" max="15" width="0.54296875" style="165" customWidth="1"/>
    <col min="16" max="16" width="9" style="165" customWidth="1"/>
    <col min="17" max="17" width="7.453125" style="165" customWidth="1"/>
    <col min="18" max="18" width="8" style="165" customWidth="1"/>
    <col min="19" max="19" width="8.81640625" style="165" customWidth="1"/>
    <col min="20" max="20" width="7.54296875" style="165" customWidth="1"/>
    <col min="21" max="21" width="8.26953125" style="165" customWidth="1"/>
    <col min="22" max="22" width="8.81640625" style="165" customWidth="1"/>
    <col min="23" max="16384" width="11.453125" style="165"/>
  </cols>
  <sheetData>
    <row r="1" spans="1:21" ht="9.75" customHeight="1" x14ac:dyDescent="0.25">
      <c r="B1" s="165" t="s">
        <v>80</v>
      </c>
    </row>
    <row r="2" spans="1:21" s="108" customFormat="1" ht="49.5" customHeight="1" x14ac:dyDescent="0.3">
      <c r="B2" s="1300"/>
      <c r="C2" s="1300"/>
      <c r="D2" s="1300"/>
      <c r="E2" s="109"/>
      <c r="F2" s="1467"/>
      <c r="G2" s="1467"/>
      <c r="H2" s="1467"/>
      <c r="I2" s="1467"/>
      <c r="J2" s="1467"/>
      <c r="K2" s="1467"/>
      <c r="L2" s="1467"/>
      <c r="M2" s="1467"/>
      <c r="N2" s="1467"/>
      <c r="O2" s="1467"/>
      <c r="P2" s="1467"/>
      <c r="Q2" s="1467"/>
      <c r="S2" s="109"/>
    </row>
    <row r="3" spans="1:21" s="108" customFormat="1" ht="3" customHeight="1" x14ac:dyDescent="0.3">
      <c r="B3" s="109"/>
      <c r="C3" s="109"/>
      <c r="D3" s="109"/>
      <c r="E3" s="109"/>
      <c r="K3" s="109"/>
      <c r="P3" s="109"/>
      <c r="S3" s="109"/>
    </row>
    <row r="4" spans="1:21" s="111" customFormat="1" ht="15" customHeight="1" x14ac:dyDescent="0.25">
      <c r="B4" s="1325" t="s">
        <v>438</v>
      </c>
      <c r="C4" s="1325"/>
      <c r="D4" s="1325"/>
      <c r="E4" s="1325"/>
      <c r="F4" s="1325"/>
      <c r="G4" s="1325"/>
      <c r="H4" s="1325"/>
      <c r="I4" s="1325"/>
      <c r="J4" s="1325"/>
      <c r="K4" s="1325"/>
      <c r="L4" s="1325"/>
      <c r="M4" s="1325"/>
      <c r="N4" s="1325"/>
      <c r="O4" s="1325"/>
      <c r="P4" s="1325"/>
      <c r="Q4" s="1325"/>
      <c r="R4" s="1325"/>
      <c r="S4" s="1325"/>
      <c r="T4" s="205"/>
    </row>
    <row r="5" spans="1:21" s="206" customFormat="1" ht="15" customHeight="1" x14ac:dyDescent="0.25">
      <c r="B5" s="1326" t="s">
        <v>486</v>
      </c>
      <c r="C5" s="1326"/>
      <c r="D5" s="1326"/>
      <c r="E5" s="1326"/>
      <c r="F5" s="1326"/>
      <c r="G5" s="1326"/>
      <c r="H5" s="1326"/>
      <c r="I5" s="1326"/>
      <c r="J5" s="1326"/>
      <c r="K5" s="1326"/>
      <c r="L5" s="1326"/>
      <c r="M5" s="1326"/>
      <c r="N5" s="1326"/>
      <c r="O5" s="1326"/>
      <c r="P5" s="1326"/>
      <c r="Q5" s="1326"/>
      <c r="R5" s="1326"/>
      <c r="S5" s="1326"/>
      <c r="T5" s="207"/>
      <c r="U5" s="51"/>
    </row>
    <row r="6" spans="1:21" s="111" customFormat="1" ht="4.5" customHeight="1" x14ac:dyDescent="0.25"/>
    <row r="7" spans="1:21" s="113" customFormat="1" ht="15" customHeight="1" x14ac:dyDescent="0.25">
      <c r="A7" s="114"/>
      <c r="B7" s="1468" t="s">
        <v>12</v>
      </c>
      <c r="C7" s="1487" t="s">
        <v>74</v>
      </c>
      <c r="D7" s="1473"/>
      <c r="E7" s="1050"/>
      <c r="F7" s="1489" t="s">
        <v>31</v>
      </c>
      <c r="G7" s="1490"/>
      <c r="H7" s="1490"/>
      <c r="I7" s="1491"/>
      <c r="J7" s="1045"/>
      <c r="K7" s="1489" t="s">
        <v>49</v>
      </c>
      <c r="L7" s="1490"/>
      <c r="M7" s="1490"/>
      <c r="N7" s="1491"/>
      <c r="O7" s="1045"/>
      <c r="P7" s="1489" t="s">
        <v>50</v>
      </c>
      <c r="Q7" s="1490"/>
      <c r="R7" s="1490"/>
      <c r="S7" s="1491"/>
    </row>
    <row r="8" spans="1:21" s="113" customFormat="1" ht="29.25" customHeight="1" x14ac:dyDescent="0.25">
      <c r="A8" s="114"/>
      <c r="B8" s="1469"/>
      <c r="C8" s="1488"/>
      <c r="D8" s="1476"/>
      <c r="E8" s="1050"/>
      <c r="F8" s="1492" t="s">
        <v>69</v>
      </c>
      <c r="G8" s="1493"/>
      <c r="H8" s="1494" t="s">
        <v>129</v>
      </c>
      <c r="I8" s="1495"/>
      <c r="J8" s="1046"/>
      <c r="K8" s="1492" t="s">
        <v>69</v>
      </c>
      <c r="L8" s="1493"/>
      <c r="M8" s="1494" t="s">
        <v>129</v>
      </c>
      <c r="N8" s="1495"/>
      <c r="O8" s="1046"/>
      <c r="P8" s="1492" t="s">
        <v>69</v>
      </c>
      <c r="Q8" s="1493"/>
      <c r="R8" s="1494" t="s">
        <v>129</v>
      </c>
      <c r="S8" s="1495"/>
    </row>
    <row r="9" spans="1:21" s="117" customFormat="1" ht="29.25" customHeight="1" x14ac:dyDescent="0.25">
      <c r="A9" s="208"/>
      <c r="B9" s="1470"/>
      <c r="C9" s="1079" t="s">
        <v>9</v>
      </c>
      <c r="D9" s="1073" t="s">
        <v>10</v>
      </c>
      <c r="E9" s="1048"/>
      <c r="F9" s="1053" t="s">
        <v>9</v>
      </c>
      <c r="G9" s="1073" t="s">
        <v>71</v>
      </c>
      <c r="H9" s="1084" t="s">
        <v>9</v>
      </c>
      <c r="I9" s="1073" t="s">
        <v>130</v>
      </c>
      <c r="J9" s="1048"/>
      <c r="K9" s="1053" t="s">
        <v>9</v>
      </c>
      <c r="L9" s="1073" t="s">
        <v>71</v>
      </c>
      <c r="M9" s="1084" t="s">
        <v>9</v>
      </c>
      <c r="N9" s="1073" t="s">
        <v>130</v>
      </c>
      <c r="O9" s="1048"/>
      <c r="P9" s="1053" t="s">
        <v>9</v>
      </c>
      <c r="Q9" s="1073" t="s">
        <v>71</v>
      </c>
      <c r="R9" s="1084" t="s">
        <v>9</v>
      </c>
      <c r="S9" s="1073" t="s">
        <v>130</v>
      </c>
    </row>
    <row r="10" spans="1:21" s="117" customFormat="1" ht="6" customHeight="1" x14ac:dyDescent="0.25">
      <c r="A10" s="208"/>
      <c r="B10" s="211"/>
      <c r="C10" s="212"/>
      <c r="D10" s="212"/>
      <c r="E10" s="212"/>
      <c r="F10" s="212"/>
      <c r="G10" s="212"/>
      <c r="H10" s="212"/>
      <c r="I10" s="212"/>
      <c r="J10" s="212"/>
      <c r="K10" s="212"/>
      <c r="L10" s="212"/>
      <c r="M10" s="212"/>
      <c r="N10" s="212"/>
      <c r="O10" s="212"/>
      <c r="P10" s="212"/>
      <c r="Q10" s="212"/>
    </row>
    <row r="11" spans="1:21" s="176" customFormat="1" ht="18" customHeight="1" x14ac:dyDescent="0.25">
      <c r="A11" s="209"/>
      <c r="B11" s="1059" t="s">
        <v>8</v>
      </c>
      <c r="C11" s="1062">
        <f>F11+K11+P11</f>
        <v>156155</v>
      </c>
      <c r="D11" s="1063">
        <f>C11/C$29*100</f>
        <v>45.662694641421162</v>
      </c>
      <c r="E11" s="1052"/>
      <c r="F11" s="1062">
        <v>33144</v>
      </c>
      <c r="G11" s="1063">
        <v>21.22506483942237</v>
      </c>
      <c r="H11" s="1062">
        <v>8938</v>
      </c>
      <c r="I11" s="1063">
        <v>26.967173545739804</v>
      </c>
      <c r="J11" s="1052"/>
      <c r="K11" s="1062">
        <v>69951</v>
      </c>
      <c r="L11" s="1063">
        <v>44.795875892542661</v>
      </c>
      <c r="M11" s="1062">
        <v>18387</v>
      </c>
      <c r="N11" s="1063">
        <v>26.285542737058798</v>
      </c>
      <c r="O11" s="1052"/>
      <c r="P11" s="1062">
        <v>53060</v>
      </c>
      <c r="Q11" s="1063">
        <v>33.979059268034966</v>
      </c>
      <c r="R11" s="1062">
        <v>14932</v>
      </c>
      <c r="S11" s="1063">
        <v>28.141726347531097</v>
      </c>
    </row>
    <row r="12" spans="1:21" s="176" customFormat="1" ht="18" customHeight="1" x14ac:dyDescent="0.25">
      <c r="A12" s="209"/>
      <c r="B12" s="1060" t="s">
        <v>7</v>
      </c>
      <c r="C12" s="1064">
        <f t="shared" ref="C12:C28" si="0">F12+K12+P12</f>
        <v>5296</v>
      </c>
      <c r="D12" s="1065">
        <f t="shared" ref="D12:D29" si="1">C12/C$29*100</f>
        <v>1.5486512171942393</v>
      </c>
      <c r="E12" s="1052"/>
      <c r="F12" s="1064">
        <v>669</v>
      </c>
      <c r="G12" s="1065">
        <v>12.632175226586103</v>
      </c>
      <c r="H12" s="1064">
        <v>402</v>
      </c>
      <c r="I12" s="1065">
        <v>60.089686098654703</v>
      </c>
      <c r="J12" s="1052"/>
      <c r="K12" s="1064">
        <v>1583</v>
      </c>
      <c r="L12" s="1065">
        <v>29.890483383685801</v>
      </c>
      <c r="M12" s="1064">
        <v>861</v>
      </c>
      <c r="N12" s="1065">
        <v>54.390397978521797</v>
      </c>
      <c r="O12" s="1052"/>
      <c r="P12" s="1064">
        <v>3044</v>
      </c>
      <c r="Q12" s="1065">
        <v>57.477341389728096</v>
      </c>
      <c r="R12" s="1064">
        <v>1758</v>
      </c>
      <c r="S12" s="1065">
        <v>57.752956636005258</v>
      </c>
    </row>
    <row r="13" spans="1:21" s="176" customFormat="1" ht="18" customHeight="1" x14ac:dyDescent="0.25">
      <c r="A13" s="209"/>
      <c r="B13" s="1060" t="s">
        <v>37</v>
      </c>
      <c r="C13" s="1064">
        <f t="shared" si="0"/>
        <v>7341</v>
      </c>
      <c r="D13" s="1065">
        <f t="shared" si="1"/>
        <v>2.1466481467943561</v>
      </c>
      <c r="E13" s="1052"/>
      <c r="F13" s="1064">
        <v>979</v>
      </c>
      <c r="G13" s="1065">
        <v>13.336057757798663</v>
      </c>
      <c r="H13" s="1064">
        <v>808</v>
      </c>
      <c r="I13" s="1065">
        <v>82.533197139938707</v>
      </c>
      <c r="J13" s="1052"/>
      <c r="K13" s="1064">
        <v>1916</v>
      </c>
      <c r="L13" s="1065">
        <v>26.09998637787767</v>
      </c>
      <c r="M13" s="1064">
        <v>1316</v>
      </c>
      <c r="N13" s="1065">
        <v>68.684759916492695</v>
      </c>
      <c r="O13" s="1052"/>
      <c r="P13" s="1064">
        <v>4446</v>
      </c>
      <c r="Q13" s="1065">
        <v>60.56395586432366</v>
      </c>
      <c r="R13" s="1064">
        <v>2817</v>
      </c>
      <c r="S13" s="1065">
        <v>63.360323886639677</v>
      </c>
    </row>
    <row r="14" spans="1:21" s="176" customFormat="1" ht="18" customHeight="1" x14ac:dyDescent="0.25">
      <c r="A14" s="209"/>
      <c r="B14" s="1060" t="s">
        <v>38</v>
      </c>
      <c r="C14" s="1064">
        <f t="shared" si="0"/>
        <v>2073</v>
      </c>
      <c r="D14" s="1065">
        <f t="shared" si="1"/>
        <v>0.6061846626215367</v>
      </c>
      <c r="E14" s="1052"/>
      <c r="F14" s="1064">
        <v>532</v>
      </c>
      <c r="G14" s="1065">
        <v>25.663289917993247</v>
      </c>
      <c r="H14" s="1064">
        <v>42</v>
      </c>
      <c r="I14" s="1065">
        <v>7.8947368421052628</v>
      </c>
      <c r="J14" s="1052"/>
      <c r="K14" s="1064">
        <v>757</v>
      </c>
      <c r="L14" s="1065">
        <v>36.517124939700921</v>
      </c>
      <c r="M14" s="1064">
        <v>50</v>
      </c>
      <c r="N14" s="1065">
        <v>6.6050198150594461</v>
      </c>
      <c r="O14" s="1052"/>
      <c r="P14" s="1064">
        <v>784</v>
      </c>
      <c r="Q14" s="1065">
        <v>37.81958514230584</v>
      </c>
      <c r="R14" s="1064">
        <v>82</v>
      </c>
      <c r="S14" s="1065">
        <v>10.459183673469388</v>
      </c>
    </row>
    <row r="15" spans="1:21" s="176" customFormat="1" ht="18" customHeight="1" x14ac:dyDescent="0.25">
      <c r="A15" s="209"/>
      <c r="B15" s="1060" t="s">
        <v>6</v>
      </c>
      <c r="C15" s="1064">
        <f t="shared" si="0"/>
        <v>688</v>
      </c>
      <c r="D15" s="1065">
        <f t="shared" si="1"/>
        <v>0.20118429709774108</v>
      </c>
      <c r="E15" s="1052"/>
      <c r="F15" s="1064">
        <v>246</v>
      </c>
      <c r="G15" s="1065">
        <v>35.755813953488378</v>
      </c>
      <c r="H15" s="1064">
        <v>62</v>
      </c>
      <c r="I15" s="1065">
        <v>25.203252032520325</v>
      </c>
      <c r="J15" s="1052"/>
      <c r="K15" s="1064">
        <v>194</v>
      </c>
      <c r="L15" s="1065">
        <v>28.197674418604652</v>
      </c>
      <c r="M15" s="1064">
        <v>59</v>
      </c>
      <c r="N15" s="1065">
        <v>30.412371134020617</v>
      </c>
      <c r="O15" s="1052"/>
      <c r="P15" s="1064">
        <v>248</v>
      </c>
      <c r="Q15" s="1065">
        <v>36.046511627906973</v>
      </c>
      <c r="R15" s="1064">
        <v>87</v>
      </c>
      <c r="S15" s="1065">
        <v>35.080645161290327</v>
      </c>
    </row>
    <row r="16" spans="1:21" s="176" customFormat="1" ht="18" customHeight="1" x14ac:dyDescent="0.25">
      <c r="A16" s="209"/>
      <c r="B16" s="1060" t="s">
        <v>5</v>
      </c>
      <c r="C16" s="1064">
        <f t="shared" si="0"/>
        <v>1421</v>
      </c>
      <c r="D16" s="1065">
        <f t="shared" si="1"/>
        <v>0.41552745083704945</v>
      </c>
      <c r="E16" s="1052"/>
      <c r="F16" s="1064">
        <v>453</v>
      </c>
      <c r="G16" s="1065">
        <v>31.878958479943702</v>
      </c>
      <c r="H16" s="1064">
        <v>144</v>
      </c>
      <c r="I16" s="1065">
        <v>31.788079470198678</v>
      </c>
      <c r="J16" s="1052"/>
      <c r="K16" s="1064">
        <v>533</v>
      </c>
      <c r="L16" s="1065">
        <v>37.508796622097115</v>
      </c>
      <c r="M16" s="1064">
        <v>181</v>
      </c>
      <c r="N16" s="1065">
        <v>33.958724202626641</v>
      </c>
      <c r="O16" s="1052"/>
      <c r="P16" s="1064">
        <v>435</v>
      </c>
      <c r="Q16" s="1065">
        <v>30.612244897959183</v>
      </c>
      <c r="R16" s="1064">
        <v>162</v>
      </c>
      <c r="S16" s="1065">
        <v>37.241379310344833</v>
      </c>
    </row>
    <row r="17" spans="1:19" s="176" customFormat="1" ht="18" customHeight="1" x14ac:dyDescent="0.25">
      <c r="A17" s="209"/>
      <c r="B17" s="1060" t="s">
        <v>4</v>
      </c>
      <c r="C17" s="1064">
        <f t="shared" si="0"/>
        <v>22199</v>
      </c>
      <c r="D17" s="1065">
        <f t="shared" si="1"/>
        <v>6.4914101908034221</v>
      </c>
      <c r="E17" s="1052"/>
      <c r="F17" s="1064">
        <v>3626</v>
      </c>
      <c r="G17" s="1065">
        <v>16.334069102211814</v>
      </c>
      <c r="H17" s="1064">
        <v>2006</v>
      </c>
      <c r="I17" s="1065">
        <v>55.32266960838389</v>
      </c>
      <c r="J17" s="1052"/>
      <c r="K17" s="1064">
        <v>7175</v>
      </c>
      <c r="L17" s="1065">
        <v>32.321275733141128</v>
      </c>
      <c r="M17" s="1064">
        <v>3020</v>
      </c>
      <c r="N17" s="1065">
        <v>42.090592334494772</v>
      </c>
      <c r="O17" s="1052"/>
      <c r="P17" s="1064">
        <v>11398</v>
      </c>
      <c r="Q17" s="1065">
        <v>51.344655164647058</v>
      </c>
      <c r="R17" s="1064">
        <v>4771</v>
      </c>
      <c r="S17" s="1065">
        <v>41.858220740480782</v>
      </c>
    </row>
    <row r="18" spans="1:19" s="176" customFormat="1" ht="18" customHeight="1" x14ac:dyDescent="0.25">
      <c r="A18" s="209"/>
      <c r="B18" s="1060" t="s">
        <v>40</v>
      </c>
      <c r="C18" s="1064">
        <f t="shared" si="0"/>
        <v>15720</v>
      </c>
      <c r="D18" s="1065">
        <f t="shared" si="1"/>
        <v>4.5968272534542001</v>
      </c>
      <c r="E18" s="1052"/>
      <c r="F18" s="1064">
        <v>2900</v>
      </c>
      <c r="G18" s="1065">
        <v>18.447837150127228</v>
      </c>
      <c r="H18" s="1064">
        <v>653</v>
      </c>
      <c r="I18" s="1065">
        <v>22.517241379310345</v>
      </c>
      <c r="J18" s="1052"/>
      <c r="K18" s="1064">
        <v>4546</v>
      </c>
      <c r="L18" s="1065">
        <v>28.918575063613233</v>
      </c>
      <c r="M18" s="1064">
        <v>1409</v>
      </c>
      <c r="N18" s="1065">
        <v>30.994280686317644</v>
      </c>
      <c r="O18" s="1052"/>
      <c r="P18" s="1064">
        <v>8274</v>
      </c>
      <c r="Q18" s="1065">
        <v>52.63358778625954</v>
      </c>
      <c r="R18" s="1064">
        <v>3091</v>
      </c>
      <c r="S18" s="1065">
        <v>37.35798888083152</v>
      </c>
    </row>
    <row r="19" spans="1:19" s="176" customFormat="1" ht="18" customHeight="1" x14ac:dyDescent="0.25">
      <c r="A19" s="209"/>
      <c r="B19" s="1060" t="s">
        <v>41</v>
      </c>
      <c r="C19" s="1064">
        <f t="shared" si="0"/>
        <v>33728</v>
      </c>
      <c r="D19" s="1065">
        <f t="shared" si="1"/>
        <v>9.8627092623729808</v>
      </c>
      <c r="E19" s="1052"/>
      <c r="F19" s="1064">
        <v>5873</v>
      </c>
      <c r="G19" s="1065">
        <v>17.412832068311197</v>
      </c>
      <c r="H19" s="1064">
        <v>1122</v>
      </c>
      <c r="I19" s="1065">
        <v>19.104375957772859</v>
      </c>
      <c r="J19" s="1052"/>
      <c r="K19" s="1064">
        <v>12809</v>
      </c>
      <c r="L19" s="1065">
        <v>37.977348197343453</v>
      </c>
      <c r="M19" s="1064">
        <v>3775</v>
      </c>
      <c r="N19" s="1065">
        <v>29.471465375907563</v>
      </c>
      <c r="O19" s="1052"/>
      <c r="P19" s="1064">
        <v>15046</v>
      </c>
      <c r="Q19" s="1065">
        <v>44.609819734345351</v>
      </c>
      <c r="R19" s="1064">
        <v>8171</v>
      </c>
      <c r="S19" s="1065">
        <v>54.306792502990831</v>
      </c>
    </row>
    <row r="20" spans="1:19" s="176" customFormat="1" ht="18" customHeight="1" x14ac:dyDescent="0.25">
      <c r="A20" s="209"/>
      <c r="B20" s="1060" t="s">
        <v>3</v>
      </c>
      <c r="C20" s="1064">
        <f t="shared" si="0"/>
        <v>5353</v>
      </c>
      <c r="D20" s="1065">
        <f t="shared" si="1"/>
        <v>1.5653191022735582</v>
      </c>
      <c r="E20" s="1052"/>
      <c r="F20" s="1064">
        <v>876</v>
      </c>
      <c r="G20" s="1065">
        <v>16.364655333457875</v>
      </c>
      <c r="H20" s="1064">
        <v>389</v>
      </c>
      <c r="I20" s="1065">
        <v>44.406392694063932</v>
      </c>
      <c r="J20" s="1052"/>
      <c r="K20" s="1064">
        <v>1801</v>
      </c>
      <c r="L20" s="1065">
        <v>33.644685223239307</v>
      </c>
      <c r="M20" s="1064">
        <v>684</v>
      </c>
      <c r="N20" s="1065">
        <v>37.978900610771795</v>
      </c>
      <c r="O20" s="1052"/>
      <c r="P20" s="1064">
        <v>2676</v>
      </c>
      <c r="Q20" s="1065">
        <v>49.990659443302818</v>
      </c>
      <c r="R20" s="1064">
        <v>996</v>
      </c>
      <c r="S20" s="1065">
        <v>37.219730941704036</v>
      </c>
    </row>
    <row r="21" spans="1:19" s="176" customFormat="1" ht="18" customHeight="1" x14ac:dyDescent="0.25">
      <c r="A21" s="209"/>
      <c r="B21" s="1060" t="s">
        <v>2</v>
      </c>
      <c r="C21" s="1064">
        <f t="shared" si="0"/>
        <v>976</v>
      </c>
      <c r="D21" s="1065">
        <f t="shared" si="1"/>
        <v>0.2854009796037722</v>
      </c>
      <c r="E21" s="1052"/>
      <c r="F21" s="1064">
        <v>207</v>
      </c>
      <c r="G21" s="1065">
        <v>21.209016393442624</v>
      </c>
      <c r="H21" s="1064">
        <v>141</v>
      </c>
      <c r="I21" s="1065">
        <v>68.115942028985515</v>
      </c>
      <c r="J21" s="1052"/>
      <c r="K21" s="1064">
        <v>297</v>
      </c>
      <c r="L21" s="1065">
        <v>30.430327868852459</v>
      </c>
      <c r="M21" s="1064">
        <v>190</v>
      </c>
      <c r="N21" s="1065">
        <v>63.973063973063972</v>
      </c>
      <c r="O21" s="1052"/>
      <c r="P21" s="1064">
        <v>472</v>
      </c>
      <c r="Q21" s="1065">
        <v>48.360655737704917</v>
      </c>
      <c r="R21" s="1064">
        <v>297</v>
      </c>
      <c r="S21" s="1065">
        <v>62.923728813559322</v>
      </c>
    </row>
    <row r="22" spans="1:19" s="176" customFormat="1" ht="18" customHeight="1" x14ac:dyDescent="0.25">
      <c r="A22" s="209"/>
      <c r="B22" s="1060" t="s">
        <v>35</v>
      </c>
      <c r="C22" s="1064">
        <f t="shared" si="0"/>
        <v>25495</v>
      </c>
      <c r="D22" s="1065">
        <f t="shared" si="1"/>
        <v>7.4552233350391113</v>
      </c>
      <c r="E22" s="1052"/>
      <c r="F22" s="1064">
        <v>9143</v>
      </c>
      <c r="G22" s="1065">
        <v>35.861933712492643</v>
      </c>
      <c r="H22" s="1064">
        <v>7139</v>
      </c>
      <c r="I22" s="1065">
        <v>78.081592475117574</v>
      </c>
      <c r="J22" s="1052"/>
      <c r="K22" s="1064">
        <v>8880</v>
      </c>
      <c r="L22" s="1065">
        <v>34.830358893900765</v>
      </c>
      <c r="M22" s="1064">
        <v>5764</v>
      </c>
      <c r="N22" s="1065">
        <v>64.909909909909913</v>
      </c>
      <c r="O22" s="1052"/>
      <c r="P22" s="1064">
        <v>7472</v>
      </c>
      <c r="Q22" s="1065">
        <v>29.307707393606591</v>
      </c>
      <c r="R22" s="1064">
        <v>4473</v>
      </c>
      <c r="S22" s="1065">
        <v>59.863490364025694</v>
      </c>
    </row>
    <row r="23" spans="1:19" s="176" customFormat="1" ht="18" customHeight="1" x14ac:dyDescent="0.25">
      <c r="A23" s="209"/>
      <c r="B23" s="1060" t="s">
        <v>42</v>
      </c>
      <c r="C23" s="1064">
        <f t="shared" si="0"/>
        <v>50565</v>
      </c>
      <c r="D23" s="1065">
        <f t="shared" si="1"/>
        <v>14.786168579574529</v>
      </c>
      <c r="E23" s="1052"/>
      <c r="F23" s="1064">
        <v>13100</v>
      </c>
      <c r="G23" s="1065">
        <v>25.907248096509445</v>
      </c>
      <c r="H23" s="1064">
        <v>2708</v>
      </c>
      <c r="I23" s="1065">
        <v>20.671755725190842</v>
      </c>
      <c r="J23" s="1052"/>
      <c r="K23" s="1064">
        <v>19596</v>
      </c>
      <c r="L23" s="1065">
        <v>38.754078908335806</v>
      </c>
      <c r="M23" s="1064">
        <v>3770</v>
      </c>
      <c r="N23" s="1065">
        <v>19.238620126556441</v>
      </c>
      <c r="O23" s="1052"/>
      <c r="P23" s="1064">
        <v>17869</v>
      </c>
      <c r="Q23" s="1065">
        <v>35.338672995154752</v>
      </c>
      <c r="R23" s="1064">
        <v>4162</v>
      </c>
      <c r="S23" s="1065">
        <v>23.29173428843248</v>
      </c>
    </row>
    <row r="24" spans="1:19" s="176" customFormat="1" ht="18" customHeight="1" x14ac:dyDescent="0.25">
      <c r="A24" s="209">
        <v>47094</v>
      </c>
      <c r="B24" s="1060" t="s">
        <v>43</v>
      </c>
      <c r="C24" s="1064">
        <f t="shared" si="0"/>
        <v>3296</v>
      </c>
      <c r="D24" s="1065">
        <f t="shared" si="1"/>
        <v>0.96381314423568976</v>
      </c>
      <c r="E24" s="1052"/>
      <c r="F24" s="1064">
        <v>474</v>
      </c>
      <c r="G24" s="1065">
        <v>14.381067961165048</v>
      </c>
      <c r="H24" s="1064">
        <v>233</v>
      </c>
      <c r="I24" s="1065">
        <v>49.156118143459913</v>
      </c>
      <c r="J24" s="1052"/>
      <c r="K24" s="1064">
        <v>1029</v>
      </c>
      <c r="L24" s="1065">
        <v>31.219660194174757</v>
      </c>
      <c r="M24" s="1064">
        <v>429</v>
      </c>
      <c r="N24" s="1065">
        <v>41.690962099125365</v>
      </c>
      <c r="O24" s="1052"/>
      <c r="P24" s="1064">
        <v>1793</v>
      </c>
      <c r="Q24" s="1065">
        <v>54.399271844660191</v>
      </c>
      <c r="R24" s="1064">
        <v>707</v>
      </c>
      <c r="S24" s="1065">
        <v>39.431121026213049</v>
      </c>
    </row>
    <row r="25" spans="1:19" s="176" customFormat="1" ht="18" customHeight="1" x14ac:dyDescent="0.25">
      <c r="B25" s="1060" t="s">
        <v>44</v>
      </c>
      <c r="C25" s="1064">
        <f t="shared" si="0"/>
        <v>1099</v>
      </c>
      <c r="D25" s="1065">
        <f t="shared" si="1"/>
        <v>0.321368521090723</v>
      </c>
      <c r="E25" s="1052"/>
      <c r="F25" s="1064">
        <v>178</v>
      </c>
      <c r="G25" s="1065">
        <v>16.19654231119199</v>
      </c>
      <c r="H25" s="1064">
        <v>3</v>
      </c>
      <c r="I25" s="1065">
        <v>1.6853932584269662</v>
      </c>
      <c r="J25" s="1052"/>
      <c r="K25" s="1064">
        <v>309</v>
      </c>
      <c r="L25" s="1065">
        <v>28.116469517743404</v>
      </c>
      <c r="M25" s="1064">
        <v>4</v>
      </c>
      <c r="N25" s="1065">
        <v>1.2944983818770228</v>
      </c>
      <c r="O25" s="1052"/>
      <c r="P25" s="1064">
        <v>612</v>
      </c>
      <c r="Q25" s="1065">
        <v>55.686988171064598</v>
      </c>
      <c r="R25" s="1064">
        <v>6</v>
      </c>
      <c r="S25" s="1065">
        <v>0.98039215686274506</v>
      </c>
    </row>
    <row r="26" spans="1:19" s="176" customFormat="1" ht="18" customHeight="1" x14ac:dyDescent="0.25">
      <c r="B26" s="1060" t="s">
        <v>45</v>
      </c>
      <c r="C26" s="1064">
        <f t="shared" si="0"/>
        <v>5654</v>
      </c>
      <c r="D26" s="1065">
        <f t="shared" si="1"/>
        <v>1.6533372322538198</v>
      </c>
      <c r="E26" s="1052"/>
      <c r="F26" s="1064">
        <v>1311</v>
      </c>
      <c r="G26" s="1065">
        <v>23.187124159886803</v>
      </c>
      <c r="H26" s="1064">
        <v>150</v>
      </c>
      <c r="I26" s="1065">
        <v>11.441647597254006</v>
      </c>
      <c r="J26" s="1052"/>
      <c r="K26" s="1064">
        <v>1795</v>
      </c>
      <c r="L26" s="1065">
        <v>31.747435443933497</v>
      </c>
      <c r="M26" s="1064">
        <v>312</v>
      </c>
      <c r="N26" s="1065">
        <v>17.381615598885794</v>
      </c>
      <c r="O26" s="1052"/>
      <c r="P26" s="1064">
        <v>2548</v>
      </c>
      <c r="Q26" s="1065">
        <v>45.065440396179696</v>
      </c>
      <c r="R26" s="1064">
        <v>778</v>
      </c>
      <c r="S26" s="1065">
        <v>30.53375196232339</v>
      </c>
    </row>
    <row r="27" spans="1:19" s="176" customFormat="1" ht="18" customHeight="1" x14ac:dyDescent="0.25">
      <c r="B27" s="1060" t="s">
        <v>46</v>
      </c>
      <c r="C27" s="1064">
        <f t="shared" si="0"/>
        <v>3723</v>
      </c>
      <c r="D27" s="1065">
        <f t="shared" si="1"/>
        <v>1.0886760728123401</v>
      </c>
      <c r="E27" s="1052"/>
      <c r="F27" s="1064">
        <v>728</v>
      </c>
      <c r="G27" s="1065">
        <v>19.554123019070644</v>
      </c>
      <c r="H27" s="1064">
        <v>152</v>
      </c>
      <c r="I27" s="1065">
        <v>20.87912087912088</v>
      </c>
      <c r="J27" s="1052"/>
      <c r="K27" s="1064">
        <v>1383</v>
      </c>
      <c r="L27" s="1065">
        <v>37.147461724415791</v>
      </c>
      <c r="M27" s="1064">
        <v>316</v>
      </c>
      <c r="N27" s="1065">
        <v>22.848879248011571</v>
      </c>
      <c r="O27" s="1052"/>
      <c r="P27" s="1064">
        <v>1612</v>
      </c>
      <c r="Q27" s="1065">
        <v>43.298415256513564</v>
      </c>
      <c r="R27" s="1064">
        <v>665</v>
      </c>
      <c r="S27" s="1065">
        <v>41.253101736972702</v>
      </c>
    </row>
    <row r="28" spans="1:19" s="176" customFormat="1" ht="18" customHeight="1" x14ac:dyDescent="0.25">
      <c r="B28" s="1061" t="s">
        <v>1</v>
      </c>
      <c r="C28" s="1066">
        <f t="shared" si="0"/>
        <v>1193</v>
      </c>
      <c r="D28" s="1067">
        <f t="shared" si="1"/>
        <v>0.34885591051977483</v>
      </c>
      <c r="E28" s="1052"/>
      <c r="F28" s="1066">
        <v>355</v>
      </c>
      <c r="G28" s="1067">
        <v>29.756915339480301</v>
      </c>
      <c r="H28" s="1066">
        <v>139</v>
      </c>
      <c r="I28" s="1067">
        <v>39.154929577464785</v>
      </c>
      <c r="J28" s="1052"/>
      <c r="K28" s="1066">
        <v>387</v>
      </c>
      <c r="L28" s="1067">
        <v>32.439228834870079</v>
      </c>
      <c r="M28" s="1066">
        <v>150</v>
      </c>
      <c r="N28" s="1067">
        <v>38.759689922480625</v>
      </c>
      <c r="O28" s="1052"/>
      <c r="P28" s="1066">
        <v>451</v>
      </c>
      <c r="Q28" s="1067">
        <v>37.80385582564962</v>
      </c>
      <c r="R28" s="1066">
        <v>231</v>
      </c>
      <c r="S28" s="1067">
        <v>51.219512195121951</v>
      </c>
    </row>
    <row r="29" spans="1:19" s="114" customFormat="1" ht="18" customHeight="1" x14ac:dyDescent="0.25">
      <c r="B29" s="1081" t="s">
        <v>0</v>
      </c>
      <c r="C29" s="1082">
        <f>SUM(C11:C28)</f>
        <v>341975</v>
      </c>
      <c r="D29" s="1083">
        <f t="shared" si="1"/>
        <v>100</v>
      </c>
      <c r="E29" s="1080"/>
      <c r="F29" s="1082">
        <f>SUM(F11:F28)</f>
        <v>74794</v>
      </c>
      <c r="G29" s="1083">
        <f t="shared" ref="G29" si="2">F29/$C29*100</f>
        <v>21.87118941443088</v>
      </c>
      <c r="H29" s="1082">
        <f>SUM(H11:H28)</f>
        <v>25231</v>
      </c>
      <c r="I29" s="1083">
        <f>H29/F29*100</f>
        <v>33.733989357435092</v>
      </c>
      <c r="J29" s="1080"/>
      <c r="K29" s="1082">
        <f>SUM(K11:K28)</f>
        <v>134941</v>
      </c>
      <c r="L29" s="1083">
        <f t="shared" ref="L29" si="3">K29/$C29*100</f>
        <v>39.459317201549823</v>
      </c>
      <c r="M29" s="1082">
        <f>SUM(M11:M28)</f>
        <v>40677</v>
      </c>
      <c r="N29" s="1083">
        <f>M29/K29*100</f>
        <v>30.144285280233586</v>
      </c>
      <c r="O29" s="1080"/>
      <c r="P29" s="1082">
        <f>SUM(P11:P28)</f>
        <v>132240</v>
      </c>
      <c r="Q29" s="1083">
        <f t="shared" ref="Q29" si="4">P29/$C29*100</f>
        <v>38.669493384019297</v>
      </c>
      <c r="R29" s="1082">
        <f>SUM(R11:R28)</f>
        <v>48186</v>
      </c>
      <c r="S29" s="1083">
        <f>R29/P29*100</f>
        <v>36.438294010889294</v>
      </c>
    </row>
    <row r="30" spans="1:19" s="157" customFormat="1" ht="6.75" customHeight="1" x14ac:dyDescent="0.25">
      <c r="B30" s="1485"/>
      <c r="C30" s="1485"/>
      <c r="D30" s="1485"/>
      <c r="E30" s="185"/>
    </row>
    <row r="31" spans="1:19" ht="26.25" customHeight="1" x14ac:dyDescent="0.25">
      <c r="B31" s="1486"/>
      <c r="C31" s="1486"/>
      <c r="D31" s="1486"/>
      <c r="E31" s="1486"/>
      <c r="F31" s="1486"/>
      <c r="G31" s="1486"/>
      <c r="H31" s="1486"/>
      <c r="I31" s="1486"/>
      <c r="J31" s="1486"/>
      <c r="K31" s="1486"/>
      <c r="L31" s="1486"/>
      <c r="M31" s="1486"/>
      <c r="N31" s="1486"/>
      <c r="O31" s="1486"/>
      <c r="P31" s="1486"/>
      <c r="Q31" s="1486"/>
    </row>
    <row r="32" spans="1:19" x14ac:dyDescent="0.25">
      <c r="F32" s="210"/>
      <c r="K32" s="210"/>
    </row>
    <row r="33" spans="2:11" x14ac:dyDescent="0.25">
      <c r="B33" s="210"/>
      <c r="K33" s="210"/>
    </row>
  </sheetData>
  <mergeCells count="17">
    <mergeCell ref="B5:S5"/>
    <mergeCell ref="B30:D30"/>
    <mergeCell ref="B31:Q31"/>
    <mergeCell ref="B2:D2"/>
    <mergeCell ref="F2:Q2"/>
    <mergeCell ref="B7:B9"/>
    <mergeCell ref="C7:D8"/>
    <mergeCell ref="F7:I7"/>
    <mergeCell ref="K7:N7"/>
    <mergeCell ref="P7:S7"/>
    <mergeCell ref="F8:G8"/>
    <mergeCell ref="H8:I8"/>
    <mergeCell ref="K8:L8"/>
    <mergeCell ref="M8:N8"/>
    <mergeCell ref="P8:Q8"/>
    <mergeCell ref="R8:S8"/>
    <mergeCell ref="B4:S4"/>
  </mergeCells>
  <printOptions horizontalCentered="1"/>
  <pageMargins left="0" right="0" top="0.43307086614173229" bottom="0.43307086614173229" header="0" footer="0"/>
  <pageSetup paperSize="9" scale="99" orientation="landscape"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Hoja61">
    <pageSetUpPr fitToPage="1"/>
  </sheetPr>
  <dimension ref="A1:U33"/>
  <sheetViews>
    <sheetView zoomScaleNormal="100" workbookViewId="0">
      <selection activeCell="B6" sqref="B6"/>
    </sheetView>
  </sheetViews>
  <sheetFormatPr baseColWidth="10" defaultColWidth="11.453125" defaultRowHeight="12.5" x14ac:dyDescent="0.25"/>
  <cols>
    <col min="1" max="1" width="1" style="165" customWidth="1"/>
    <col min="2" max="2" width="30.26953125" style="165" customWidth="1"/>
    <col min="3" max="3" width="10.1796875" style="165" customWidth="1"/>
    <col min="4" max="4" width="8.1796875" style="165" customWidth="1"/>
    <col min="5" max="5" width="0.81640625" style="165" customWidth="1"/>
    <col min="6" max="6" width="10" style="165" customWidth="1"/>
    <col min="7" max="7" width="7.1796875" style="165" customWidth="1"/>
    <col min="8" max="9" width="8" style="165" customWidth="1"/>
    <col min="10" max="10" width="0.7265625" style="165" customWidth="1"/>
    <col min="11" max="11" width="10.1796875" style="165" customWidth="1"/>
    <col min="12" max="14" width="8" style="165" customWidth="1"/>
    <col min="15" max="15" width="0.54296875" style="165" customWidth="1"/>
    <col min="16" max="16" width="9" style="165" customWidth="1"/>
    <col min="17" max="17" width="7.453125" style="165" customWidth="1"/>
    <col min="18" max="18" width="8" style="165" customWidth="1"/>
    <col min="19" max="19" width="8.81640625" style="165" customWidth="1"/>
    <col min="20" max="20" width="7.54296875" style="165" customWidth="1"/>
    <col min="21" max="21" width="8.26953125" style="165" customWidth="1"/>
    <col min="22" max="22" width="8.81640625" style="165" customWidth="1"/>
    <col min="23" max="16384" width="11.453125" style="165"/>
  </cols>
  <sheetData>
    <row r="1" spans="1:21" ht="9.75" customHeight="1" x14ac:dyDescent="0.25">
      <c r="B1" s="165" t="s">
        <v>63</v>
      </c>
    </row>
    <row r="2" spans="1:21" s="108" customFormat="1" ht="49.5" customHeight="1" x14ac:dyDescent="0.3">
      <c r="B2" s="1300"/>
      <c r="C2" s="1300"/>
      <c r="D2" s="1300"/>
      <c r="E2" s="109"/>
      <c r="F2" s="1467"/>
      <c r="G2" s="1467"/>
      <c r="H2" s="1467"/>
      <c r="I2" s="1467"/>
      <c r="J2" s="1467"/>
      <c r="K2" s="1467"/>
      <c r="L2" s="1467"/>
      <c r="M2" s="1467"/>
      <c r="N2" s="1467"/>
      <c r="O2" s="1467"/>
      <c r="P2" s="1467"/>
      <c r="Q2" s="1467"/>
      <c r="S2" s="109"/>
    </row>
    <row r="3" spans="1:21" s="108" customFormat="1" ht="3" customHeight="1" x14ac:dyDescent="0.3">
      <c r="B3" s="109"/>
      <c r="C3" s="109"/>
      <c r="D3" s="109"/>
      <c r="E3" s="109"/>
      <c r="K3" s="109"/>
      <c r="P3" s="109"/>
      <c r="S3" s="109"/>
    </row>
    <row r="4" spans="1:21" s="111" customFormat="1" ht="15" customHeight="1" x14ac:dyDescent="0.25">
      <c r="B4" s="1325" t="s">
        <v>437</v>
      </c>
      <c r="C4" s="1325"/>
      <c r="D4" s="1325"/>
      <c r="E4" s="1325"/>
      <c r="F4" s="1325"/>
      <c r="G4" s="1325"/>
      <c r="H4" s="1325"/>
      <c r="I4" s="1325"/>
      <c r="J4" s="1325"/>
      <c r="K4" s="1325"/>
      <c r="L4" s="1325"/>
      <c r="M4" s="1325"/>
      <c r="N4" s="1325"/>
      <c r="O4" s="1325"/>
      <c r="P4" s="1325"/>
      <c r="Q4" s="1325"/>
      <c r="R4" s="1325"/>
      <c r="S4" s="1325"/>
      <c r="T4" s="205"/>
    </row>
    <row r="5" spans="1:21" s="206" customFormat="1" ht="15" customHeight="1" x14ac:dyDescent="0.25">
      <c r="B5" s="1326" t="s">
        <v>486</v>
      </c>
      <c r="C5" s="1326"/>
      <c r="D5" s="1326"/>
      <c r="E5" s="1326"/>
      <c r="F5" s="1326"/>
      <c r="G5" s="1326"/>
      <c r="H5" s="1326"/>
      <c r="I5" s="1326"/>
      <c r="J5" s="1326"/>
      <c r="K5" s="1326"/>
      <c r="L5" s="1326"/>
      <c r="M5" s="1326"/>
      <c r="N5" s="1326"/>
      <c r="O5" s="1326"/>
      <c r="P5" s="1326"/>
      <c r="Q5" s="1326"/>
      <c r="R5" s="1326"/>
      <c r="S5" s="1326"/>
      <c r="T5" s="207"/>
      <c r="U5" s="51"/>
    </row>
    <row r="6" spans="1:21" s="111" customFormat="1" ht="4.5" customHeight="1" x14ac:dyDescent="0.25"/>
    <row r="7" spans="1:21" s="113" customFormat="1" ht="15" customHeight="1" x14ac:dyDescent="0.25">
      <c r="A7" s="114"/>
      <c r="B7" s="1468" t="s">
        <v>12</v>
      </c>
      <c r="C7" s="1487" t="s">
        <v>75</v>
      </c>
      <c r="D7" s="1473"/>
      <c r="E7" s="1050"/>
      <c r="F7" s="1489" t="s">
        <v>31</v>
      </c>
      <c r="G7" s="1490"/>
      <c r="H7" s="1490"/>
      <c r="I7" s="1491"/>
      <c r="J7" s="1045"/>
      <c r="K7" s="1489" t="s">
        <v>49</v>
      </c>
      <c r="L7" s="1490"/>
      <c r="M7" s="1490"/>
      <c r="N7" s="1491"/>
      <c r="O7" s="1045"/>
      <c r="P7" s="1489" t="s">
        <v>50</v>
      </c>
      <c r="Q7" s="1490"/>
      <c r="R7" s="1490"/>
      <c r="S7" s="1491"/>
    </row>
    <row r="8" spans="1:21" s="113" customFormat="1" ht="29.25" customHeight="1" x14ac:dyDescent="0.25">
      <c r="A8" s="114"/>
      <c r="B8" s="1469"/>
      <c r="C8" s="1488"/>
      <c r="D8" s="1476"/>
      <c r="E8" s="1050"/>
      <c r="F8" s="1492" t="s">
        <v>69</v>
      </c>
      <c r="G8" s="1493"/>
      <c r="H8" s="1494" t="s">
        <v>129</v>
      </c>
      <c r="I8" s="1495"/>
      <c r="J8" s="1046"/>
      <c r="K8" s="1492" t="s">
        <v>69</v>
      </c>
      <c r="L8" s="1493"/>
      <c r="M8" s="1494" t="s">
        <v>129</v>
      </c>
      <c r="N8" s="1495"/>
      <c r="O8" s="1046"/>
      <c r="P8" s="1492" t="s">
        <v>69</v>
      </c>
      <c r="Q8" s="1493"/>
      <c r="R8" s="1494" t="s">
        <v>129</v>
      </c>
      <c r="S8" s="1495"/>
    </row>
    <row r="9" spans="1:21" s="117" customFormat="1" ht="29.25" customHeight="1" x14ac:dyDescent="0.25">
      <c r="A9" s="208"/>
      <c r="B9" s="1470"/>
      <c r="C9" s="1079" t="s">
        <v>9</v>
      </c>
      <c r="D9" s="1073" t="s">
        <v>10</v>
      </c>
      <c r="E9" s="1048"/>
      <c r="F9" s="1053" t="s">
        <v>9</v>
      </c>
      <c r="G9" s="1073" t="s">
        <v>71</v>
      </c>
      <c r="H9" s="1084" t="s">
        <v>9</v>
      </c>
      <c r="I9" s="1073" t="s">
        <v>130</v>
      </c>
      <c r="J9" s="1048"/>
      <c r="K9" s="1053" t="s">
        <v>9</v>
      </c>
      <c r="L9" s="1073" t="s">
        <v>71</v>
      </c>
      <c r="M9" s="1084" t="s">
        <v>9</v>
      </c>
      <c r="N9" s="1073" t="s">
        <v>130</v>
      </c>
      <c r="O9" s="1048"/>
      <c r="P9" s="1053" t="s">
        <v>9</v>
      </c>
      <c r="Q9" s="1073" t="s">
        <v>71</v>
      </c>
      <c r="R9" s="1084" t="s">
        <v>9</v>
      </c>
      <c r="S9" s="1073" t="s">
        <v>130</v>
      </c>
    </row>
    <row r="10" spans="1:21" s="117" customFormat="1" ht="6" customHeight="1" x14ac:dyDescent="0.25">
      <c r="A10" s="208"/>
      <c r="B10" s="211"/>
      <c r="C10" s="212"/>
      <c r="D10" s="212"/>
      <c r="E10" s="212"/>
      <c r="F10" s="212"/>
      <c r="G10" s="212"/>
      <c r="H10" s="212"/>
      <c r="I10" s="212"/>
      <c r="J10" s="212"/>
      <c r="K10" s="212"/>
      <c r="L10" s="212"/>
      <c r="M10" s="212"/>
      <c r="N10" s="212"/>
      <c r="O10" s="212"/>
      <c r="P10" s="212"/>
      <c r="Q10" s="212"/>
    </row>
    <row r="11" spans="1:21" s="176" customFormat="1" ht="18" customHeight="1" x14ac:dyDescent="0.25">
      <c r="A11" s="209"/>
      <c r="B11" s="1059" t="s">
        <v>8</v>
      </c>
      <c r="C11" s="1062">
        <f>F11+K11+P11</f>
        <v>14665</v>
      </c>
      <c r="D11" s="1063">
        <f>C11/C$29*100</f>
        <v>13.931770897656346</v>
      </c>
      <c r="E11" s="1052"/>
      <c r="F11" s="1062">
        <v>6118</v>
      </c>
      <c r="G11" s="1063">
        <v>41.718377088305495</v>
      </c>
      <c r="H11" s="1062">
        <v>2147</v>
      </c>
      <c r="I11" s="1063">
        <v>35.093167701863351</v>
      </c>
      <c r="J11" s="1052"/>
      <c r="K11" s="1062">
        <v>8158</v>
      </c>
      <c r="L11" s="1063">
        <v>55.629048755540403</v>
      </c>
      <c r="M11" s="1062">
        <v>3446</v>
      </c>
      <c r="N11" s="1063">
        <v>42.240745280706058</v>
      </c>
      <c r="O11" s="1052"/>
      <c r="P11" s="1062">
        <v>389</v>
      </c>
      <c r="Q11" s="1063">
        <v>2.6525741561541083</v>
      </c>
      <c r="R11" s="1062">
        <v>361</v>
      </c>
      <c r="S11" s="1063">
        <v>92.802056555269914</v>
      </c>
    </row>
    <row r="12" spans="1:21" s="176" customFormat="1" ht="18" customHeight="1" x14ac:dyDescent="0.25">
      <c r="A12" s="209"/>
      <c r="B12" s="1060" t="s">
        <v>7</v>
      </c>
      <c r="C12" s="1064">
        <f t="shared" ref="C12:C28" si="0">F12+K12+P12</f>
        <v>1760</v>
      </c>
      <c r="D12" s="1065">
        <f t="shared" ref="D12:D29" si="1">C12/C$29*100</f>
        <v>1.6720025080037619</v>
      </c>
      <c r="E12" s="1052"/>
      <c r="F12" s="1064">
        <v>471</v>
      </c>
      <c r="G12" s="1065">
        <v>26.76136363636364</v>
      </c>
      <c r="H12" s="1064">
        <v>232</v>
      </c>
      <c r="I12" s="1065">
        <v>49.256900212314228</v>
      </c>
      <c r="J12" s="1052"/>
      <c r="K12" s="1064">
        <v>658</v>
      </c>
      <c r="L12" s="1065">
        <v>37.386363636363633</v>
      </c>
      <c r="M12" s="1064">
        <v>283</v>
      </c>
      <c r="N12" s="1065">
        <v>43.009118541033438</v>
      </c>
      <c r="O12" s="1052"/>
      <c r="P12" s="1064">
        <v>631</v>
      </c>
      <c r="Q12" s="1065">
        <v>35.852272727272727</v>
      </c>
      <c r="R12" s="1064">
        <v>145</v>
      </c>
      <c r="S12" s="1065">
        <v>22.979397781299525</v>
      </c>
    </row>
    <row r="13" spans="1:21" s="176" customFormat="1" ht="18" customHeight="1" x14ac:dyDescent="0.25">
      <c r="A13" s="209"/>
      <c r="B13" s="1060" t="s">
        <v>37</v>
      </c>
      <c r="C13" s="1064">
        <f t="shared" si="0"/>
        <v>2288</v>
      </c>
      <c r="D13" s="1065">
        <f t="shared" si="1"/>
        <v>2.1736032604048905</v>
      </c>
      <c r="E13" s="1052"/>
      <c r="F13" s="1064">
        <v>583</v>
      </c>
      <c r="G13" s="1065">
        <v>25.48076923076923</v>
      </c>
      <c r="H13" s="1064">
        <v>11</v>
      </c>
      <c r="I13" s="1065">
        <v>1.8867924528301887</v>
      </c>
      <c r="J13" s="1052"/>
      <c r="K13" s="1064">
        <v>904</v>
      </c>
      <c r="L13" s="1065">
        <v>39.510489510489514</v>
      </c>
      <c r="M13" s="1064">
        <v>18</v>
      </c>
      <c r="N13" s="1065">
        <v>1.9911504424778761</v>
      </c>
      <c r="O13" s="1052"/>
      <c r="P13" s="1064">
        <v>801</v>
      </c>
      <c r="Q13" s="1065">
        <v>35.00874125874126</v>
      </c>
      <c r="R13" s="1064">
        <v>28</v>
      </c>
      <c r="S13" s="1065">
        <v>3.4956304619225969</v>
      </c>
    </row>
    <row r="14" spans="1:21" s="176" customFormat="1" ht="18" customHeight="1" x14ac:dyDescent="0.25">
      <c r="A14" s="209"/>
      <c r="B14" s="1060" t="s">
        <v>38</v>
      </c>
      <c r="C14" s="1064">
        <f t="shared" si="0"/>
        <v>1651</v>
      </c>
      <c r="D14" s="1065">
        <f t="shared" si="1"/>
        <v>1.5684523526785292</v>
      </c>
      <c r="E14" s="1052"/>
      <c r="F14" s="1064">
        <v>572</v>
      </c>
      <c r="G14" s="1065">
        <v>34.645669291338585</v>
      </c>
      <c r="H14" s="1064">
        <v>261</v>
      </c>
      <c r="I14" s="1065">
        <v>45.629370629370634</v>
      </c>
      <c r="J14" s="1052"/>
      <c r="K14" s="1064">
        <v>900</v>
      </c>
      <c r="L14" s="1065">
        <v>54.512416717141122</v>
      </c>
      <c r="M14" s="1064">
        <v>199</v>
      </c>
      <c r="N14" s="1065">
        <v>22.111111111111111</v>
      </c>
      <c r="O14" s="1052"/>
      <c r="P14" s="1064">
        <v>179</v>
      </c>
      <c r="Q14" s="1065">
        <v>10.841913991520292</v>
      </c>
      <c r="R14" s="1064">
        <v>53</v>
      </c>
      <c r="S14" s="1065">
        <v>29.608938547486037</v>
      </c>
    </row>
    <row r="15" spans="1:21" s="176" customFormat="1" ht="18" customHeight="1" x14ac:dyDescent="0.25">
      <c r="A15" s="209"/>
      <c r="B15" s="1060" t="s">
        <v>6</v>
      </c>
      <c r="C15" s="1064">
        <f t="shared" si="0"/>
        <v>5596</v>
      </c>
      <c r="D15" s="1065">
        <f t="shared" si="1"/>
        <v>5.3162079743119612</v>
      </c>
      <c r="E15" s="1052"/>
      <c r="F15" s="1064">
        <v>1408</v>
      </c>
      <c r="G15" s="1065">
        <v>25.160829163688348</v>
      </c>
      <c r="H15" s="1064">
        <v>810</v>
      </c>
      <c r="I15" s="1065">
        <v>57.528409090909093</v>
      </c>
      <c r="J15" s="1052"/>
      <c r="K15" s="1064">
        <v>1920</v>
      </c>
      <c r="L15" s="1065">
        <v>34.310221586847753</v>
      </c>
      <c r="M15" s="1064">
        <v>1222</v>
      </c>
      <c r="N15" s="1065">
        <v>63.645833333333336</v>
      </c>
      <c r="O15" s="1052"/>
      <c r="P15" s="1064">
        <v>2268</v>
      </c>
      <c r="Q15" s="1065">
        <v>40.528949249463899</v>
      </c>
      <c r="R15" s="1064">
        <v>1638</v>
      </c>
      <c r="S15" s="1065">
        <v>72.222222222222214</v>
      </c>
    </row>
    <row r="16" spans="1:21" s="176" customFormat="1" ht="18" customHeight="1" x14ac:dyDescent="0.25">
      <c r="A16" s="209"/>
      <c r="B16" s="1060" t="s">
        <v>5</v>
      </c>
      <c r="C16" s="1064">
        <f t="shared" si="0"/>
        <v>1932</v>
      </c>
      <c r="D16" s="1065">
        <f t="shared" si="1"/>
        <v>1.8354027531041297</v>
      </c>
      <c r="E16" s="1052"/>
      <c r="F16" s="1064">
        <v>726</v>
      </c>
      <c r="G16" s="1065">
        <v>37.577639751552795</v>
      </c>
      <c r="H16" s="1064">
        <v>2</v>
      </c>
      <c r="I16" s="1065">
        <v>0.27548209366391185</v>
      </c>
      <c r="J16" s="1052"/>
      <c r="K16" s="1064">
        <v>729</v>
      </c>
      <c r="L16" s="1065">
        <v>37.732919254658384</v>
      </c>
      <c r="M16" s="1064">
        <v>4</v>
      </c>
      <c r="N16" s="1065">
        <v>0.5486968449931412</v>
      </c>
      <c r="O16" s="1052"/>
      <c r="P16" s="1064">
        <v>477</v>
      </c>
      <c r="Q16" s="1065">
        <v>24.689440993788818</v>
      </c>
      <c r="R16" s="1064">
        <v>7</v>
      </c>
      <c r="S16" s="1065">
        <v>1.4675052410901468</v>
      </c>
    </row>
    <row r="17" spans="1:19" s="176" customFormat="1" ht="18" customHeight="1" x14ac:dyDescent="0.25">
      <c r="A17" s="209"/>
      <c r="B17" s="1060" t="s">
        <v>4</v>
      </c>
      <c r="C17" s="1064">
        <f t="shared" si="0"/>
        <v>8002</v>
      </c>
      <c r="D17" s="1065">
        <f t="shared" si="1"/>
        <v>7.6019114028671035</v>
      </c>
      <c r="E17" s="1052"/>
      <c r="F17" s="1064">
        <v>2087</v>
      </c>
      <c r="G17" s="1065">
        <v>26.080979755061236</v>
      </c>
      <c r="H17" s="1064">
        <v>20</v>
      </c>
      <c r="I17" s="1065">
        <v>0.95831336847149018</v>
      </c>
      <c r="J17" s="1052"/>
      <c r="K17" s="1064">
        <v>2453</v>
      </c>
      <c r="L17" s="1065">
        <v>30.654836290927268</v>
      </c>
      <c r="M17" s="1064">
        <v>21</v>
      </c>
      <c r="N17" s="1065">
        <v>0.8560945780676722</v>
      </c>
      <c r="O17" s="1052"/>
      <c r="P17" s="1064">
        <v>3462</v>
      </c>
      <c r="Q17" s="1065">
        <v>43.2641839540115</v>
      </c>
      <c r="R17" s="1064">
        <v>26</v>
      </c>
      <c r="S17" s="1065">
        <v>0.75101097631426927</v>
      </c>
    </row>
    <row r="18" spans="1:19" s="176" customFormat="1" ht="18" customHeight="1" x14ac:dyDescent="0.25">
      <c r="A18" s="209"/>
      <c r="B18" s="1060" t="s">
        <v>40</v>
      </c>
      <c r="C18" s="1064">
        <f t="shared" si="0"/>
        <v>3604</v>
      </c>
      <c r="D18" s="1065">
        <f t="shared" si="1"/>
        <v>3.4238051357077035</v>
      </c>
      <c r="E18" s="1052"/>
      <c r="F18" s="1064">
        <v>1206</v>
      </c>
      <c r="G18" s="1065">
        <v>33.462819089900108</v>
      </c>
      <c r="H18" s="1064">
        <v>316</v>
      </c>
      <c r="I18" s="1065">
        <v>26.202321724709783</v>
      </c>
      <c r="J18" s="1052"/>
      <c r="K18" s="1064">
        <v>1413</v>
      </c>
      <c r="L18" s="1065">
        <v>39.206437291897892</v>
      </c>
      <c r="M18" s="1064">
        <v>615</v>
      </c>
      <c r="N18" s="1065">
        <v>43.524416135881104</v>
      </c>
      <c r="O18" s="1052"/>
      <c r="P18" s="1064">
        <v>985</v>
      </c>
      <c r="Q18" s="1065">
        <v>27.330743618201996</v>
      </c>
      <c r="R18" s="1064">
        <v>518</v>
      </c>
      <c r="S18" s="1065">
        <v>52.588832487309645</v>
      </c>
    </row>
    <row r="19" spans="1:19" s="176" customFormat="1" ht="18" customHeight="1" x14ac:dyDescent="0.25">
      <c r="A19" s="209"/>
      <c r="B19" s="1060" t="s">
        <v>41</v>
      </c>
      <c r="C19" s="1064">
        <f t="shared" si="0"/>
        <v>13779</v>
      </c>
      <c r="D19" s="1065">
        <f t="shared" si="1"/>
        <v>13.090069635104454</v>
      </c>
      <c r="E19" s="1052"/>
      <c r="F19" s="1064">
        <v>3435</v>
      </c>
      <c r="G19" s="1065">
        <v>24.929240148051381</v>
      </c>
      <c r="H19" s="1064">
        <v>293</v>
      </c>
      <c r="I19" s="1065">
        <v>8.5298398835516736</v>
      </c>
      <c r="J19" s="1052"/>
      <c r="K19" s="1064">
        <v>6991</v>
      </c>
      <c r="L19" s="1065">
        <v>50.736628202336888</v>
      </c>
      <c r="M19" s="1064">
        <v>1063</v>
      </c>
      <c r="N19" s="1065">
        <v>15.205263910742383</v>
      </c>
      <c r="O19" s="1052"/>
      <c r="P19" s="1064">
        <v>3353</v>
      </c>
      <c r="Q19" s="1065">
        <v>24.334131649611727</v>
      </c>
      <c r="R19" s="1064">
        <v>2927</v>
      </c>
      <c r="S19" s="1065">
        <v>87.294959737548467</v>
      </c>
    </row>
    <row r="20" spans="1:19" s="176" customFormat="1" ht="18" customHeight="1" x14ac:dyDescent="0.25">
      <c r="A20" s="209"/>
      <c r="B20" s="1060" t="s">
        <v>3</v>
      </c>
      <c r="C20" s="1064">
        <f t="shared" si="0"/>
        <v>9191</v>
      </c>
      <c r="D20" s="1065">
        <f t="shared" si="1"/>
        <v>8.731463097194645</v>
      </c>
      <c r="E20" s="1052"/>
      <c r="F20" s="1064">
        <v>2884</v>
      </c>
      <c r="G20" s="1065">
        <v>31.378522467631381</v>
      </c>
      <c r="H20" s="1064">
        <v>349</v>
      </c>
      <c r="I20" s="1065">
        <v>12.10124826629681</v>
      </c>
      <c r="J20" s="1052"/>
      <c r="K20" s="1064">
        <v>4144</v>
      </c>
      <c r="L20" s="1065">
        <v>45.087585681645088</v>
      </c>
      <c r="M20" s="1064">
        <v>861</v>
      </c>
      <c r="N20" s="1065">
        <v>20.777027027027025</v>
      </c>
      <c r="O20" s="1052"/>
      <c r="P20" s="1064">
        <v>2163</v>
      </c>
      <c r="Q20" s="1065">
        <v>23.533891850723535</v>
      </c>
      <c r="R20" s="1064">
        <v>612</v>
      </c>
      <c r="S20" s="1065">
        <v>28.29403606102635</v>
      </c>
    </row>
    <row r="21" spans="1:19" s="176" customFormat="1" ht="18" customHeight="1" x14ac:dyDescent="0.25">
      <c r="A21" s="209"/>
      <c r="B21" s="1060" t="s">
        <v>2</v>
      </c>
      <c r="C21" s="1064">
        <f t="shared" si="0"/>
        <v>2285</v>
      </c>
      <c r="D21" s="1065">
        <f t="shared" si="1"/>
        <v>2.1707532561298843</v>
      </c>
      <c r="E21" s="1052"/>
      <c r="F21" s="1064">
        <v>713</v>
      </c>
      <c r="G21" s="1065">
        <v>31.203501094091902</v>
      </c>
      <c r="H21" s="1064">
        <v>501</v>
      </c>
      <c r="I21" s="1065">
        <v>70.266479663394108</v>
      </c>
      <c r="J21" s="1052"/>
      <c r="K21" s="1064">
        <v>873</v>
      </c>
      <c r="L21" s="1065">
        <v>38.205689277899346</v>
      </c>
      <c r="M21" s="1064">
        <v>643</v>
      </c>
      <c r="N21" s="1065">
        <v>73.654066437571601</v>
      </c>
      <c r="O21" s="1052"/>
      <c r="P21" s="1064">
        <v>699</v>
      </c>
      <c r="Q21" s="1065">
        <v>30.590809628008753</v>
      </c>
      <c r="R21" s="1064">
        <v>552</v>
      </c>
      <c r="S21" s="1065">
        <v>78.969957081545061</v>
      </c>
    </row>
    <row r="22" spans="1:19" s="176" customFormat="1" ht="18" customHeight="1" x14ac:dyDescent="0.25">
      <c r="A22" s="209"/>
      <c r="B22" s="1060" t="s">
        <v>35</v>
      </c>
      <c r="C22" s="1064">
        <f t="shared" si="0"/>
        <v>8871</v>
      </c>
      <c r="D22" s="1065">
        <f t="shared" si="1"/>
        <v>8.4274626411939622</v>
      </c>
      <c r="E22" s="1052"/>
      <c r="F22" s="1064">
        <v>2041</v>
      </c>
      <c r="G22" s="1065">
        <v>23.007552699808365</v>
      </c>
      <c r="H22" s="1064">
        <v>367</v>
      </c>
      <c r="I22" s="1065">
        <v>17.981381675649192</v>
      </c>
      <c r="J22" s="1052"/>
      <c r="K22" s="1064">
        <v>3181</v>
      </c>
      <c r="L22" s="1065">
        <v>35.858415060308872</v>
      </c>
      <c r="M22" s="1064">
        <v>981</v>
      </c>
      <c r="N22" s="1065">
        <v>30.839358692235148</v>
      </c>
      <c r="O22" s="1052"/>
      <c r="P22" s="1064">
        <v>3649</v>
      </c>
      <c r="Q22" s="1065">
        <v>41.134032239882764</v>
      </c>
      <c r="R22" s="1064">
        <v>1592</v>
      </c>
      <c r="S22" s="1065">
        <v>43.628391340093174</v>
      </c>
    </row>
    <row r="23" spans="1:19" s="176" customFormat="1" ht="18" customHeight="1" x14ac:dyDescent="0.25">
      <c r="A23" s="209"/>
      <c r="B23" s="1060" t="s">
        <v>42</v>
      </c>
      <c r="C23" s="1064">
        <f t="shared" si="0"/>
        <v>17790</v>
      </c>
      <c r="D23" s="1065">
        <f t="shared" si="1"/>
        <v>16.900525350788026</v>
      </c>
      <c r="E23" s="1052"/>
      <c r="F23" s="1064">
        <v>6627</v>
      </c>
      <c r="G23" s="1065">
        <v>37.251264755480605</v>
      </c>
      <c r="H23" s="1064">
        <v>2578</v>
      </c>
      <c r="I23" s="1065">
        <v>38.901463709068963</v>
      </c>
      <c r="J23" s="1052"/>
      <c r="K23" s="1064">
        <v>7720</v>
      </c>
      <c r="L23" s="1065">
        <v>43.395165823496349</v>
      </c>
      <c r="M23" s="1064">
        <v>4051</v>
      </c>
      <c r="N23" s="1065">
        <v>52.474093264248701</v>
      </c>
      <c r="O23" s="1052"/>
      <c r="P23" s="1064">
        <v>3443</v>
      </c>
      <c r="Q23" s="1065">
        <v>19.35356942102305</v>
      </c>
      <c r="R23" s="1064">
        <v>2210</v>
      </c>
      <c r="S23" s="1065">
        <v>64.188207958176008</v>
      </c>
    </row>
    <row r="24" spans="1:19" s="176" customFormat="1" ht="18" customHeight="1" x14ac:dyDescent="0.25">
      <c r="A24" s="209">
        <v>47094</v>
      </c>
      <c r="B24" s="1060" t="s">
        <v>43</v>
      </c>
      <c r="C24" s="1064">
        <f t="shared" si="0"/>
        <v>4103</v>
      </c>
      <c r="D24" s="1065">
        <f t="shared" si="1"/>
        <v>3.8978558467837701</v>
      </c>
      <c r="E24" s="1052"/>
      <c r="F24" s="1064">
        <v>1431</v>
      </c>
      <c r="G24" s="1065">
        <v>34.876919327321474</v>
      </c>
      <c r="H24" s="1064">
        <v>282</v>
      </c>
      <c r="I24" s="1065">
        <v>19.70649895178197</v>
      </c>
      <c r="J24" s="1052"/>
      <c r="K24" s="1064">
        <v>2014</v>
      </c>
      <c r="L24" s="1065">
        <v>49.086034608822814</v>
      </c>
      <c r="M24" s="1064">
        <v>333</v>
      </c>
      <c r="N24" s="1065">
        <v>16.53426017874876</v>
      </c>
      <c r="O24" s="1052"/>
      <c r="P24" s="1064">
        <v>658</v>
      </c>
      <c r="Q24" s="1065">
        <v>16.037046063855716</v>
      </c>
      <c r="R24" s="1064">
        <v>187</v>
      </c>
      <c r="S24" s="1065">
        <v>28.419452887537993</v>
      </c>
    </row>
    <row r="25" spans="1:19" s="176" customFormat="1" ht="18" customHeight="1" x14ac:dyDescent="0.25">
      <c r="B25" s="1060" t="s">
        <v>44</v>
      </c>
      <c r="C25" s="1064">
        <f t="shared" si="0"/>
        <v>731</v>
      </c>
      <c r="D25" s="1065">
        <f t="shared" si="1"/>
        <v>0.69445104167656257</v>
      </c>
      <c r="E25" s="1052"/>
      <c r="F25" s="1064">
        <v>183</v>
      </c>
      <c r="G25" s="1065">
        <v>25.034199726402189</v>
      </c>
      <c r="H25" s="1064">
        <v>42</v>
      </c>
      <c r="I25" s="1065">
        <v>22.950819672131146</v>
      </c>
      <c r="J25" s="1052"/>
      <c r="K25" s="1064">
        <v>296</v>
      </c>
      <c r="L25" s="1065">
        <v>40.492476060191521</v>
      </c>
      <c r="M25" s="1064">
        <v>95</v>
      </c>
      <c r="N25" s="1065">
        <v>32.094594594594597</v>
      </c>
      <c r="O25" s="1052"/>
      <c r="P25" s="1064">
        <v>252</v>
      </c>
      <c r="Q25" s="1065">
        <v>34.473324213406293</v>
      </c>
      <c r="R25" s="1064">
        <v>101</v>
      </c>
      <c r="S25" s="1065">
        <v>40.079365079365083</v>
      </c>
    </row>
    <row r="26" spans="1:19" s="176" customFormat="1" ht="18" customHeight="1" x14ac:dyDescent="0.25">
      <c r="B26" s="1060" t="s">
        <v>45</v>
      </c>
      <c r="C26" s="1064">
        <f t="shared" si="0"/>
        <v>7590</v>
      </c>
      <c r="D26" s="1065">
        <f t="shared" si="1"/>
        <v>7.2105108157662228</v>
      </c>
      <c r="E26" s="1052"/>
      <c r="F26" s="1064">
        <v>1905</v>
      </c>
      <c r="G26" s="1065">
        <v>25.098814229249012</v>
      </c>
      <c r="H26" s="1064">
        <v>240</v>
      </c>
      <c r="I26" s="1065">
        <v>12.598425196850393</v>
      </c>
      <c r="J26" s="1052"/>
      <c r="K26" s="1064">
        <v>3209</v>
      </c>
      <c r="L26" s="1065">
        <v>42.279314888010539</v>
      </c>
      <c r="M26" s="1064">
        <v>459</v>
      </c>
      <c r="N26" s="1065">
        <v>14.303521346213774</v>
      </c>
      <c r="O26" s="1052"/>
      <c r="P26" s="1064">
        <v>2476</v>
      </c>
      <c r="Q26" s="1065">
        <v>32.621870882740453</v>
      </c>
      <c r="R26" s="1064">
        <v>644</v>
      </c>
      <c r="S26" s="1065">
        <v>26.009693053311793</v>
      </c>
    </row>
    <row r="27" spans="1:19" s="176" customFormat="1" ht="18" customHeight="1" x14ac:dyDescent="0.25">
      <c r="B27" s="1060" t="s">
        <v>46</v>
      </c>
      <c r="C27" s="1064">
        <f t="shared" si="0"/>
        <v>1363</v>
      </c>
      <c r="D27" s="1065">
        <f t="shared" si="1"/>
        <v>1.2948519422779134</v>
      </c>
      <c r="E27" s="1052"/>
      <c r="F27" s="1064">
        <v>432</v>
      </c>
      <c r="G27" s="1065">
        <v>31.694790902421126</v>
      </c>
      <c r="H27" s="1064">
        <v>38</v>
      </c>
      <c r="I27" s="1065">
        <v>8.7962962962962958</v>
      </c>
      <c r="J27" s="1052"/>
      <c r="K27" s="1064">
        <v>666</v>
      </c>
      <c r="L27" s="1065">
        <v>48.862802641232577</v>
      </c>
      <c r="M27" s="1064">
        <v>69</v>
      </c>
      <c r="N27" s="1065">
        <v>10.36036036036036</v>
      </c>
      <c r="O27" s="1052"/>
      <c r="P27" s="1064">
        <v>265</v>
      </c>
      <c r="Q27" s="1065">
        <v>19.442406456346294</v>
      </c>
      <c r="R27" s="1064">
        <v>66</v>
      </c>
      <c r="S27" s="1065">
        <v>24.90566037735849</v>
      </c>
    </row>
    <row r="28" spans="1:19" s="176" customFormat="1" ht="18" customHeight="1" x14ac:dyDescent="0.25">
      <c r="B28" s="1061" t="s">
        <v>1</v>
      </c>
      <c r="C28" s="1066">
        <f t="shared" si="0"/>
        <v>62</v>
      </c>
      <c r="D28" s="1067">
        <f t="shared" si="1"/>
        <v>5.890008835013253E-2</v>
      </c>
      <c r="E28" s="1052"/>
      <c r="F28" s="1066">
        <v>21</v>
      </c>
      <c r="G28" s="1067">
        <v>33.87096774193548</v>
      </c>
      <c r="H28" s="1066">
        <v>11</v>
      </c>
      <c r="I28" s="1067">
        <v>52.380952380952387</v>
      </c>
      <c r="J28" s="1052"/>
      <c r="K28" s="1066">
        <v>23</v>
      </c>
      <c r="L28" s="1067">
        <v>37.096774193548384</v>
      </c>
      <c r="M28" s="1066">
        <v>14</v>
      </c>
      <c r="N28" s="1067">
        <v>60.869565217391312</v>
      </c>
      <c r="O28" s="1052"/>
      <c r="P28" s="1066">
        <v>18</v>
      </c>
      <c r="Q28" s="1067">
        <v>29.032258064516132</v>
      </c>
      <c r="R28" s="1066">
        <v>12</v>
      </c>
      <c r="S28" s="1067">
        <v>66.666666666666657</v>
      </c>
    </row>
    <row r="29" spans="1:19" s="114" customFormat="1" ht="18" customHeight="1" x14ac:dyDescent="0.25">
      <c r="B29" s="1081" t="s">
        <v>0</v>
      </c>
      <c r="C29" s="1082">
        <f>SUM(C11:C28)</f>
        <v>105263</v>
      </c>
      <c r="D29" s="1083">
        <f t="shared" si="1"/>
        <v>100</v>
      </c>
      <c r="E29" s="1080"/>
      <c r="F29" s="1082">
        <f>SUM(F11:F28)</f>
        <v>32843</v>
      </c>
      <c r="G29" s="1083">
        <f t="shared" ref="G29" si="2">F29/$C29*100</f>
        <v>31.200896801345202</v>
      </c>
      <c r="H29" s="1082">
        <f>SUM(H11:H28)</f>
        <v>8500</v>
      </c>
      <c r="I29" s="1083">
        <f>H29/F29*100</f>
        <v>25.880705173096246</v>
      </c>
      <c r="J29" s="1080"/>
      <c r="K29" s="1082">
        <f>SUM(K11:K28)</f>
        <v>46252</v>
      </c>
      <c r="L29" s="1083">
        <f t="shared" ref="L29" si="3">K29/$C29*100</f>
        <v>43.939465909198866</v>
      </c>
      <c r="M29" s="1082">
        <f>SUM(M11:M28)</f>
        <v>14377</v>
      </c>
      <c r="N29" s="1083">
        <f>M29/K29*100</f>
        <v>31.084061229784659</v>
      </c>
      <c r="O29" s="1080"/>
      <c r="P29" s="1082">
        <f>SUM(P11:P28)</f>
        <v>26168</v>
      </c>
      <c r="Q29" s="1083">
        <f t="shared" ref="Q29" si="4">P29/$C29*100</f>
        <v>24.859637289455936</v>
      </c>
      <c r="R29" s="1082">
        <f>SUM(R11:R28)</f>
        <v>11679</v>
      </c>
      <c r="S29" s="1083">
        <f>R29/P29*100</f>
        <v>44.63084683583002</v>
      </c>
    </row>
    <row r="30" spans="1:19" s="157" customFormat="1" ht="6.75" customHeight="1" x14ac:dyDescent="0.25">
      <c r="B30" s="1485"/>
      <c r="C30" s="1485"/>
      <c r="D30" s="1485"/>
      <c r="E30" s="185"/>
    </row>
    <row r="31" spans="1:19" x14ac:dyDescent="0.25">
      <c r="F31" s="210"/>
    </row>
    <row r="32" spans="1:19" x14ac:dyDescent="0.25">
      <c r="F32" s="210"/>
      <c r="K32" s="210"/>
    </row>
    <row r="33" spans="2:11" x14ac:dyDescent="0.25">
      <c r="B33" s="210"/>
      <c r="K33" s="210"/>
    </row>
  </sheetData>
  <mergeCells count="16">
    <mergeCell ref="B30:D30"/>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09">
    <tabColor theme="0"/>
    <pageSetUpPr fitToPage="1"/>
  </sheetPr>
  <dimension ref="A1:Z26"/>
  <sheetViews>
    <sheetView zoomScale="80" zoomScaleNormal="80" workbookViewId="0"/>
  </sheetViews>
  <sheetFormatPr baseColWidth="10" defaultColWidth="11.453125" defaultRowHeight="14.5" x14ac:dyDescent="0.35"/>
  <cols>
    <col min="1" max="1" width="1.81640625" style="559" customWidth="1"/>
    <col min="2" max="2" width="25.81640625" style="559" customWidth="1"/>
    <col min="3" max="9" width="10.81640625" style="559" customWidth="1"/>
    <col min="10" max="11" width="7.1796875" style="559" customWidth="1"/>
    <col min="12" max="12" width="7.7265625" style="559" customWidth="1"/>
    <col min="13" max="20" width="8.26953125" style="559" customWidth="1"/>
    <col min="21" max="22" width="7.7265625" style="559" customWidth="1"/>
    <col min="23" max="23" width="11.453125" style="559" customWidth="1"/>
    <col min="24" max="24" width="11.453125" style="559"/>
    <col min="25" max="25" width="11.81640625" style="559" bestFit="1" customWidth="1"/>
    <col min="26" max="16384" width="11.453125" style="559"/>
  </cols>
  <sheetData>
    <row r="1" spans="1:24" x14ac:dyDescent="0.35">
      <c r="A1" s="558"/>
      <c r="B1" s="558"/>
      <c r="I1" s="560"/>
      <c r="J1" s="560"/>
    </row>
    <row r="2" spans="1:24" ht="48.75" customHeight="1" x14ac:dyDescent="0.35">
      <c r="A2" s="558"/>
      <c r="B2" s="558"/>
      <c r="I2" s="560"/>
      <c r="J2" s="560"/>
    </row>
    <row r="3" spans="1:24" ht="24" customHeight="1" x14ac:dyDescent="0.35">
      <c r="A3" s="558"/>
      <c r="B3" s="1285" t="s">
        <v>369</v>
      </c>
      <c r="C3" s="1285"/>
      <c r="D3" s="1285"/>
      <c r="E3" s="1285"/>
      <c r="F3" s="1285"/>
      <c r="G3" s="1285"/>
      <c r="H3" s="1285"/>
      <c r="I3" s="1285"/>
      <c r="J3" s="1285"/>
      <c r="K3" s="1285"/>
      <c r="L3" s="1285"/>
      <c r="M3" s="1285"/>
      <c r="N3" s="1285"/>
      <c r="O3" s="1285"/>
      <c r="P3" s="1285"/>
      <c r="Q3" s="1285"/>
      <c r="R3" s="1285"/>
      <c r="S3" s="1285"/>
      <c r="T3" s="1285"/>
      <c r="U3" s="1285"/>
    </row>
    <row r="5" spans="1:24" x14ac:dyDescent="0.35">
      <c r="B5" s="561"/>
      <c r="C5" s="1286" t="s">
        <v>368</v>
      </c>
      <c r="D5" s="1286"/>
      <c r="E5" s="1286"/>
      <c r="F5" s="1286"/>
      <c r="G5" s="1286"/>
      <c r="H5" s="1286"/>
      <c r="I5" s="1286"/>
      <c r="J5" s="1286"/>
      <c r="K5" s="1286" t="s">
        <v>342</v>
      </c>
      <c r="L5" s="1286"/>
      <c r="M5" s="1286"/>
      <c r="N5" s="1286"/>
      <c r="O5" s="1286"/>
      <c r="P5" s="1286"/>
      <c r="Q5" s="1286"/>
      <c r="R5" s="1286"/>
      <c r="S5" s="1286"/>
      <c r="T5" s="1286"/>
      <c r="U5" s="1286"/>
      <c r="V5" s="1286"/>
    </row>
    <row r="6" spans="1:24" ht="21" customHeight="1" x14ac:dyDescent="0.35">
      <c r="B6" s="561"/>
      <c r="C6" s="1286"/>
      <c r="D6" s="1286"/>
      <c r="E6" s="1286"/>
      <c r="F6" s="1286"/>
      <c r="G6" s="1286"/>
      <c r="H6" s="1286"/>
      <c r="I6" s="1286"/>
      <c r="J6" s="1286"/>
      <c r="K6" s="1286">
        <v>43830</v>
      </c>
      <c r="L6" s="1287"/>
      <c r="M6" s="1288">
        <v>44196</v>
      </c>
      <c r="N6" s="1288"/>
      <c r="O6" s="1288">
        <v>44561</v>
      </c>
      <c r="P6" s="1288"/>
      <c r="Q6" s="1288">
        <v>44926</v>
      </c>
      <c r="R6" s="1288"/>
      <c r="S6" s="1288">
        <v>45291</v>
      </c>
      <c r="T6" s="1288"/>
      <c r="U6" s="1288">
        <f>EVO_sol!U6</f>
        <v>45351</v>
      </c>
      <c r="V6" s="1288"/>
    </row>
    <row r="7" spans="1:24" x14ac:dyDescent="0.35">
      <c r="B7" s="668"/>
      <c r="C7" s="620">
        <v>43465</v>
      </c>
      <c r="D7" s="620">
        <v>43830</v>
      </c>
      <c r="E7" s="620">
        <v>44196</v>
      </c>
      <c r="F7" s="620">
        <v>44561</v>
      </c>
      <c r="G7" s="620">
        <v>44926</v>
      </c>
      <c r="H7" s="620">
        <v>45291</v>
      </c>
      <c r="I7" s="672">
        <f>EVO!I7</f>
        <v>45351</v>
      </c>
      <c r="J7" s="617"/>
      <c r="K7" s="617" t="s">
        <v>28</v>
      </c>
      <c r="L7" s="617" t="s">
        <v>343</v>
      </c>
      <c r="M7" s="617" t="s">
        <v>28</v>
      </c>
      <c r="N7" s="617" t="s">
        <v>343</v>
      </c>
      <c r="O7" s="617" t="s">
        <v>28</v>
      </c>
      <c r="P7" s="617" t="s">
        <v>343</v>
      </c>
      <c r="Q7" s="617" t="s">
        <v>28</v>
      </c>
      <c r="R7" s="617" t="s">
        <v>343</v>
      </c>
      <c r="S7" s="617" t="s">
        <v>28</v>
      </c>
      <c r="T7" s="617" t="s">
        <v>343</v>
      </c>
      <c r="U7" s="617" t="s">
        <v>28</v>
      </c>
      <c r="V7" s="617" t="s">
        <v>343</v>
      </c>
    </row>
    <row r="8" spans="1:24" ht="15" customHeight="1" x14ac:dyDescent="0.35">
      <c r="B8" s="1243" t="s">
        <v>8</v>
      </c>
      <c r="C8" s="637">
        <v>354473</v>
      </c>
      <c r="D8" s="637">
        <v>361314</v>
      </c>
      <c r="E8" s="637">
        <v>351802</v>
      </c>
      <c r="F8" s="637">
        <v>362202</v>
      </c>
      <c r="G8" s="637">
        <v>375118</v>
      </c>
      <c r="H8" s="637">
        <v>392545</v>
      </c>
      <c r="I8" s="639">
        <v>385584</v>
      </c>
      <c r="J8" s="669"/>
      <c r="K8" s="647">
        <v>1.9299072143717622E-2</v>
      </c>
      <c r="L8" s="639">
        <v>6841</v>
      </c>
      <c r="M8" s="651">
        <v>-2.632613184100252E-2</v>
      </c>
      <c r="N8" s="639">
        <v>-9512</v>
      </c>
      <c r="O8" s="651">
        <v>2.9562083217264279E-2</v>
      </c>
      <c r="P8" s="639">
        <v>10400</v>
      </c>
      <c r="Q8" s="651">
        <f>G8/F8-1</f>
        <v>3.5659659527004228E-2</v>
      </c>
      <c r="R8" s="639">
        <f>G8-F8</f>
        <v>12916</v>
      </c>
      <c r="S8" s="651">
        <f>H8/G8-1</f>
        <v>4.6457381410649479E-2</v>
      </c>
      <c r="T8" s="639">
        <f>H8-G8</f>
        <v>17427</v>
      </c>
      <c r="U8" s="651">
        <f>[1]Cuadro_CCAA2!N30</f>
        <v>2.5898629772515669E-2</v>
      </c>
      <c r="V8" s="639">
        <f>[1]Cuadro_CCAA2!O30</f>
        <v>9734</v>
      </c>
    </row>
    <row r="9" spans="1:24" x14ac:dyDescent="0.35">
      <c r="B9" s="1244" t="s">
        <v>7</v>
      </c>
      <c r="C9" s="630">
        <v>42117</v>
      </c>
      <c r="D9" s="630">
        <v>47743</v>
      </c>
      <c r="E9" s="630">
        <v>44726</v>
      </c>
      <c r="F9" s="630">
        <v>45995</v>
      </c>
      <c r="G9" s="630">
        <v>46968</v>
      </c>
      <c r="H9" s="630">
        <v>48583</v>
      </c>
      <c r="I9" s="631">
        <v>48346</v>
      </c>
      <c r="J9" s="669"/>
      <c r="K9" s="648">
        <v>0.13358026450127025</v>
      </c>
      <c r="L9" s="631">
        <v>5626</v>
      </c>
      <c r="M9" s="652">
        <v>-6.3192509896738747E-2</v>
      </c>
      <c r="N9" s="631">
        <v>-3017</v>
      </c>
      <c r="O9" s="652">
        <v>2.837275857443089E-2</v>
      </c>
      <c r="P9" s="631">
        <v>1269</v>
      </c>
      <c r="Q9" s="652">
        <f t="shared" ref="Q9:Q25" si="0">G9/F9-1</f>
        <v>2.1154473312316568E-2</v>
      </c>
      <c r="R9" s="631">
        <f t="shared" ref="R9:R25" si="1">G9-F9</f>
        <v>973</v>
      </c>
      <c r="S9" s="652">
        <f t="shared" ref="S9:S25" si="2">H9/G9-1</f>
        <v>3.438511326860838E-2</v>
      </c>
      <c r="T9" s="631">
        <f t="shared" ref="T9:T25" si="3">H9-G9</f>
        <v>1615</v>
      </c>
      <c r="U9" s="652">
        <f>[1]Cuadro_CCAA2!N31</f>
        <v>2.5039754054913654E-2</v>
      </c>
      <c r="V9" s="631">
        <f>[1]Cuadro_CCAA2!O31</f>
        <v>1181</v>
      </c>
    </row>
    <row r="10" spans="1:24" x14ac:dyDescent="0.35">
      <c r="B10" s="1244" t="s">
        <v>37</v>
      </c>
      <c r="C10" s="630">
        <v>33668</v>
      </c>
      <c r="D10" s="630">
        <v>35198</v>
      </c>
      <c r="E10" s="630">
        <v>35711</v>
      </c>
      <c r="F10" s="630">
        <v>38230</v>
      </c>
      <c r="G10" s="630">
        <v>40199</v>
      </c>
      <c r="H10" s="630">
        <v>41209</v>
      </c>
      <c r="I10" s="631">
        <v>40734</v>
      </c>
      <c r="J10" s="669"/>
      <c r="K10" s="648">
        <v>4.5443744802186048E-2</v>
      </c>
      <c r="L10" s="631">
        <v>1530</v>
      </c>
      <c r="M10" s="652">
        <v>1.4574691743849177E-2</v>
      </c>
      <c r="N10" s="631">
        <v>513</v>
      </c>
      <c r="O10" s="652">
        <v>7.0538489541037697E-2</v>
      </c>
      <c r="P10" s="631">
        <v>2519</v>
      </c>
      <c r="Q10" s="652">
        <f t="shared" si="0"/>
        <v>5.1504054407533362E-2</v>
      </c>
      <c r="R10" s="631">
        <f t="shared" si="1"/>
        <v>1969</v>
      </c>
      <c r="S10" s="652">
        <f t="shared" si="2"/>
        <v>2.5125003109530031E-2</v>
      </c>
      <c r="T10" s="631">
        <f t="shared" si="3"/>
        <v>1010</v>
      </c>
      <c r="U10" s="652">
        <f>[1]Cuadro_CCAA2!N32</f>
        <v>9.8170459616242489E-3</v>
      </c>
      <c r="V10" s="631">
        <f>[1]Cuadro_CCAA2!O32</f>
        <v>396</v>
      </c>
    </row>
    <row r="11" spans="1:24" x14ac:dyDescent="0.35">
      <c r="B11" s="1244" t="s">
        <v>38</v>
      </c>
      <c r="C11" s="630">
        <v>25370</v>
      </c>
      <c r="D11" s="630">
        <v>30928</v>
      </c>
      <c r="E11" s="630">
        <v>31586</v>
      </c>
      <c r="F11" s="630">
        <v>33061</v>
      </c>
      <c r="G11" s="630">
        <v>36020</v>
      </c>
      <c r="H11" s="630">
        <v>40725</v>
      </c>
      <c r="I11" s="631">
        <v>40919</v>
      </c>
      <c r="J11" s="669"/>
      <c r="K11" s="648">
        <v>0.21907765076862429</v>
      </c>
      <c r="L11" s="631">
        <v>5558</v>
      </c>
      <c r="M11" s="652">
        <v>2.1275219865493966E-2</v>
      </c>
      <c r="N11" s="631">
        <v>658</v>
      </c>
      <c r="O11" s="652">
        <v>4.6697904134743284E-2</v>
      </c>
      <c r="P11" s="631">
        <v>1475</v>
      </c>
      <c r="Q11" s="652">
        <f t="shared" si="0"/>
        <v>8.9501225008318031E-2</v>
      </c>
      <c r="R11" s="631">
        <f t="shared" si="1"/>
        <v>2959</v>
      </c>
      <c r="S11" s="652">
        <f t="shared" si="2"/>
        <v>0.13062187673514725</v>
      </c>
      <c r="T11" s="631">
        <f t="shared" si="3"/>
        <v>4705</v>
      </c>
      <c r="U11" s="652">
        <f>[1]Cuadro_CCAA2!N33</f>
        <v>0.11815821833583828</v>
      </c>
      <c r="V11" s="631">
        <f>[1]Cuadro_CCAA2!O33</f>
        <v>4324</v>
      </c>
    </row>
    <row r="12" spans="1:24" x14ac:dyDescent="0.35">
      <c r="B12" s="1244" t="s">
        <v>6</v>
      </c>
      <c r="C12" s="630">
        <v>35850</v>
      </c>
      <c r="D12" s="630">
        <v>37916</v>
      </c>
      <c r="E12" s="630">
        <v>38655</v>
      </c>
      <c r="F12" s="630">
        <v>42298</v>
      </c>
      <c r="G12" s="630">
        <v>47498</v>
      </c>
      <c r="H12" s="630">
        <v>52927</v>
      </c>
      <c r="I12" s="631">
        <v>52710</v>
      </c>
      <c r="J12" s="669"/>
      <c r="K12" s="648">
        <v>5.7629009762901084E-2</v>
      </c>
      <c r="L12" s="631">
        <v>2066</v>
      </c>
      <c r="M12" s="652">
        <v>1.9490452579385975E-2</v>
      </c>
      <c r="N12" s="631">
        <v>739</v>
      </c>
      <c r="O12" s="652">
        <v>9.4243952916828411E-2</v>
      </c>
      <c r="P12" s="631">
        <v>3643</v>
      </c>
      <c r="Q12" s="652">
        <f t="shared" si="0"/>
        <v>0.12293725471653505</v>
      </c>
      <c r="R12" s="631">
        <f t="shared" si="1"/>
        <v>5200</v>
      </c>
      <c r="S12" s="652">
        <f t="shared" si="2"/>
        <v>0.11429954945471388</v>
      </c>
      <c r="T12" s="631">
        <f t="shared" si="3"/>
        <v>5429</v>
      </c>
      <c r="U12" s="652">
        <f>[1]Cuadro_CCAA2!N34</f>
        <v>9.6229436599213791E-2</v>
      </c>
      <c r="V12" s="631">
        <f>[1]Cuadro_CCAA2!O34</f>
        <v>4627</v>
      </c>
      <c r="X12" s="566"/>
    </row>
    <row r="13" spans="1:24" x14ac:dyDescent="0.35">
      <c r="B13" s="1244" t="s">
        <v>5</v>
      </c>
      <c r="C13" s="630">
        <v>24151</v>
      </c>
      <c r="D13" s="630">
        <v>24993</v>
      </c>
      <c r="E13" s="630">
        <v>24832</v>
      </c>
      <c r="F13" s="630">
        <v>22687</v>
      </c>
      <c r="G13" s="630">
        <v>22423</v>
      </c>
      <c r="H13" s="630">
        <v>23077</v>
      </c>
      <c r="I13" s="631">
        <v>22898</v>
      </c>
      <c r="J13" s="669"/>
      <c r="K13" s="648">
        <v>3.4863980787545046E-2</v>
      </c>
      <c r="L13" s="631">
        <v>842</v>
      </c>
      <c r="M13" s="652">
        <v>-6.441803705037441E-3</v>
      </c>
      <c r="N13" s="631">
        <v>-161</v>
      </c>
      <c r="O13" s="652">
        <v>-8.6380476804123751E-2</v>
      </c>
      <c r="P13" s="631">
        <v>-2145</v>
      </c>
      <c r="Q13" s="652">
        <f t="shared" si="0"/>
        <v>-1.1636620090800909E-2</v>
      </c>
      <c r="R13" s="631">
        <f t="shared" si="1"/>
        <v>-264</v>
      </c>
      <c r="S13" s="652">
        <f t="shared" si="2"/>
        <v>2.9166480845560283E-2</v>
      </c>
      <c r="T13" s="631">
        <f t="shared" si="3"/>
        <v>654</v>
      </c>
      <c r="U13" s="652">
        <f>[1]Cuadro_CCAA2!N35</f>
        <v>9.5674793880340392E-3</v>
      </c>
      <c r="V13" s="631">
        <f>[1]Cuadro_CCAA2!O35</f>
        <v>217</v>
      </c>
      <c r="X13" s="566"/>
    </row>
    <row r="14" spans="1:24" x14ac:dyDescent="0.35">
      <c r="B14" s="1244" t="s">
        <v>4</v>
      </c>
      <c r="C14" s="630">
        <v>120362</v>
      </c>
      <c r="D14" s="630">
        <v>134693</v>
      </c>
      <c r="E14" s="630">
        <v>132386</v>
      </c>
      <c r="F14" s="630">
        <v>133847</v>
      </c>
      <c r="G14" s="630">
        <v>139217</v>
      </c>
      <c r="H14" s="630">
        <v>150140</v>
      </c>
      <c r="I14" s="631">
        <v>150463</v>
      </c>
      <c r="J14" s="669"/>
      <c r="K14" s="648">
        <v>0.11906581811535211</v>
      </c>
      <c r="L14" s="631">
        <v>14331</v>
      </c>
      <c r="M14" s="652">
        <v>-1.7127838863192579E-2</v>
      </c>
      <c r="N14" s="631">
        <v>-2307</v>
      </c>
      <c r="O14" s="652">
        <v>1.1035910141555805E-2</v>
      </c>
      <c r="P14" s="631">
        <v>1461</v>
      </c>
      <c r="Q14" s="652">
        <f t="shared" si="0"/>
        <v>4.0120436020232075E-2</v>
      </c>
      <c r="R14" s="631">
        <f t="shared" si="1"/>
        <v>5370</v>
      </c>
      <c r="S14" s="652">
        <f t="shared" si="2"/>
        <v>7.8460245515993066E-2</v>
      </c>
      <c r="T14" s="631">
        <f t="shared" si="3"/>
        <v>10923</v>
      </c>
      <c r="U14" s="652">
        <f>[1]Cuadro_CCAA2!N36</f>
        <v>7.1116869433983654E-2</v>
      </c>
      <c r="V14" s="631">
        <f>[1]Cuadro_CCAA2!O36</f>
        <v>9990</v>
      </c>
      <c r="X14" s="566"/>
    </row>
    <row r="15" spans="1:24" x14ac:dyDescent="0.35">
      <c r="B15" s="1244" t="s">
        <v>40</v>
      </c>
      <c r="C15" s="630">
        <v>81735</v>
      </c>
      <c r="D15" s="630">
        <v>85461</v>
      </c>
      <c r="E15" s="630">
        <v>81399</v>
      </c>
      <c r="F15" s="630">
        <v>83372</v>
      </c>
      <c r="G15" s="630">
        <v>86743</v>
      </c>
      <c r="H15" s="630">
        <v>91940</v>
      </c>
      <c r="I15" s="631">
        <v>92224</v>
      </c>
      <c r="J15" s="669"/>
      <c r="K15" s="648">
        <v>4.5586346118553944E-2</v>
      </c>
      <c r="L15" s="631">
        <v>3726</v>
      </c>
      <c r="M15" s="652">
        <v>-4.7530452487099417E-2</v>
      </c>
      <c r="N15" s="631">
        <v>-4062</v>
      </c>
      <c r="O15" s="652">
        <v>2.4238627010159774E-2</v>
      </c>
      <c r="P15" s="631">
        <v>1973</v>
      </c>
      <c r="Q15" s="652">
        <f t="shared" si="0"/>
        <v>4.0433238977114705E-2</v>
      </c>
      <c r="R15" s="631">
        <f t="shared" si="1"/>
        <v>3371</v>
      </c>
      <c r="S15" s="652">
        <f t="shared" si="2"/>
        <v>5.9912615427181404E-2</v>
      </c>
      <c r="T15" s="631">
        <f t="shared" si="3"/>
        <v>5197</v>
      </c>
      <c r="U15" s="652">
        <f>[1]Cuadro_CCAA2!N37</f>
        <v>5.2100801989573009E-2</v>
      </c>
      <c r="V15" s="631">
        <f>[1]Cuadro_CCAA2!O37</f>
        <v>4567</v>
      </c>
      <c r="X15" s="566"/>
    </row>
    <row r="16" spans="1:24" x14ac:dyDescent="0.35">
      <c r="B16" s="1244" t="s">
        <v>41</v>
      </c>
      <c r="C16" s="630">
        <v>292526</v>
      </c>
      <c r="D16" s="630">
        <v>307817</v>
      </c>
      <c r="E16" s="630">
        <v>300021</v>
      </c>
      <c r="F16" s="630">
        <v>315907</v>
      </c>
      <c r="G16" s="630">
        <v>330438</v>
      </c>
      <c r="H16" s="630">
        <v>327571</v>
      </c>
      <c r="I16" s="631">
        <v>328658</v>
      </c>
      <c r="J16" s="669"/>
      <c r="K16" s="648">
        <v>5.2272276652331806E-2</v>
      </c>
      <c r="L16" s="631">
        <v>15291</v>
      </c>
      <c r="M16" s="652">
        <v>-2.5326736340098188E-2</v>
      </c>
      <c r="N16" s="631">
        <v>-7796</v>
      </c>
      <c r="O16" s="652">
        <v>5.2949626859453147E-2</v>
      </c>
      <c r="P16" s="631">
        <v>15886</v>
      </c>
      <c r="Q16" s="652">
        <f t="shared" si="0"/>
        <v>4.5997714517247212E-2</v>
      </c>
      <c r="R16" s="631">
        <f t="shared" si="1"/>
        <v>14531</v>
      </c>
      <c r="S16" s="652">
        <f t="shared" si="2"/>
        <v>-8.676362888045519E-3</v>
      </c>
      <c r="T16" s="631">
        <f t="shared" si="3"/>
        <v>-2867</v>
      </c>
      <c r="U16" s="652">
        <f>[1]Cuadro_CCAA2!N38</f>
        <v>-5.5041651915261891E-3</v>
      </c>
      <c r="V16" s="631">
        <f>[1]Cuadro_CCAA2!O38</f>
        <v>-1819</v>
      </c>
      <c r="X16" s="566"/>
    </row>
    <row r="17" spans="2:26" x14ac:dyDescent="0.35">
      <c r="B17" s="1244" t="s">
        <v>3</v>
      </c>
      <c r="C17" s="630">
        <v>102144</v>
      </c>
      <c r="D17" s="630">
        <v>121696</v>
      </c>
      <c r="E17" s="630">
        <v>136159</v>
      </c>
      <c r="F17" s="630">
        <v>151649</v>
      </c>
      <c r="G17" s="630">
        <v>169110</v>
      </c>
      <c r="H17" s="630">
        <v>189030</v>
      </c>
      <c r="I17" s="631">
        <v>189689</v>
      </c>
      <c r="J17" s="669"/>
      <c r="K17" s="648">
        <v>0.19141604010025071</v>
      </c>
      <c r="L17" s="631">
        <v>19552</v>
      </c>
      <c r="M17" s="652">
        <v>0.11884531948461752</v>
      </c>
      <c r="N17" s="631">
        <v>14463</v>
      </c>
      <c r="O17" s="652">
        <v>0.11376405525892519</v>
      </c>
      <c r="P17" s="631">
        <v>15490</v>
      </c>
      <c r="Q17" s="652">
        <f t="shared" si="0"/>
        <v>0.11514088454259497</v>
      </c>
      <c r="R17" s="631">
        <f t="shared" si="1"/>
        <v>17461</v>
      </c>
      <c r="S17" s="652">
        <f t="shared" si="2"/>
        <v>0.11779315238602095</v>
      </c>
      <c r="T17" s="631">
        <f t="shared" si="3"/>
        <v>19920</v>
      </c>
      <c r="U17" s="652">
        <f>[1]Cuadro_CCAA2!N39</f>
        <v>0.10261865318103869</v>
      </c>
      <c r="V17" s="631">
        <f>[1]Cuadro_CCAA2!O39</f>
        <v>17654</v>
      </c>
      <c r="X17" s="566"/>
    </row>
    <row r="18" spans="2:26" x14ac:dyDescent="0.35">
      <c r="B18" s="1244" t="s">
        <v>2</v>
      </c>
      <c r="C18" s="630">
        <v>46533</v>
      </c>
      <c r="D18" s="630">
        <v>49654</v>
      </c>
      <c r="E18" s="630">
        <v>49281</v>
      </c>
      <c r="F18" s="630">
        <v>50941</v>
      </c>
      <c r="G18" s="630">
        <v>53876</v>
      </c>
      <c r="H18" s="630">
        <v>56464</v>
      </c>
      <c r="I18" s="631">
        <v>56066</v>
      </c>
      <c r="J18" s="669"/>
      <c r="K18" s="648">
        <v>6.7070681022070255E-2</v>
      </c>
      <c r="L18" s="631">
        <v>3121</v>
      </c>
      <c r="M18" s="652">
        <v>-7.5119829218189826E-3</v>
      </c>
      <c r="N18" s="631">
        <v>-373</v>
      </c>
      <c r="O18" s="652">
        <v>3.3684381404598174E-2</v>
      </c>
      <c r="P18" s="631">
        <v>1660</v>
      </c>
      <c r="Q18" s="652">
        <f t="shared" si="0"/>
        <v>5.761567303350934E-2</v>
      </c>
      <c r="R18" s="631">
        <f t="shared" si="1"/>
        <v>2935</v>
      </c>
      <c r="S18" s="652">
        <f t="shared" si="2"/>
        <v>4.8036231346053837E-2</v>
      </c>
      <c r="T18" s="631">
        <f t="shared" si="3"/>
        <v>2588</v>
      </c>
      <c r="U18" s="652">
        <f>[1]Cuadro_CCAA2!N40</f>
        <v>3.9317823709333677E-2</v>
      </c>
      <c r="V18" s="631">
        <f>[1]Cuadro_CCAA2!O40</f>
        <v>2121</v>
      </c>
      <c r="X18" s="566"/>
    </row>
    <row r="19" spans="2:26" x14ac:dyDescent="0.35">
      <c r="B19" s="1244" t="s">
        <v>35</v>
      </c>
      <c r="C19" s="630">
        <v>79727</v>
      </c>
      <c r="D19" s="630">
        <v>80292</v>
      </c>
      <c r="E19" s="630">
        <v>77049</v>
      </c>
      <c r="F19" s="630">
        <v>77553</v>
      </c>
      <c r="G19" s="630">
        <v>79015</v>
      </c>
      <c r="H19" s="630">
        <v>83386</v>
      </c>
      <c r="I19" s="631">
        <v>82521</v>
      </c>
      <c r="J19" s="669"/>
      <c r="K19" s="648">
        <v>7.0866833067844137E-3</v>
      </c>
      <c r="L19" s="631">
        <v>565</v>
      </c>
      <c r="M19" s="652">
        <v>-4.0390076221790472E-2</v>
      </c>
      <c r="N19" s="631">
        <v>-3243</v>
      </c>
      <c r="O19" s="652">
        <v>6.5412919051512919E-3</v>
      </c>
      <c r="P19" s="631">
        <v>504</v>
      </c>
      <c r="Q19" s="652">
        <f t="shared" si="0"/>
        <v>1.8851624050649329E-2</v>
      </c>
      <c r="R19" s="631">
        <f t="shared" si="1"/>
        <v>1462</v>
      </c>
      <c r="S19" s="652">
        <f t="shared" si="2"/>
        <v>5.5318610390432177E-2</v>
      </c>
      <c r="T19" s="631">
        <f t="shared" si="3"/>
        <v>4371</v>
      </c>
      <c r="U19" s="652">
        <f>[1]Cuadro_CCAA2!N41</f>
        <v>3.5811116131947651E-2</v>
      </c>
      <c r="V19" s="631">
        <f>[1]Cuadro_CCAA2!O41</f>
        <v>2853</v>
      </c>
      <c r="X19" s="566"/>
    </row>
    <row r="20" spans="2:26" x14ac:dyDescent="0.35">
      <c r="B20" s="1244" t="s">
        <v>42</v>
      </c>
      <c r="C20" s="630">
        <v>215050</v>
      </c>
      <c r="D20" s="630">
        <v>227239</v>
      </c>
      <c r="E20" s="630">
        <v>216497</v>
      </c>
      <c r="F20" s="630">
        <v>215854</v>
      </c>
      <c r="G20" s="630">
        <v>224758</v>
      </c>
      <c r="H20" s="630">
        <v>237020</v>
      </c>
      <c r="I20" s="631">
        <v>244285</v>
      </c>
      <c r="J20" s="669"/>
      <c r="K20" s="648">
        <v>5.6679841897233185E-2</v>
      </c>
      <c r="L20" s="631">
        <v>12189</v>
      </c>
      <c r="M20" s="652">
        <v>-4.7271815137366335E-2</v>
      </c>
      <c r="N20" s="631">
        <v>-10742</v>
      </c>
      <c r="O20" s="652">
        <v>-2.9700180602963977E-3</v>
      </c>
      <c r="P20" s="631">
        <v>-643</v>
      </c>
      <c r="Q20" s="652">
        <f t="shared" si="0"/>
        <v>4.1250104237123164E-2</v>
      </c>
      <c r="R20" s="631">
        <f t="shared" si="1"/>
        <v>8904</v>
      </c>
      <c r="S20" s="652">
        <f t="shared" si="2"/>
        <v>5.4556456277418341E-2</v>
      </c>
      <c r="T20" s="631">
        <f t="shared" si="3"/>
        <v>12262</v>
      </c>
      <c r="U20" s="652">
        <f>[1]Cuadro_CCAA2!N42</f>
        <v>8.5479542142120835E-2</v>
      </c>
      <c r="V20" s="631">
        <f>[1]Cuadro_CCAA2!O42</f>
        <v>19237</v>
      </c>
      <c r="X20" s="566"/>
    </row>
    <row r="21" spans="2:26" x14ac:dyDescent="0.35">
      <c r="B21" s="1244" t="s">
        <v>43</v>
      </c>
      <c r="C21" s="630">
        <v>43671</v>
      </c>
      <c r="D21" s="630">
        <v>46430</v>
      </c>
      <c r="E21" s="630">
        <v>45294</v>
      </c>
      <c r="F21" s="630">
        <v>47556</v>
      </c>
      <c r="G21" s="630">
        <v>50117</v>
      </c>
      <c r="H21" s="630">
        <v>54056</v>
      </c>
      <c r="I21" s="631">
        <v>53958</v>
      </c>
      <c r="J21" s="669"/>
      <c r="K21" s="648">
        <v>6.3176936639875336E-2</v>
      </c>
      <c r="L21" s="631">
        <v>2759</v>
      </c>
      <c r="M21" s="652">
        <v>-2.446693947878531E-2</v>
      </c>
      <c r="N21" s="631">
        <v>-1136</v>
      </c>
      <c r="O21" s="652">
        <v>4.994038945555701E-2</v>
      </c>
      <c r="P21" s="631">
        <v>2262</v>
      </c>
      <c r="Q21" s="652">
        <f t="shared" si="0"/>
        <v>5.3852300445790258E-2</v>
      </c>
      <c r="R21" s="631">
        <f t="shared" si="1"/>
        <v>2561</v>
      </c>
      <c r="S21" s="652">
        <f t="shared" si="2"/>
        <v>7.8596085160723916E-2</v>
      </c>
      <c r="T21" s="631">
        <f t="shared" si="3"/>
        <v>3939</v>
      </c>
      <c r="U21" s="652">
        <f>[1]Cuadro_CCAA2!N43</f>
        <v>6.388264521471676E-2</v>
      </c>
      <c r="V21" s="631">
        <f>[1]Cuadro_CCAA2!O43</f>
        <v>3240</v>
      </c>
      <c r="X21" s="566"/>
    </row>
    <row r="22" spans="2:26" x14ac:dyDescent="0.35">
      <c r="B22" s="1244" t="s">
        <v>44</v>
      </c>
      <c r="C22" s="630">
        <v>19559</v>
      </c>
      <c r="D22" s="630">
        <v>18635</v>
      </c>
      <c r="E22" s="630">
        <v>19594</v>
      </c>
      <c r="F22" s="630">
        <v>20339</v>
      </c>
      <c r="G22" s="630">
        <v>21233</v>
      </c>
      <c r="H22" s="630">
        <v>22030</v>
      </c>
      <c r="I22" s="631">
        <v>21931</v>
      </c>
      <c r="J22" s="669"/>
      <c r="K22" s="648">
        <v>-4.7241679022444916E-2</v>
      </c>
      <c r="L22" s="631">
        <v>-924</v>
      </c>
      <c r="M22" s="652">
        <v>5.1462302119667402E-2</v>
      </c>
      <c r="N22" s="631">
        <v>959</v>
      </c>
      <c r="O22" s="652">
        <v>3.8021843421455648E-2</v>
      </c>
      <c r="P22" s="631">
        <v>745</v>
      </c>
      <c r="Q22" s="652">
        <f t="shared" si="0"/>
        <v>4.3954963370863798E-2</v>
      </c>
      <c r="R22" s="631">
        <f t="shared" si="1"/>
        <v>894</v>
      </c>
      <c r="S22" s="652">
        <f t="shared" si="2"/>
        <v>3.7535911081806539E-2</v>
      </c>
      <c r="T22" s="631">
        <f t="shared" si="3"/>
        <v>797</v>
      </c>
      <c r="U22" s="652">
        <f>[1]Cuadro_CCAA2!N44</f>
        <v>2.8803302528498387E-2</v>
      </c>
      <c r="V22" s="631">
        <f>[1]Cuadro_CCAA2!O44</f>
        <v>614</v>
      </c>
      <c r="X22" s="566"/>
    </row>
    <row r="23" spans="2:26" x14ac:dyDescent="0.35">
      <c r="B23" s="1244" t="s">
        <v>45</v>
      </c>
      <c r="C23" s="630">
        <v>102231</v>
      </c>
      <c r="D23" s="630">
        <v>105837</v>
      </c>
      <c r="E23" s="630">
        <v>105419</v>
      </c>
      <c r="F23" s="630">
        <v>106624</v>
      </c>
      <c r="G23" s="630">
        <v>108415</v>
      </c>
      <c r="H23" s="630">
        <v>113823</v>
      </c>
      <c r="I23" s="631">
        <v>113889</v>
      </c>
      <c r="J23" s="669"/>
      <c r="K23" s="648">
        <v>3.5273058074360986E-2</v>
      </c>
      <c r="L23" s="631">
        <v>3606</v>
      </c>
      <c r="M23" s="652">
        <v>-3.9494694671995401E-3</v>
      </c>
      <c r="N23" s="631">
        <v>-418</v>
      </c>
      <c r="O23" s="652">
        <v>1.1430577030705935E-2</v>
      </c>
      <c r="P23" s="631">
        <v>1205</v>
      </c>
      <c r="Q23" s="652">
        <f t="shared" si="0"/>
        <v>1.6797343937575038E-2</v>
      </c>
      <c r="R23" s="631">
        <f t="shared" si="1"/>
        <v>1791</v>
      </c>
      <c r="S23" s="652">
        <f t="shared" si="2"/>
        <v>4.9882396347368907E-2</v>
      </c>
      <c r="T23" s="631">
        <f t="shared" si="3"/>
        <v>5408</v>
      </c>
      <c r="U23" s="652">
        <f>[1]Cuadro_CCAA2!N45</f>
        <v>4.0623886406622622E-2</v>
      </c>
      <c r="V23" s="631">
        <f>[1]Cuadro_CCAA2!O45</f>
        <v>4446</v>
      </c>
      <c r="X23" s="566"/>
    </row>
    <row r="24" spans="2:26" x14ac:dyDescent="0.35">
      <c r="B24" s="1244" t="s">
        <v>46</v>
      </c>
      <c r="C24" s="630">
        <v>15250</v>
      </c>
      <c r="D24" s="630">
        <v>15370</v>
      </c>
      <c r="E24" s="630">
        <v>14678</v>
      </c>
      <c r="F24" s="630">
        <v>15446</v>
      </c>
      <c r="G24" s="630">
        <v>14352</v>
      </c>
      <c r="H24" s="630">
        <v>14615</v>
      </c>
      <c r="I24" s="631">
        <v>14755</v>
      </c>
      <c r="J24" s="669"/>
      <c r="K24" s="648">
        <v>7.8688524590164732E-3</v>
      </c>
      <c r="L24" s="631">
        <v>120</v>
      </c>
      <c r="M24" s="652">
        <v>-4.5022771633051351E-2</v>
      </c>
      <c r="N24" s="631">
        <v>-692</v>
      </c>
      <c r="O24" s="652">
        <v>5.2323204796293821E-2</v>
      </c>
      <c r="P24" s="631">
        <v>768</v>
      </c>
      <c r="Q24" s="652">
        <f t="shared" si="0"/>
        <v>-7.0827398679269682E-2</v>
      </c>
      <c r="R24" s="631">
        <f t="shared" si="1"/>
        <v>-1094</v>
      </c>
      <c r="S24" s="652">
        <f t="shared" si="2"/>
        <v>1.8324972129319939E-2</v>
      </c>
      <c r="T24" s="631">
        <f t="shared" si="3"/>
        <v>263</v>
      </c>
      <c r="U24" s="652">
        <f>[1]Cuadro_CCAA2!N46</f>
        <v>3.9377289377289459E-2</v>
      </c>
      <c r="V24" s="631">
        <f>[1]Cuadro_CCAA2!O46</f>
        <v>559</v>
      </c>
      <c r="X24" s="566"/>
    </row>
    <row r="25" spans="2:26" x14ac:dyDescent="0.35">
      <c r="B25" s="1245" t="s">
        <v>1</v>
      </c>
      <c r="C25" s="632">
        <v>4201</v>
      </c>
      <c r="D25" s="632">
        <v>4335</v>
      </c>
      <c r="E25" s="632">
        <v>4305</v>
      </c>
      <c r="F25" s="632">
        <v>4447</v>
      </c>
      <c r="G25" s="632">
        <v>4708</v>
      </c>
      <c r="H25" s="632">
        <v>5044</v>
      </c>
      <c r="I25" s="633">
        <v>5140</v>
      </c>
      <c r="J25" s="670"/>
      <c r="K25" s="650">
        <v>3.1897167341109256E-2</v>
      </c>
      <c r="L25" s="633">
        <v>134</v>
      </c>
      <c r="M25" s="654">
        <v>-6.9204152249134898E-3</v>
      </c>
      <c r="N25" s="633">
        <v>-30</v>
      </c>
      <c r="O25" s="654">
        <v>3.2984901277584244E-2</v>
      </c>
      <c r="P25" s="633">
        <v>142</v>
      </c>
      <c r="Q25" s="654">
        <f t="shared" si="0"/>
        <v>5.8691252529795346E-2</v>
      </c>
      <c r="R25" s="633">
        <f t="shared" si="1"/>
        <v>261</v>
      </c>
      <c r="S25" s="654">
        <f t="shared" si="2"/>
        <v>7.136788445199671E-2</v>
      </c>
      <c r="T25" s="633">
        <f t="shared" si="3"/>
        <v>336</v>
      </c>
      <c r="U25" s="654">
        <f>[1]Cuadro_CCAA2!P49</f>
        <v>7.6665270213657211E-2</v>
      </c>
      <c r="V25" s="633">
        <f>[1]Cuadro_CCAA2!H47+[1]Cuadro_CCAA2!H48</f>
        <v>5140</v>
      </c>
      <c r="X25" s="566"/>
      <c r="Y25" s="566"/>
      <c r="Z25" s="567"/>
    </row>
    <row r="26" spans="2:26" x14ac:dyDescent="0.35">
      <c r="B26" s="1229" t="s">
        <v>0</v>
      </c>
      <c r="C26" s="622">
        <v>1638618</v>
      </c>
      <c r="D26" s="622">
        <v>1735551</v>
      </c>
      <c r="E26" s="622">
        <v>1709394</v>
      </c>
      <c r="F26" s="622">
        <v>1768008</v>
      </c>
      <c r="G26" s="622">
        <v>1850208</v>
      </c>
      <c r="H26" s="622">
        <v>1944185</v>
      </c>
      <c r="I26" s="622">
        <v>1944770</v>
      </c>
      <c r="J26" s="671"/>
      <c r="K26" s="662">
        <v>5.9155336997396502E-2</v>
      </c>
      <c r="L26" s="663">
        <v>96933</v>
      </c>
      <c r="M26" s="665">
        <v>-1.507129436127197E-2</v>
      </c>
      <c r="N26" s="627">
        <v>-26157</v>
      </c>
      <c r="O26" s="634">
        <v>3.4289344644944375E-2</v>
      </c>
      <c r="P26" s="618">
        <v>58614</v>
      </c>
      <c r="Q26" s="665">
        <f>G26/F26-1</f>
        <v>4.6493002294107244E-2</v>
      </c>
      <c r="R26" s="627">
        <f>G26-F26</f>
        <v>82200</v>
      </c>
      <c r="S26" s="563">
        <f>H26/G26-1</f>
        <v>5.0792667635206401E-2</v>
      </c>
      <c r="T26" s="562">
        <f>H26-G26</f>
        <v>93977</v>
      </c>
      <c r="U26" s="665">
        <f>[1]Cuadro_CCAA2!N49</f>
        <v>4.5315064045885256E-2</v>
      </c>
      <c r="V26" s="627">
        <f>SUM(V8:V25)</f>
        <v>89081</v>
      </c>
    </row>
  </sheetData>
  <mergeCells count="9">
    <mergeCell ref="B3:U3"/>
    <mergeCell ref="C5:J6"/>
    <mergeCell ref="K5:V5"/>
    <mergeCell ref="K6:L6"/>
    <mergeCell ref="M6:N6"/>
    <mergeCell ref="U6:V6"/>
    <mergeCell ref="O6:P6"/>
    <mergeCell ref="Q6:R6"/>
    <mergeCell ref="S6:T6"/>
  </mergeCells>
  <pageMargins left="0.7" right="0.7" top="0.75" bottom="0.75" header="0.3" footer="0.3"/>
  <pageSetup paperSize="9" scale="64"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300-000003000000}">
          <x14:colorSeries rgb="FF376092"/>
          <x14:colorNegative rgb="FFD00000"/>
          <x14:colorAxis rgb="FF000000"/>
          <x14:colorMarkers rgb="FFD00000"/>
          <x14:colorFirst rgb="FFD00000"/>
          <x14:colorLast rgb="FFD00000"/>
          <x14:colorHigh rgb="FFD00000"/>
          <x14:colorLow rgb="FFD00000"/>
          <x14:sparklines>
            <x14:sparkline>
              <xm:f>EVO_resol!C8:I8</xm:f>
              <xm:sqref>J8</xm:sqref>
            </x14:sparkline>
            <x14:sparkline>
              <xm:f>EVO_resol!C9:I9</xm:f>
              <xm:sqref>J9</xm:sqref>
            </x14:sparkline>
            <x14:sparkline>
              <xm:f>EVO_resol!C10:I10</xm:f>
              <xm:sqref>J10</xm:sqref>
            </x14:sparkline>
            <x14:sparkline>
              <xm:f>EVO_resol!C11:I11</xm:f>
              <xm:sqref>J11</xm:sqref>
            </x14:sparkline>
            <x14:sparkline>
              <xm:f>EVO_resol!C12:I12</xm:f>
              <xm:sqref>J12</xm:sqref>
            </x14:sparkline>
            <x14:sparkline>
              <xm:f>EVO_resol!C13:I13</xm:f>
              <xm:sqref>J13</xm:sqref>
            </x14:sparkline>
            <x14:sparkline>
              <xm:f>EVO_resol!C14:I14</xm:f>
              <xm:sqref>J14</xm:sqref>
            </x14:sparkline>
            <x14:sparkline>
              <xm:f>EVO_resol!C15:I15</xm:f>
              <xm:sqref>J15</xm:sqref>
            </x14:sparkline>
            <x14:sparkline>
              <xm:f>EVO_resol!C16:I16</xm:f>
              <xm:sqref>J16</xm:sqref>
            </x14:sparkline>
            <x14:sparkline>
              <xm:f>EVO_resol!C17:I17</xm:f>
              <xm:sqref>J17</xm:sqref>
            </x14:sparkline>
            <x14:sparkline>
              <xm:f>EVO_resol!C18:I18</xm:f>
              <xm:sqref>J18</xm:sqref>
            </x14:sparkline>
            <x14:sparkline>
              <xm:f>EVO_resol!C19:I19</xm:f>
              <xm:sqref>J19</xm:sqref>
            </x14:sparkline>
            <x14:sparkline>
              <xm:f>EVO_resol!C20:I20</xm:f>
              <xm:sqref>J20</xm:sqref>
            </x14:sparkline>
            <x14:sparkline>
              <xm:f>EVO_resol!C21:I21</xm:f>
              <xm:sqref>J21</xm:sqref>
            </x14:sparkline>
            <x14:sparkline>
              <xm:f>EVO_resol!C22:I22</xm:f>
              <xm:sqref>J22</xm:sqref>
            </x14:sparkline>
            <x14:sparkline>
              <xm:f>EVO_resol!C23:I23</xm:f>
              <xm:sqref>J23</xm:sqref>
            </x14:sparkline>
            <x14:sparkline>
              <xm:f>EVO_resol!C24:I24</xm:f>
              <xm:sqref>J24</xm:sqref>
            </x14:sparkline>
            <x14:sparkline>
              <xm:f>EVO_resol!C25:I25</xm:f>
              <xm:sqref>J25</xm:sqref>
            </x14:sparkline>
            <x14:sparkline>
              <xm:f>EVO_resol!C26:I26</xm:f>
              <xm:sqref>J26</xm:sqref>
            </x14:sparkline>
          </x14:sparklines>
        </x14:sparklineGroup>
      </x14:sparklineGroup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Hoja62">
    <pageSetUpPr fitToPage="1"/>
  </sheetPr>
  <dimension ref="A1:U46"/>
  <sheetViews>
    <sheetView zoomScaleNormal="100" workbookViewId="0">
      <selection activeCell="B6" sqref="B6"/>
    </sheetView>
  </sheetViews>
  <sheetFormatPr baseColWidth="10" defaultColWidth="11.453125" defaultRowHeight="12.5" x14ac:dyDescent="0.25"/>
  <cols>
    <col min="1" max="1" width="1" style="165" customWidth="1"/>
    <col min="2" max="2" width="30.26953125" style="165" customWidth="1"/>
    <col min="3" max="3" width="10.1796875" style="165" customWidth="1"/>
    <col min="4" max="4" width="8.1796875" style="165" customWidth="1"/>
    <col min="5" max="5" width="0.81640625" style="165" customWidth="1"/>
    <col min="6" max="6" width="10" style="165" customWidth="1"/>
    <col min="7" max="7" width="7.1796875" style="165" customWidth="1"/>
    <col min="8" max="9" width="8" style="165" customWidth="1"/>
    <col min="10" max="10" width="0.7265625" style="165" customWidth="1"/>
    <col min="11" max="11" width="10.1796875" style="165" customWidth="1"/>
    <col min="12" max="14" width="8" style="165" customWidth="1"/>
    <col min="15" max="15" width="0.54296875" style="165" customWidth="1"/>
    <col min="16" max="16" width="9" style="165" customWidth="1"/>
    <col min="17" max="17" width="7.453125" style="165" customWidth="1"/>
    <col min="18" max="18" width="8" style="165" customWidth="1"/>
    <col min="19" max="19" width="8.81640625" style="165" customWidth="1"/>
    <col min="20" max="20" width="7.54296875" style="165" customWidth="1"/>
    <col min="21" max="21" width="8.26953125" style="165" customWidth="1"/>
    <col min="22" max="22" width="8.81640625" style="165" customWidth="1"/>
    <col min="23" max="16384" width="11.453125" style="165"/>
  </cols>
  <sheetData>
    <row r="1" spans="1:21" ht="9.75" customHeight="1" x14ac:dyDescent="0.25">
      <c r="B1" s="165" t="s">
        <v>58</v>
      </c>
    </row>
    <row r="2" spans="1:21" s="108" customFormat="1" ht="49.5" customHeight="1" x14ac:dyDescent="0.3">
      <c r="B2" s="1300"/>
      <c r="C2" s="1300"/>
      <c r="D2" s="1300"/>
      <c r="E2" s="109"/>
      <c r="F2" s="1467"/>
      <c r="G2" s="1467"/>
      <c r="H2" s="1467"/>
      <c r="I2" s="1467"/>
      <c r="J2" s="1467"/>
      <c r="K2" s="1467"/>
      <c r="L2" s="1467"/>
      <c r="M2" s="1467"/>
      <c r="N2" s="1467"/>
      <c r="O2" s="1467"/>
      <c r="P2" s="1467"/>
      <c r="Q2" s="1467"/>
      <c r="S2" s="109"/>
    </row>
    <row r="3" spans="1:21" s="108" customFormat="1" ht="3" customHeight="1" x14ac:dyDescent="0.3">
      <c r="B3" s="109"/>
      <c r="C3" s="109"/>
      <c r="D3" s="109"/>
      <c r="E3" s="109"/>
      <c r="K3" s="109"/>
      <c r="P3" s="109"/>
      <c r="S3" s="109"/>
    </row>
    <row r="4" spans="1:21" s="111" customFormat="1" ht="15" customHeight="1" x14ac:dyDescent="0.25">
      <c r="B4" s="1325" t="s">
        <v>436</v>
      </c>
      <c r="C4" s="1325"/>
      <c r="D4" s="1325"/>
      <c r="E4" s="1325"/>
      <c r="F4" s="1325"/>
      <c r="G4" s="1325"/>
      <c r="H4" s="1325"/>
      <c r="I4" s="1325"/>
      <c r="J4" s="1325"/>
      <c r="K4" s="1325"/>
      <c r="L4" s="1325"/>
      <c r="M4" s="1325"/>
      <c r="N4" s="1325"/>
      <c r="O4" s="1325"/>
      <c r="P4" s="1325"/>
      <c r="Q4" s="1325"/>
      <c r="R4" s="1325"/>
      <c r="S4" s="1325"/>
      <c r="T4" s="205"/>
    </row>
    <row r="5" spans="1:21" s="206" customFormat="1" ht="15" customHeight="1" x14ac:dyDescent="0.25">
      <c r="B5" s="1326" t="s">
        <v>486</v>
      </c>
      <c r="C5" s="1326"/>
      <c r="D5" s="1326"/>
      <c r="E5" s="1326"/>
      <c r="F5" s="1326"/>
      <c r="G5" s="1326"/>
      <c r="H5" s="1326"/>
      <c r="I5" s="1326"/>
      <c r="J5" s="1326"/>
      <c r="K5" s="1326"/>
      <c r="L5" s="1326"/>
      <c r="M5" s="1326"/>
      <c r="N5" s="1326"/>
      <c r="O5" s="1326"/>
      <c r="P5" s="1326"/>
      <c r="Q5" s="1326"/>
      <c r="R5" s="1326"/>
      <c r="S5" s="1326"/>
      <c r="T5" s="207"/>
      <c r="U5" s="51"/>
    </row>
    <row r="6" spans="1:21" s="111" customFormat="1" ht="4.5" customHeight="1" x14ac:dyDescent="0.25"/>
    <row r="7" spans="1:21" s="113" customFormat="1" ht="15" customHeight="1" x14ac:dyDescent="0.25">
      <c r="A7" s="114"/>
      <c r="B7" s="1468" t="s">
        <v>12</v>
      </c>
      <c r="C7" s="1487" t="s">
        <v>76</v>
      </c>
      <c r="D7" s="1473"/>
      <c r="E7" s="1050"/>
      <c r="F7" s="1489" t="s">
        <v>31</v>
      </c>
      <c r="G7" s="1490"/>
      <c r="H7" s="1490"/>
      <c r="I7" s="1491"/>
      <c r="J7" s="1045"/>
      <c r="K7" s="1489" t="s">
        <v>49</v>
      </c>
      <c r="L7" s="1490"/>
      <c r="M7" s="1490"/>
      <c r="N7" s="1491"/>
      <c r="O7" s="1045"/>
      <c r="P7" s="1489" t="s">
        <v>50</v>
      </c>
      <c r="Q7" s="1490"/>
      <c r="R7" s="1490"/>
      <c r="S7" s="1491"/>
    </row>
    <row r="8" spans="1:21" s="113" customFormat="1" ht="37.5" customHeight="1" x14ac:dyDescent="0.25">
      <c r="A8" s="114"/>
      <c r="B8" s="1469"/>
      <c r="C8" s="1488"/>
      <c r="D8" s="1476"/>
      <c r="E8" s="1050"/>
      <c r="F8" s="1492" t="s">
        <v>69</v>
      </c>
      <c r="G8" s="1493"/>
      <c r="H8" s="1494" t="s">
        <v>289</v>
      </c>
      <c r="I8" s="1495"/>
      <c r="J8" s="1046"/>
      <c r="K8" s="1492" t="s">
        <v>69</v>
      </c>
      <c r="L8" s="1493"/>
      <c r="M8" s="1494" t="s">
        <v>289</v>
      </c>
      <c r="N8" s="1495"/>
      <c r="O8" s="1046"/>
      <c r="P8" s="1492" t="s">
        <v>69</v>
      </c>
      <c r="Q8" s="1493"/>
      <c r="R8" s="1494" t="s">
        <v>289</v>
      </c>
      <c r="S8" s="1495"/>
    </row>
    <row r="9" spans="1:21" s="117" customFormat="1" ht="29.25" customHeight="1" x14ac:dyDescent="0.25">
      <c r="A9" s="208"/>
      <c r="B9" s="1470"/>
      <c r="C9" s="1079" t="s">
        <v>9</v>
      </c>
      <c r="D9" s="1073" t="s">
        <v>10</v>
      </c>
      <c r="E9" s="1048"/>
      <c r="F9" s="1053" t="s">
        <v>9</v>
      </c>
      <c r="G9" s="1073" t="s">
        <v>71</v>
      </c>
      <c r="H9" s="1084" t="s">
        <v>9</v>
      </c>
      <c r="I9" s="1073" t="s">
        <v>130</v>
      </c>
      <c r="J9" s="1048"/>
      <c r="K9" s="1053" t="s">
        <v>9</v>
      </c>
      <c r="L9" s="1073" t="s">
        <v>71</v>
      </c>
      <c r="M9" s="1084" t="s">
        <v>9</v>
      </c>
      <c r="N9" s="1073" t="s">
        <v>130</v>
      </c>
      <c r="O9" s="1048"/>
      <c r="P9" s="1053" t="s">
        <v>9</v>
      </c>
      <c r="Q9" s="1073" t="s">
        <v>71</v>
      </c>
      <c r="R9" s="1084" t="s">
        <v>9</v>
      </c>
      <c r="S9" s="1073" t="s">
        <v>130</v>
      </c>
    </row>
    <row r="10" spans="1:21" s="117" customFormat="1" ht="6" customHeight="1" x14ac:dyDescent="0.25">
      <c r="A10" s="208"/>
      <c r="B10" s="211"/>
      <c r="C10" s="212"/>
      <c r="D10" s="212"/>
      <c r="E10" s="212"/>
      <c r="F10" s="212"/>
      <c r="G10" s="212"/>
      <c r="H10" s="212"/>
      <c r="I10" s="212"/>
      <c r="J10" s="212"/>
      <c r="K10" s="212"/>
      <c r="L10" s="212"/>
      <c r="M10" s="212"/>
      <c r="N10" s="212"/>
      <c r="O10" s="212"/>
      <c r="P10" s="212"/>
      <c r="Q10" s="212"/>
    </row>
    <row r="11" spans="1:21" s="176" customFormat="1" ht="18" customHeight="1" x14ac:dyDescent="0.25">
      <c r="A11" s="209"/>
      <c r="B11" s="1059" t="s">
        <v>8</v>
      </c>
      <c r="C11" s="1062">
        <f>F11+K11+P11</f>
        <v>28705</v>
      </c>
      <c r="D11" s="1063">
        <f>C11/C$29*100</f>
        <v>15.932440458019503</v>
      </c>
      <c r="E11" s="1052"/>
      <c r="F11" s="1062">
        <v>12658</v>
      </c>
      <c r="G11" s="1063">
        <v>44.096847239156936</v>
      </c>
      <c r="H11" s="1062">
        <v>12610</v>
      </c>
      <c r="I11" s="1063">
        <v>99.620793174277139</v>
      </c>
      <c r="J11" s="1052"/>
      <c r="K11" s="1062">
        <v>15951</v>
      </c>
      <c r="L11" s="1063">
        <v>55.568716251524123</v>
      </c>
      <c r="M11" s="1062">
        <v>15811</v>
      </c>
      <c r="N11" s="1063">
        <v>99.122312080747292</v>
      </c>
      <c r="O11" s="1052"/>
      <c r="P11" s="1062">
        <v>96</v>
      </c>
      <c r="Q11" s="1063">
        <v>0.33443650931893398</v>
      </c>
      <c r="R11" s="1062">
        <v>94</v>
      </c>
      <c r="S11" s="1063">
        <v>97.916666666666657</v>
      </c>
    </row>
    <row r="12" spans="1:21" s="176" customFormat="1" ht="18" customHeight="1" x14ac:dyDescent="0.25">
      <c r="A12" s="209"/>
      <c r="B12" s="1060" t="s">
        <v>7</v>
      </c>
      <c r="C12" s="1064">
        <f t="shared" ref="C12:C28" si="0">F12+K12+P12</f>
        <v>4062</v>
      </c>
      <c r="D12" s="1065">
        <f t="shared" ref="D12:D29" si="1">C12/C$29*100</f>
        <v>2.2545749221555553</v>
      </c>
      <c r="E12" s="1052"/>
      <c r="F12" s="1064">
        <v>2723</v>
      </c>
      <c r="G12" s="1065">
        <v>67.035942885278189</v>
      </c>
      <c r="H12" s="1064">
        <v>1221</v>
      </c>
      <c r="I12" s="1065">
        <v>44.840249724568494</v>
      </c>
      <c r="J12" s="1052"/>
      <c r="K12" s="1064">
        <v>1226</v>
      </c>
      <c r="L12" s="1065">
        <v>30.182176267848348</v>
      </c>
      <c r="M12" s="1064">
        <v>568</v>
      </c>
      <c r="N12" s="1065">
        <v>46.329526916802607</v>
      </c>
      <c r="O12" s="1052"/>
      <c r="P12" s="1064">
        <v>113</v>
      </c>
      <c r="Q12" s="1065">
        <v>2.7818808468734613</v>
      </c>
      <c r="R12" s="1064">
        <v>61</v>
      </c>
      <c r="S12" s="1065">
        <v>53.982300884955748</v>
      </c>
    </row>
    <row r="13" spans="1:21" s="176" customFormat="1" ht="18" customHeight="1" x14ac:dyDescent="0.25">
      <c r="A13" s="209"/>
      <c r="B13" s="1060" t="s">
        <v>37</v>
      </c>
      <c r="C13" s="1064">
        <f t="shared" si="0"/>
        <v>3732</v>
      </c>
      <c r="D13" s="1065">
        <f t="shared" si="1"/>
        <v>2.0714115237529627</v>
      </c>
      <c r="E13" s="1052"/>
      <c r="F13" s="1064">
        <v>1736</v>
      </c>
      <c r="G13" s="1065">
        <v>46.516613076098608</v>
      </c>
      <c r="H13" s="1064">
        <v>34</v>
      </c>
      <c r="I13" s="1065">
        <v>1.9585253456221197</v>
      </c>
      <c r="J13" s="1052"/>
      <c r="K13" s="1064">
        <v>1910</v>
      </c>
      <c r="L13" s="1065">
        <v>51.178992497320472</v>
      </c>
      <c r="M13" s="1064">
        <v>46</v>
      </c>
      <c r="N13" s="1065">
        <v>2.408376963350785</v>
      </c>
      <c r="O13" s="1052"/>
      <c r="P13" s="1064">
        <v>86</v>
      </c>
      <c r="Q13" s="1065">
        <v>2.304394426580922</v>
      </c>
      <c r="R13" s="1064">
        <v>28</v>
      </c>
      <c r="S13" s="1065">
        <v>32.558139534883722</v>
      </c>
    </row>
    <row r="14" spans="1:21" s="176" customFormat="1" ht="18" customHeight="1" x14ac:dyDescent="0.25">
      <c r="A14" s="209"/>
      <c r="B14" s="1060" t="s">
        <v>38</v>
      </c>
      <c r="C14" s="1064">
        <f t="shared" si="0"/>
        <v>2921</v>
      </c>
      <c r="D14" s="1065">
        <f t="shared" si="1"/>
        <v>1.6212735961635594</v>
      </c>
      <c r="E14" s="1052"/>
      <c r="F14" s="1064">
        <v>2080</v>
      </c>
      <c r="G14" s="1065">
        <v>71.208490243067445</v>
      </c>
      <c r="H14" s="1064">
        <v>2033</v>
      </c>
      <c r="I14" s="1065">
        <v>97.740384615384613</v>
      </c>
      <c r="J14" s="1052"/>
      <c r="K14" s="1064">
        <v>835</v>
      </c>
      <c r="L14" s="1065">
        <v>28.586100650462171</v>
      </c>
      <c r="M14" s="1064">
        <v>758</v>
      </c>
      <c r="N14" s="1065">
        <v>90.778443113772454</v>
      </c>
      <c r="O14" s="1052"/>
      <c r="P14" s="1064">
        <v>6</v>
      </c>
      <c r="Q14" s="1065">
        <v>0.20540910647038688</v>
      </c>
      <c r="R14" s="1064">
        <v>6</v>
      </c>
      <c r="S14" s="1065">
        <v>100</v>
      </c>
    </row>
    <row r="15" spans="1:21" s="176" customFormat="1" ht="18" customHeight="1" x14ac:dyDescent="0.25">
      <c r="A15" s="209"/>
      <c r="B15" s="1060" t="s">
        <v>6</v>
      </c>
      <c r="C15" s="1064">
        <f t="shared" si="0"/>
        <v>4789</v>
      </c>
      <c r="D15" s="1065">
        <f t="shared" si="1"/>
        <v>2.6580894392424805</v>
      </c>
      <c r="E15" s="1052"/>
      <c r="F15" s="1064">
        <v>2826</v>
      </c>
      <c r="G15" s="1065">
        <v>59.010231781165167</v>
      </c>
      <c r="H15" s="1064">
        <v>2743</v>
      </c>
      <c r="I15" s="1065">
        <v>97.062986553432424</v>
      </c>
      <c r="J15" s="1052"/>
      <c r="K15" s="1064">
        <v>1881</v>
      </c>
      <c r="L15" s="1065">
        <v>39.277510962622678</v>
      </c>
      <c r="M15" s="1064">
        <v>1777</v>
      </c>
      <c r="N15" s="1065">
        <v>94.471026049973418</v>
      </c>
      <c r="O15" s="1052"/>
      <c r="P15" s="1064">
        <v>82</v>
      </c>
      <c r="Q15" s="1065">
        <v>1.712257256212153</v>
      </c>
      <c r="R15" s="1064">
        <v>72</v>
      </c>
      <c r="S15" s="1065">
        <v>87.804878048780495</v>
      </c>
    </row>
    <row r="16" spans="1:21" s="176" customFormat="1" ht="18" customHeight="1" x14ac:dyDescent="0.25">
      <c r="A16" s="209"/>
      <c r="B16" s="1060" t="s">
        <v>5</v>
      </c>
      <c r="C16" s="1064">
        <f t="shared" si="0"/>
        <v>4401</v>
      </c>
      <c r="D16" s="1065">
        <f t="shared" si="1"/>
        <v>2.4427336859691287</v>
      </c>
      <c r="E16" s="1052"/>
      <c r="F16" s="1064">
        <v>1855</v>
      </c>
      <c r="G16" s="1065">
        <v>42.149511474664848</v>
      </c>
      <c r="H16" s="1064">
        <v>12</v>
      </c>
      <c r="I16" s="1065">
        <v>0.64690026954177904</v>
      </c>
      <c r="J16" s="1052"/>
      <c r="K16" s="1064">
        <v>2498</v>
      </c>
      <c r="L16" s="1065">
        <v>56.759827311974554</v>
      </c>
      <c r="M16" s="1064">
        <v>18</v>
      </c>
      <c r="N16" s="1065">
        <v>0.72057646116893515</v>
      </c>
      <c r="O16" s="1052"/>
      <c r="P16" s="1064">
        <v>48</v>
      </c>
      <c r="Q16" s="1065">
        <v>1.0906612133606</v>
      </c>
      <c r="R16" s="1064">
        <v>0</v>
      </c>
      <c r="S16" s="1065">
        <v>0</v>
      </c>
    </row>
    <row r="17" spans="1:19" s="176" customFormat="1" ht="18" customHeight="1" x14ac:dyDescent="0.25">
      <c r="A17" s="209"/>
      <c r="B17" s="1060" t="s">
        <v>4</v>
      </c>
      <c r="C17" s="1064">
        <f t="shared" si="0"/>
        <v>8387</v>
      </c>
      <c r="D17" s="1065">
        <f t="shared" si="1"/>
        <v>4.6551255224319661</v>
      </c>
      <c r="E17" s="1052"/>
      <c r="F17" s="1064">
        <v>5211</v>
      </c>
      <c r="G17" s="1065">
        <v>62.131870752354835</v>
      </c>
      <c r="H17" s="1064">
        <v>420</v>
      </c>
      <c r="I17" s="1065">
        <v>8.0598733448474373</v>
      </c>
      <c r="J17" s="1052"/>
      <c r="K17" s="1064">
        <v>3170</v>
      </c>
      <c r="L17" s="1065">
        <v>37.796589960653392</v>
      </c>
      <c r="M17" s="1064">
        <v>102</v>
      </c>
      <c r="N17" s="1065">
        <v>3.2176656151419554</v>
      </c>
      <c r="O17" s="1052"/>
      <c r="P17" s="1064">
        <v>6</v>
      </c>
      <c r="Q17" s="1065">
        <v>7.1539286991772977E-2</v>
      </c>
      <c r="R17" s="1064">
        <v>2</v>
      </c>
      <c r="S17" s="1065">
        <v>33.333333333333329</v>
      </c>
    </row>
    <row r="18" spans="1:19" s="176" customFormat="1" ht="18" customHeight="1" x14ac:dyDescent="0.25">
      <c r="A18" s="209"/>
      <c r="B18" s="1060" t="s">
        <v>40</v>
      </c>
      <c r="C18" s="1064">
        <f t="shared" si="0"/>
        <v>12218</v>
      </c>
      <c r="D18" s="1065">
        <f t="shared" si="1"/>
        <v>6.7814860657057068</v>
      </c>
      <c r="E18" s="1052"/>
      <c r="F18" s="1064">
        <v>6727</v>
      </c>
      <c r="G18" s="1065">
        <v>55.058110983794407</v>
      </c>
      <c r="H18" s="1064">
        <v>6657</v>
      </c>
      <c r="I18" s="1065">
        <v>98.959417273673253</v>
      </c>
      <c r="J18" s="1052"/>
      <c r="K18" s="1064">
        <v>3980</v>
      </c>
      <c r="L18" s="1065">
        <v>32.574889507284333</v>
      </c>
      <c r="M18" s="1064">
        <v>3880</v>
      </c>
      <c r="N18" s="1065">
        <v>97.48743718592965</v>
      </c>
      <c r="O18" s="1052"/>
      <c r="P18" s="1064">
        <v>1511</v>
      </c>
      <c r="Q18" s="1065">
        <v>12.366999508921264</v>
      </c>
      <c r="R18" s="1064">
        <v>1468</v>
      </c>
      <c r="S18" s="1065">
        <v>97.154202514890798</v>
      </c>
    </row>
    <row r="19" spans="1:19" s="176" customFormat="1" ht="18" customHeight="1" x14ac:dyDescent="0.25">
      <c r="A19" s="209"/>
      <c r="B19" s="1060" t="s">
        <v>41</v>
      </c>
      <c r="C19" s="1064">
        <f t="shared" si="0"/>
        <v>37613</v>
      </c>
      <c r="D19" s="1065">
        <f t="shared" si="1"/>
        <v>20.876742133687078</v>
      </c>
      <c r="E19" s="1052"/>
      <c r="F19" s="1064">
        <v>15028</v>
      </c>
      <c r="G19" s="1065">
        <v>39.954271129662615</v>
      </c>
      <c r="H19" s="1064">
        <v>14444</v>
      </c>
      <c r="I19" s="1065">
        <v>96.113920681394731</v>
      </c>
      <c r="J19" s="1052"/>
      <c r="K19" s="1064">
        <v>19498</v>
      </c>
      <c r="L19" s="1065">
        <v>51.838460106877939</v>
      </c>
      <c r="M19" s="1064">
        <v>18043</v>
      </c>
      <c r="N19" s="1065">
        <v>92.537696173966566</v>
      </c>
      <c r="O19" s="1052"/>
      <c r="P19" s="1064">
        <v>3087</v>
      </c>
      <c r="Q19" s="1065">
        <v>8.2072687634594423</v>
      </c>
      <c r="R19" s="1064">
        <v>3062</v>
      </c>
      <c r="S19" s="1065">
        <v>99.190152251376745</v>
      </c>
    </row>
    <row r="20" spans="1:19" s="176" customFormat="1" ht="18" customHeight="1" x14ac:dyDescent="0.25">
      <c r="A20" s="209"/>
      <c r="B20" s="1060" t="s">
        <v>3</v>
      </c>
      <c r="C20" s="1064">
        <f t="shared" si="0"/>
        <v>13853</v>
      </c>
      <c r="D20" s="1065">
        <f t="shared" si="1"/>
        <v>7.6889774487003724</v>
      </c>
      <c r="E20" s="1052"/>
      <c r="F20" s="1064">
        <v>6470</v>
      </c>
      <c r="G20" s="1065">
        <v>46.704684905796576</v>
      </c>
      <c r="H20" s="1064">
        <v>6201</v>
      </c>
      <c r="I20" s="1065">
        <v>95.842349304482227</v>
      </c>
      <c r="J20" s="1052"/>
      <c r="K20" s="1064">
        <v>6433</v>
      </c>
      <c r="L20" s="1065">
        <v>46.437594744820615</v>
      </c>
      <c r="M20" s="1064">
        <v>5993</v>
      </c>
      <c r="N20" s="1065">
        <v>93.160267371366388</v>
      </c>
      <c r="O20" s="1052"/>
      <c r="P20" s="1064">
        <v>950</v>
      </c>
      <c r="Q20" s="1065">
        <v>6.8577203493828049</v>
      </c>
      <c r="R20" s="1064">
        <v>616</v>
      </c>
      <c r="S20" s="1065">
        <v>64.84210526315789</v>
      </c>
    </row>
    <row r="21" spans="1:19" s="176" customFormat="1" ht="18" customHeight="1" x14ac:dyDescent="0.25">
      <c r="A21" s="209"/>
      <c r="B21" s="1060" t="s">
        <v>2</v>
      </c>
      <c r="C21" s="1064">
        <f t="shared" si="0"/>
        <v>4961</v>
      </c>
      <c r="D21" s="1065">
        <f t="shared" si="1"/>
        <v>2.7535564226523168</v>
      </c>
      <c r="E21" s="1052"/>
      <c r="F21" s="1064">
        <v>3217</v>
      </c>
      <c r="G21" s="1065">
        <v>64.845797218302764</v>
      </c>
      <c r="H21" s="1064">
        <v>3196</v>
      </c>
      <c r="I21" s="1065">
        <v>99.347217904880324</v>
      </c>
      <c r="J21" s="1052"/>
      <c r="K21" s="1064">
        <v>1701</v>
      </c>
      <c r="L21" s="1065">
        <v>34.287442047974196</v>
      </c>
      <c r="M21" s="1064">
        <v>1687</v>
      </c>
      <c r="N21" s="1065">
        <v>99.176954732510296</v>
      </c>
      <c r="O21" s="1052"/>
      <c r="P21" s="1064">
        <v>43</v>
      </c>
      <c r="Q21" s="1065">
        <v>0.86676073372303974</v>
      </c>
      <c r="R21" s="1064">
        <v>43</v>
      </c>
      <c r="S21" s="1065">
        <v>100</v>
      </c>
    </row>
    <row r="22" spans="1:19" s="176" customFormat="1" ht="18" customHeight="1" x14ac:dyDescent="0.25">
      <c r="A22" s="209"/>
      <c r="B22" s="1060" t="s">
        <v>35</v>
      </c>
      <c r="C22" s="1064">
        <f t="shared" si="0"/>
        <v>6972</v>
      </c>
      <c r="D22" s="1065">
        <f t="shared" si="1"/>
        <v>3.8697430717056953</v>
      </c>
      <c r="E22" s="1052"/>
      <c r="F22" s="1064">
        <v>4231</v>
      </c>
      <c r="G22" s="1065">
        <v>60.685599541021226</v>
      </c>
      <c r="H22" s="1064">
        <v>4226</v>
      </c>
      <c r="I22" s="1065">
        <v>99.881824627747577</v>
      </c>
      <c r="J22" s="1052"/>
      <c r="K22" s="1064">
        <v>2580</v>
      </c>
      <c r="L22" s="1065">
        <v>37.005163511187604</v>
      </c>
      <c r="M22" s="1064">
        <v>2580</v>
      </c>
      <c r="N22" s="1065">
        <v>100</v>
      </c>
      <c r="O22" s="1052"/>
      <c r="P22" s="1064">
        <v>161</v>
      </c>
      <c r="Q22" s="1065">
        <v>2.3092369477911645</v>
      </c>
      <c r="R22" s="1064">
        <v>161</v>
      </c>
      <c r="S22" s="1065">
        <v>100</v>
      </c>
    </row>
    <row r="23" spans="1:19" s="176" customFormat="1" ht="18" customHeight="1" x14ac:dyDescent="0.25">
      <c r="A23" s="209"/>
      <c r="B23" s="1060" t="s">
        <v>42</v>
      </c>
      <c r="C23" s="1064">
        <f t="shared" si="0"/>
        <v>24663</v>
      </c>
      <c r="D23" s="1065">
        <f t="shared" si="1"/>
        <v>13.688966347888348</v>
      </c>
      <c r="E23" s="1052"/>
      <c r="F23" s="1064">
        <v>15148</v>
      </c>
      <c r="G23" s="1065">
        <v>61.419940802011105</v>
      </c>
      <c r="H23" s="1064">
        <v>13160</v>
      </c>
      <c r="I23" s="1065">
        <v>86.876155268022188</v>
      </c>
      <c r="J23" s="1052"/>
      <c r="K23" s="1064">
        <v>8132</v>
      </c>
      <c r="L23" s="1065">
        <v>32.972468880509268</v>
      </c>
      <c r="M23" s="1064">
        <v>7308</v>
      </c>
      <c r="N23" s="1065">
        <v>89.867191342843086</v>
      </c>
      <c r="O23" s="1052"/>
      <c r="P23" s="1064">
        <v>1383</v>
      </c>
      <c r="Q23" s="1065">
        <v>5.6075903174796249</v>
      </c>
      <c r="R23" s="1064">
        <v>1373</v>
      </c>
      <c r="S23" s="1065">
        <v>99.276934201012295</v>
      </c>
    </row>
    <row r="24" spans="1:19" s="176" customFormat="1" ht="18" customHeight="1" x14ac:dyDescent="0.25">
      <c r="A24" s="209">
        <v>47094</v>
      </c>
      <c r="B24" s="1060" t="s">
        <v>43</v>
      </c>
      <c r="C24" s="1064">
        <f t="shared" si="0"/>
        <v>5152</v>
      </c>
      <c r="D24" s="1065">
        <f t="shared" si="1"/>
        <v>2.8595691774853331</v>
      </c>
      <c r="E24" s="1052"/>
      <c r="F24" s="1064">
        <v>2727</v>
      </c>
      <c r="G24" s="1065">
        <v>52.930900621118013</v>
      </c>
      <c r="H24" s="1064">
        <v>2718</v>
      </c>
      <c r="I24" s="1065">
        <v>99.669966996699671</v>
      </c>
      <c r="J24" s="1052"/>
      <c r="K24" s="1064">
        <v>2400</v>
      </c>
      <c r="L24" s="1065">
        <v>46.58385093167702</v>
      </c>
      <c r="M24" s="1064">
        <v>2393</v>
      </c>
      <c r="N24" s="1065">
        <v>99.708333333333329</v>
      </c>
      <c r="O24" s="1052"/>
      <c r="P24" s="1064">
        <v>25</v>
      </c>
      <c r="Q24" s="1065">
        <v>0.4852484472049689</v>
      </c>
      <c r="R24" s="1064">
        <v>24</v>
      </c>
      <c r="S24" s="1065">
        <v>96</v>
      </c>
    </row>
    <row r="25" spans="1:19" s="176" customFormat="1" ht="18" customHeight="1" x14ac:dyDescent="0.25">
      <c r="B25" s="1060" t="s">
        <v>44</v>
      </c>
      <c r="C25" s="1064">
        <f t="shared" si="0"/>
        <v>2530</v>
      </c>
      <c r="D25" s="1065">
        <f t="shared" si="1"/>
        <v>1.4042527210865474</v>
      </c>
      <c r="E25" s="1052"/>
      <c r="F25" s="1064">
        <v>1002</v>
      </c>
      <c r="G25" s="1065">
        <v>39.604743083003953</v>
      </c>
      <c r="H25" s="1064">
        <v>997</v>
      </c>
      <c r="I25" s="1065">
        <v>99.500998003992009</v>
      </c>
      <c r="J25" s="1052"/>
      <c r="K25" s="1064">
        <v>1438</v>
      </c>
      <c r="L25" s="1065">
        <v>56.837944664031625</v>
      </c>
      <c r="M25" s="1064">
        <v>1429</v>
      </c>
      <c r="N25" s="1065">
        <v>99.374130737134919</v>
      </c>
      <c r="O25" s="1052"/>
      <c r="P25" s="1064">
        <v>90</v>
      </c>
      <c r="Q25" s="1065">
        <v>3.5573122529644272</v>
      </c>
      <c r="R25" s="1064">
        <v>90</v>
      </c>
      <c r="S25" s="1065">
        <v>100</v>
      </c>
    </row>
    <row r="26" spans="1:19" s="176" customFormat="1" ht="18" customHeight="1" x14ac:dyDescent="0.25">
      <c r="B26" s="1060" t="s">
        <v>45</v>
      </c>
      <c r="C26" s="1064">
        <f t="shared" si="0"/>
        <v>13030</v>
      </c>
      <c r="D26" s="1065">
        <f t="shared" si="1"/>
        <v>7.2321790338963297</v>
      </c>
      <c r="E26" s="1052"/>
      <c r="F26" s="1064">
        <v>5952</v>
      </c>
      <c r="G26" s="1065">
        <v>45.6792018419033</v>
      </c>
      <c r="H26" s="1064">
        <v>5011</v>
      </c>
      <c r="I26" s="1065">
        <v>84.190188172043008</v>
      </c>
      <c r="J26" s="1052"/>
      <c r="K26" s="1064">
        <v>4730</v>
      </c>
      <c r="L26" s="1065">
        <v>36.300844205679198</v>
      </c>
      <c r="M26" s="1064">
        <v>3769</v>
      </c>
      <c r="N26" s="1065">
        <v>79.682875264270621</v>
      </c>
      <c r="O26" s="1052"/>
      <c r="P26" s="1064">
        <v>2348</v>
      </c>
      <c r="Q26" s="1065">
        <v>18.019953952417499</v>
      </c>
      <c r="R26" s="1064">
        <v>1651</v>
      </c>
      <c r="S26" s="1065">
        <v>70.31516183986372</v>
      </c>
    </row>
    <row r="27" spans="1:19" s="176" customFormat="1" ht="18" customHeight="1" x14ac:dyDescent="0.25">
      <c r="B27" s="1060" t="s">
        <v>46</v>
      </c>
      <c r="C27" s="1064">
        <f t="shared" si="0"/>
        <v>1975</v>
      </c>
      <c r="D27" s="1065">
        <f t="shared" si="1"/>
        <v>1.0962051874094592</v>
      </c>
      <c r="E27" s="1052"/>
      <c r="F27" s="1064">
        <v>701</v>
      </c>
      <c r="G27" s="1065">
        <v>35.493670886075954</v>
      </c>
      <c r="H27" s="1064">
        <v>532</v>
      </c>
      <c r="I27" s="1065">
        <v>75.891583452211137</v>
      </c>
      <c r="J27" s="1052"/>
      <c r="K27" s="1064">
        <v>1161</v>
      </c>
      <c r="L27" s="1065">
        <v>58.784810126582279</v>
      </c>
      <c r="M27" s="1064">
        <v>899</v>
      </c>
      <c r="N27" s="1065">
        <v>77.433247200689053</v>
      </c>
      <c r="O27" s="1052"/>
      <c r="P27" s="1064">
        <v>113</v>
      </c>
      <c r="Q27" s="1065">
        <v>5.7215189873417716</v>
      </c>
      <c r="R27" s="1064">
        <v>86</v>
      </c>
      <c r="S27" s="1065">
        <v>76.106194690265482</v>
      </c>
    </row>
    <row r="28" spans="1:19" s="176" customFormat="1" ht="18" customHeight="1" x14ac:dyDescent="0.25">
      <c r="B28" s="1061" t="s">
        <v>1</v>
      </c>
      <c r="C28" s="1066">
        <f t="shared" si="0"/>
        <v>203</v>
      </c>
      <c r="D28" s="1067">
        <f t="shared" si="1"/>
        <v>0.11267324204765579</v>
      </c>
      <c r="E28" s="1052"/>
      <c r="F28" s="1066">
        <v>94</v>
      </c>
      <c r="G28" s="1067">
        <v>46.305418719211822</v>
      </c>
      <c r="H28" s="1066">
        <v>87</v>
      </c>
      <c r="I28" s="1067">
        <v>92.553191489361694</v>
      </c>
      <c r="J28" s="1052"/>
      <c r="K28" s="1066">
        <v>109</v>
      </c>
      <c r="L28" s="1067">
        <v>53.694581280788178</v>
      </c>
      <c r="M28" s="1066">
        <v>103</v>
      </c>
      <c r="N28" s="1067">
        <v>94.495412844036693</v>
      </c>
      <c r="O28" s="1052"/>
      <c r="P28" s="1066">
        <v>0</v>
      </c>
      <c r="Q28" s="1067">
        <v>0</v>
      </c>
      <c r="R28" s="1066">
        <v>0</v>
      </c>
      <c r="S28" s="1067" t="s">
        <v>366</v>
      </c>
    </row>
    <row r="29" spans="1:19" s="114" customFormat="1" ht="18" customHeight="1" x14ac:dyDescent="0.25">
      <c r="B29" s="1081" t="s">
        <v>0</v>
      </c>
      <c r="C29" s="1082">
        <f>SUM(C11:C28)</f>
        <v>180167</v>
      </c>
      <c r="D29" s="1083">
        <f t="shared" si="1"/>
        <v>100</v>
      </c>
      <c r="E29" s="1080"/>
      <c r="F29" s="1082">
        <f>SUM(F11:F28)</f>
        <v>90386</v>
      </c>
      <c r="G29" s="1083">
        <f t="shared" ref="G29" si="2">F29/$C29*100</f>
        <v>50.167899781869039</v>
      </c>
      <c r="H29" s="1082">
        <f>SUM(H11:H28)</f>
        <v>76302</v>
      </c>
      <c r="I29" s="1083">
        <f>H29/F29*100</f>
        <v>84.417940831544712</v>
      </c>
      <c r="J29" s="1080"/>
      <c r="K29" s="1082">
        <f>SUM(K11:K28)</f>
        <v>79633</v>
      </c>
      <c r="L29" s="1083">
        <f t="shared" ref="L29" si="3">K29/$C29*100</f>
        <v>44.199548196950609</v>
      </c>
      <c r="M29" s="1082">
        <f>SUM(M11:M28)</f>
        <v>67164</v>
      </c>
      <c r="N29" s="1083">
        <f>M29/K29*100</f>
        <v>84.34191855135434</v>
      </c>
      <c r="O29" s="1080"/>
      <c r="P29" s="1082">
        <f>SUM(P11:P28)</f>
        <v>10148</v>
      </c>
      <c r="Q29" s="1083">
        <f t="shared" ref="Q29" si="4">P29/$C29*100</f>
        <v>5.6325520211803495</v>
      </c>
      <c r="R29" s="1082">
        <f>SUM(R11:R28)</f>
        <v>8837</v>
      </c>
      <c r="S29" s="1083">
        <f>R29/P29*100</f>
        <v>87.081198265668121</v>
      </c>
    </row>
    <row r="30" spans="1:19" s="157" customFormat="1" ht="6.75" customHeight="1" x14ac:dyDescent="0.25">
      <c r="B30" s="1485"/>
      <c r="C30" s="1485"/>
      <c r="D30" s="1485"/>
      <c r="E30" s="185"/>
    </row>
    <row r="31" spans="1:19" s="589" customFormat="1" x14ac:dyDescent="0.25">
      <c r="F31" s="590"/>
    </row>
    <row r="32" spans="1:19" s="589" customFormat="1" x14ac:dyDescent="0.25">
      <c r="F32" s="590"/>
      <c r="K32" s="590"/>
    </row>
    <row r="33" spans="2:16" s="589" customFormat="1" x14ac:dyDescent="0.25">
      <c r="B33" s="590"/>
      <c r="K33" s="590"/>
    </row>
    <row r="34" spans="2:16" s="589" customFormat="1" x14ac:dyDescent="0.25">
      <c r="B34" s="589" t="s">
        <v>39</v>
      </c>
      <c r="F34" s="589" t="e">
        <f>GETPIVOTDATA("ID PRESTACION
COUNT",#REF!,"
CCAA",$B34,"
Tipo Prestación",$B$1,"Grado Resuelto",F$7)</f>
        <v>#REF!</v>
      </c>
      <c r="J34" s="589" t="e">
        <f>GETPIVOTDATA("ID PRESTACION
COUNT",#REF!,"
CCAA",$B34,"
Tipo Prestación",$B$1,"Grado Resuelto",J$7)</f>
        <v>#REF!</v>
      </c>
      <c r="K34" s="589" t="e">
        <f>GETPIVOTDATA("ID PRESTACION
COUNT",#REF!,"
CCAA",$B34,"
Tipo Prestación",$B$1,"Grado Resuelto",K$7)</f>
        <v>#REF!</v>
      </c>
      <c r="O34" s="589" t="e">
        <f>GETPIVOTDATA("ID PRESTACION
COUNT",#REF!,"
CCAA",$B34,"
Tipo Prestación",$B$1,"Grado Resuelto",O$7)</f>
        <v>#REF!</v>
      </c>
      <c r="P34" s="589" t="e">
        <f>GETPIVOTDATA("ID PRESTACION
COUNT",#REF!,"
CCAA",$B34,"
Tipo Prestación",$B$1,"Grado Resuelto",P$7)</f>
        <v>#REF!</v>
      </c>
    </row>
    <row r="35" spans="2:16" s="589" customFormat="1" x14ac:dyDescent="0.25">
      <c r="B35" s="589" t="s">
        <v>47</v>
      </c>
      <c r="F35" s="589" t="e">
        <f>GETPIVOTDATA("ID PRESTACION
COUNT",#REF!,"
CCAA",$B35,"
Tipo Prestación",$B$1,"Grado Resuelto",F$7)</f>
        <v>#REF!</v>
      </c>
      <c r="J35" s="589" t="e">
        <f>GETPIVOTDATA("ID PRESTACION
COUNT",#REF!,"
CCAA",$B35,"
Tipo Prestación",$B$1,"Grado Resuelto",J$7)</f>
        <v>#REF!</v>
      </c>
      <c r="K35" s="589" t="e">
        <f>GETPIVOTDATA("ID PRESTACION
COUNT",#REF!,"
CCAA",$B35,"
Tipo Prestación",$B$1,"Grado Resuelto",K$7)</f>
        <v>#REF!</v>
      </c>
      <c r="O35" s="589" t="e">
        <f>GETPIVOTDATA("ID PRESTACION
COUNT",#REF!,"
CCAA",$B35,"
Tipo Prestación",$B$1,"Grado Resuelto",O$7)</f>
        <v>#REF!</v>
      </c>
      <c r="P35" s="589" t="e">
        <f>GETPIVOTDATA("ID PRESTACION
COUNT",#REF!,"
CCAA",$B35,"
Tipo Prestación",$B$1,"Grado Resuelto",P$7)</f>
        <v>#REF!</v>
      </c>
    </row>
    <row r="36" spans="2:16" s="589" customFormat="1" x14ac:dyDescent="0.25"/>
    <row r="37" spans="2:16" s="589" customFormat="1" x14ac:dyDescent="0.25"/>
    <row r="38" spans="2:16" s="589" customFormat="1" x14ac:dyDescent="0.25"/>
    <row r="39" spans="2:16" s="592" customFormat="1" x14ac:dyDescent="0.25"/>
    <row r="40" spans="2:16" s="592" customFormat="1" x14ac:dyDescent="0.25"/>
    <row r="41" spans="2:16" s="592" customFormat="1" x14ac:dyDescent="0.25"/>
    <row r="42" spans="2:16" s="589" customFormat="1" x14ac:dyDescent="0.25"/>
    <row r="43" spans="2:16" s="589" customFormat="1" x14ac:dyDescent="0.25"/>
    <row r="44" spans="2:16" s="589" customFormat="1" x14ac:dyDescent="0.25"/>
    <row r="45" spans="2:16" s="589" customFormat="1" x14ac:dyDescent="0.25"/>
    <row r="46" spans="2:16" s="589" customFormat="1" x14ac:dyDescent="0.25"/>
  </sheetData>
  <mergeCells count="16">
    <mergeCell ref="B30:D30"/>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9" orientation="landscape"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Hoja63">
    <pageSetUpPr fitToPage="1"/>
  </sheetPr>
  <dimension ref="A1:U33"/>
  <sheetViews>
    <sheetView zoomScaleNormal="100" workbookViewId="0">
      <selection activeCell="B6" sqref="B6"/>
    </sheetView>
  </sheetViews>
  <sheetFormatPr baseColWidth="10" defaultColWidth="11.453125" defaultRowHeight="12.5" x14ac:dyDescent="0.25"/>
  <cols>
    <col min="1" max="1" width="1" style="165" customWidth="1"/>
    <col min="2" max="2" width="30.26953125" style="165" customWidth="1"/>
    <col min="3" max="3" width="10.1796875" style="165" customWidth="1"/>
    <col min="4" max="4" width="8.1796875" style="165" customWidth="1"/>
    <col min="5" max="5" width="0.81640625" style="165" customWidth="1"/>
    <col min="6" max="6" width="10" style="165" customWidth="1"/>
    <col min="7" max="7" width="7.1796875" style="165" customWidth="1"/>
    <col min="8" max="9" width="8" style="165" customWidth="1"/>
    <col min="10" max="10" width="0.7265625" style="165" customWidth="1"/>
    <col min="11" max="11" width="10.1796875" style="165" customWidth="1"/>
    <col min="12" max="14" width="8" style="165" customWidth="1"/>
    <col min="15" max="15" width="0.54296875" style="165" customWidth="1"/>
    <col min="16" max="16" width="9" style="165" customWidth="1"/>
    <col min="17" max="17" width="7.453125" style="165" customWidth="1"/>
    <col min="18" max="18" width="8" style="165" customWidth="1"/>
    <col min="19" max="19" width="8.81640625" style="165" customWidth="1"/>
    <col min="20" max="20" width="7.54296875" style="165" customWidth="1"/>
    <col min="21" max="21" width="8.26953125" style="165" customWidth="1"/>
    <col min="22" max="22" width="8.81640625" style="165" customWidth="1"/>
    <col min="23" max="16384" width="11.453125" style="165"/>
  </cols>
  <sheetData>
    <row r="1" spans="1:21" ht="9.75" customHeight="1" x14ac:dyDescent="0.25">
      <c r="B1" s="165" t="s">
        <v>67</v>
      </c>
    </row>
    <row r="2" spans="1:21" s="108" customFormat="1" ht="49.5" customHeight="1" x14ac:dyDescent="0.3">
      <c r="B2" s="1300"/>
      <c r="C2" s="1300"/>
      <c r="D2" s="1300"/>
      <c r="E2" s="109"/>
      <c r="F2" s="1467"/>
      <c r="G2" s="1467"/>
      <c r="H2" s="1467"/>
      <c r="I2" s="1467"/>
      <c r="J2" s="1467"/>
      <c r="K2" s="1467"/>
      <c r="L2" s="1467"/>
      <c r="M2" s="1467"/>
      <c r="N2" s="1467"/>
      <c r="O2" s="1467"/>
      <c r="P2" s="1467"/>
      <c r="Q2" s="1467"/>
      <c r="S2" s="109"/>
    </row>
    <row r="3" spans="1:21" s="108" customFormat="1" ht="3" customHeight="1" x14ac:dyDescent="0.3">
      <c r="B3" s="109"/>
      <c r="C3" s="109"/>
      <c r="D3" s="109"/>
      <c r="E3" s="109"/>
      <c r="K3" s="109"/>
      <c r="P3" s="109"/>
      <c r="S3" s="109"/>
    </row>
    <row r="4" spans="1:21" s="111" customFormat="1" ht="15" customHeight="1" x14ac:dyDescent="0.25">
      <c r="B4" s="1325" t="s">
        <v>435</v>
      </c>
      <c r="C4" s="1325"/>
      <c r="D4" s="1325"/>
      <c r="E4" s="1325"/>
      <c r="F4" s="1325"/>
      <c r="G4" s="1325"/>
      <c r="H4" s="1325"/>
      <c r="I4" s="1325"/>
      <c r="J4" s="1325"/>
      <c r="K4" s="1325"/>
      <c r="L4" s="1325"/>
      <c r="M4" s="1325"/>
      <c r="N4" s="1325"/>
      <c r="O4" s="1325"/>
      <c r="P4" s="1325"/>
      <c r="Q4" s="1325"/>
      <c r="R4" s="1325"/>
      <c r="S4" s="1325"/>
      <c r="T4" s="205"/>
    </row>
    <row r="5" spans="1:21" s="206" customFormat="1" ht="15" customHeight="1" x14ac:dyDescent="0.25">
      <c r="B5" s="1326" t="s">
        <v>486</v>
      </c>
      <c r="C5" s="1326"/>
      <c r="D5" s="1326"/>
      <c r="E5" s="1326"/>
      <c r="F5" s="1326"/>
      <c r="G5" s="1326"/>
      <c r="H5" s="1326"/>
      <c r="I5" s="1326"/>
      <c r="J5" s="1326"/>
      <c r="K5" s="1326"/>
      <c r="L5" s="1326"/>
      <c r="M5" s="1326"/>
      <c r="N5" s="1326"/>
      <c r="O5" s="1326"/>
      <c r="P5" s="1326"/>
      <c r="Q5" s="1326"/>
      <c r="R5" s="1326"/>
      <c r="S5" s="1326"/>
      <c r="T5" s="207"/>
      <c r="U5" s="51"/>
    </row>
    <row r="6" spans="1:21" s="111" customFormat="1" ht="4.5" customHeight="1" x14ac:dyDescent="0.25"/>
    <row r="7" spans="1:21" s="113" customFormat="1" ht="15" customHeight="1" x14ac:dyDescent="0.25">
      <c r="A7" s="114"/>
      <c r="B7" s="1468" t="s">
        <v>12</v>
      </c>
      <c r="C7" s="1487" t="s">
        <v>77</v>
      </c>
      <c r="D7" s="1473"/>
      <c r="E7" s="1050"/>
      <c r="F7" s="1489" t="s">
        <v>31</v>
      </c>
      <c r="G7" s="1490"/>
      <c r="H7" s="1490"/>
      <c r="I7" s="1491"/>
      <c r="J7" s="1045"/>
      <c r="K7" s="1489" t="s">
        <v>49</v>
      </c>
      <c r="L7" s="1490"/>
      <c r="M7" s="1490"/>
      <c r="N7" s="1491"/>
      <c r="O7" s="1045"/>
      <c r="P7" s="1489" t="s">
        <v>50</v>
      </c>
      <c r="Q7" s="1490"/>
      <c r="R7" s="1490"/>
      <c r="S7" s="1491"/>
    </row>
    <row r="8" spans="1:21" s="113" customFormat="1" ht="37.5" customHeight="1" x14ac:dyDescent="0.25">
      <c r="A8" s="114"/>
      <c r="B8" s="1469"/>
      <c r="C8" s="1488"/>
      <c r="D8" s="1476"/>
      <c r="E8" s="1050"/>
      <c r="F8" s="1492" t="s">
        <v>69</v>
      </c>
      <c r="G8" s="1493"/>
      <c r="H8" s="1494" t="s">
        <v>289</v>
      </c>
      <c r="I8" s="1495"/>
      <c r="J8" s="1046"/>
      <c r="K8" s="1492" t="s">
        <v>69</v>
      </c>
      <c r="L8" s="1493"/>
      <c r="M8" s="1494" t="s">
        <v>289</v>
      </c>
      <c r="N8" s="1495"/>
      <c r="O8" s="1046"/>
      <c r="P8" s="1492" t="s">
        <v>69</v>
      </c>
      <c r="Q8" s="1493"/>
      <c r="R8" s="1494" t="s">
        <v>289</v>
      </c>
      <c r="S8" s="1495"/>
    </row>
    <row r="9" spans="1:21" s="117" customFormat="1" ht="29.25" customHeight="1" x14ac:dyDescent="0.25">
      <c r="A9" s="208"/>
      <c r="B9" s="1470"/>
      <c r="C9" s="1079" t="s">
        <v>9</v>
      </c>
      <c r="D9" s="1073" t="s">
        <v>10</v>
      </c>
      <c r="E9" s="1048"/>
      <c r="F9" s="1053" t="s">
        <v>9</v>
      </c>
      <c r="G9" s="1073" t="s">
        <v>71</v>
      </c>
      <c r="H9" s="1084" t="s">
        <v>9</v>
      </c>
      <c r="I9" s="1073" t="s">
        <v>130</v>
      </c>
      <c r="J9" s="1048"/>
      <c r="K9" s="1053" t="s">
        <v>9</v>
      </c>
      <c r="L9" s="1073" t="s">
        <v>71</v>
      </c>
      <c r="M9" s="1084" t="s">
        <v>9</v>
      </c>
      <c r="N9" s="1073" t="s">
        <v>130</v>
      </c>
      <c r="O9" s="1048"/>
      <c r="P9" s="1053" t="s">
        <v>9</v>
      </c>
      <c r="Q9" s="1073" t="s">
        <v>71</v>
      </c>
      <c r="R9" s="1084" t="s">
        <v>9</v>
      </c>
      <c r="S9" s="1073" t="s">
        <v>130</v>
      </c>
    </row>
    <row r="10" spans="1:21" s="117" customFormat="1" ht="6" customHeight="1" x14ac:dyDescent="0.25">
      <c r="A10" s="208"/>
      <c r="B10" s="211"/>
      <c r="C10" s="212"/>
      <c r="D10" s="212"/>
      <c r="E10" s="212"/>
      <c r="F10" s="212"/>
      <c r="G10" s="212"/>
      <c r="H10" s="212"/>
      <c r="I10" s="212"/>
      <c r="J10" s="212"/>
      <c r="K10" s="212"/>
      <c r="L10" s="212"/>
      <c r="M10" s="212"/>
      <c r="N10" s="212"/>
      <c r="O10" s="212"/>
      <c r="P10" s="212"/>
      <c r="Q10" s="212"/>
    </row>
    <row r="11" spans="1:21" s="176" customFormat="1" ht="18" customHeight="1" x14ac:dyDescent="0.25">
      <c r="A11" s="209"/>
      <c r="B11" s="1059" t="s">
        <v>8</v>
      </c>
      <c r="C11" s="1062">
        <f>F11+K11+P11</f>
        <v>4854</v>
      </c>
      <c r="D11" s="1063">
        <f>C11/C$29*100</f>
        <v>2.3144925186675698</v>
      </c>
      <c r="E11" s="1052"/>
      <c r="F11" s="1062">
        <v>2689</v>
      </c>
      <c r="G11" s="1063">
        <v>55.397610218376592</v>
      </c>
      <c r="H11" s="1062">
        <v>2629</v>
      </c>
      <c r="I11" s="1063">
        <v>97.768687244328746</v>
      </c>
      <c r="J11" s="1052"/>
      <c r="K11" s="1062">
        <v>2064</v>
      </c>
      <c r="L11" s="1063">
        <v>42.521631644004941</v>
      </c>
      <c r="M11" s="1062">
        <v>1976</v>
      </c>
      <c r="N11" s="1063">
        <v>95.736434108527135</v>
      </c>
      <c r="O11" s="1052"/>
      <c r="P11" s="1062">
        <v>101</v>
      </c>
      <c r="Q11" s="1063">
        <v>2.0807581376184587</v>
      </c>
      <c r="R11" s="1062">
        <v>43</v>
      </c>
      <c r="S11" s="1063">
        <v>42.574257425742573</v>
      </c>
    </row>
    <row r="12" spans="1:21" s="176" customFormat="1" ht="18" customHeight="1" x14ac:dyDescent="0.25">
      <c r="A12" s="209"/>
      <c r="B12" s="1060" t="s">
        <v>7</v>
      </c>
      <c r="C12" s="1064">
        <f t="shared" ref="C12:C28" si="0">F12+K12+P12</f>
        <v>8311</v>
      </c>
      <c r="D12" s="1065">
        <f t="shared" ref="D12:D29" si="1">C12/C$29*100</f>
        <v>3.9628651262147034</v>
      </c>
      <c r="E12" s="1052"/>
      <c r="F12" s="1064">
        <v>3403</v>
      </c>
      <c r="G12" s="1065">
        <v>40.945734568643964</v>
      </c>
      <c r="H12" s="1064">
        <v>3368</v>
      </c>
      <c r="I12" s="1065">
        <v>98.971495739053779</v>
      </c>
      <c r="J12" s="1052"/>
      <c r="K12" s="1064">
        <v>3611</v>
      </c>
      <c r="L12" s="1065">
        <v>43.448441824088555</v>
      </c>
      <c r="M12" s="1064">
        <v>3564</v>
      </c>
      <c r="N12" s="1065">
        <v>98.698421489891999</v>
      </c>
      <c r="O12" s="1052"/>
      <c r="P12" s="1064">
        <v>1297</v>
      </c>
      <c r="Q12" s="1065">
        <v>15.605823607267478</v>
      </c>
      <c r="R12" s="1064">
        <v>1261</v>
      </c>
      <c r="S12" s="1065">
        <v>97.224363916730923</v>
      </c>
    </row>
    <row r="13" spans="1:21" s="176" customFormat="1" ht="18" customHeight="1" x14ac:dyDescent="0.25">
      <c r="A13" s="209"/>
      <c r="B13" s="1060" t="s">
        <v>37</v>
      </c>
      <c r="C13" s="1064">
        <f t="shared" si="0"/>
        <v>4612</v>
      </c>
      <c r="D13" s="1065">
        <f t="shared" si="1"/>
        <v>2.1991016679222972</v>
      </c>
      <c r="E13" s="1052"/>
      <c r="F13" s="1064">
        <v>1674</v>
      </c>
      <c r="G13" s="1065">
        <v>36.296617519514314</v>
      </c>
      <c r="H13" s="1064">
        <v>1644</v>
      </c>
      <c r="I13" s="1065">
        <v>98.207885304659499</v>
      </c>
      <c r="J13" s="1052"/>
      <c r="K13" s="1064">
        <v>1649</v>
      </c>
      <c r="L13" s="1065">
        <v>35.754553339115354</v>
      </c>
      <c r="M13" s="1064">
        <v>1556</v>
      </c>
      <c r="N13" s="1065">
        <v>94.360218314129767</v>
      </c>
      <c r="O13" s="1052"/>
      <c r="P13" s="1064">
        <v>1289</v>
      </c>
      <c r="Q13" s="1065">
        <v>27.948829141370339</v>
      </c>
      <c r="R13" s="1064">
        <v>1134</v>
      </c>
      <c r="S13" s="1065">
        <v>87.975174553917768</v>
      </c>
    </row>
    <row r="14" spans="1:21" s="176" customFormat="1" ht="18" customHeight="1" x14ac:dyDescent="0.25">
      <c r="A14" s="209"/>
      <c r="B14" s="1060" t="s">
        <v>38</v>
      </c>
      <c r="C14" s="1064">
        <f t="shared" si="0"/>
        <v>727</v>
      </c>
      <c r="D14" s="1065">
        <f t="shared" si="1"/>
        <v>0.34664937393311146</v>
      </c>
      <c r="E14" s="1052"/>
      <c r="F14" s="1064">
        <v>354</v>
      </c>
      <c r="G14" s="1065">
        <v>48.693259972489685</v>
      </c>
      <c r="H14" s="1064">
        <v>318</v>
      </c>
      <c r="I14" s="1065">
        <v>89.830508474576277</v>
      </c>
      <c r="J14" s="1052"/>
      <c r="K14" s="1064">
        <v>337</v>
      </c>
      <c r="L14" s="1065">
        <v>46.354883081155435</v>
      </c>
      <c r="M14" s="1064">
        <v>302</v>
      </c>
      <c r="N14" s="1065">
        <v>89.614243323442139</v>
      </c>
      <c r="O14" s="1052"/>
      <c r="P14" s="1064">
        <v>36</v>
      </c>
      <c r="Q14" s="1065">
        <v>4.9518569463548827</v>
      </c>
      <c r="R14" s="1064">
        <v>10</v>
      </c>
      <c r="S14" s="1065">
        <v>27.777777777777779</v>
      </c>
    </row>
    <row r="15" spans="1:21" s="176" customFormat="1" ht="18" customHeight="1" x14ac:dyDescent="0.25">
      <c r="A15" s="209"/>
      <c r="B15" s="1060" t="s">
        <v>6</v>
      </c>
      <c r="C15" s="1064">
        <f t="shared" si="0"/>
        <v>13813</v>
      </c>
      <c r="D15" s="1065">
        <f t="shared" si="1"/>
        <v>6.5863381047291174</v>
      </c>
      <c r="E15" s="1052"/>
      <c r="F15" s="1064">
        <v>3862</v>
      </c>
      <c r="G15" s="1065">
        <v>27.959168898863389</v>
      </c>
      <c r="H15" s="1064">
        <v>3402</v>
      </c>
      <c r="I15" s="1065">
        <v>88.089073019161063</v>
      </c>
      <c r="J15" s="1052"/>
      <c r="K15" s="1064">
        <v>4435</v>
      </c>
      <c r="L15" s="1065">
        <v>32.107435024976475</v>
      </c>
      <c r="M15" s="1064">
        <v>3812</v>
      </c>
      <c r="N15" s="1065">
        <v>85.952649379932353</v>
      </c>
      <c r="O15" s="1052"/>
      <c r="P15" s="1064">
        <v>5516</v>
      </c>
      <c r="Q15" s="1065">
        <v>39.933396076160136</v>
      </c>
      <c r="R15" s="1064">
        <v>4774</v>
      </c>
      <c r="S15" s="1065">
        <v>86.548223350253807</v>
      </c>
    </row>
    <row r="16" spans="1:21" s="176" customFormat="1" ht="18" customHeight="1" x14ac:dyDescent="0.25">
      <c r="A16" s="209"/>
      <c r="B16" s="1060" t="s">
        <v>5</v>
      </c>
      <c r="C16" s="1064">
        <f t="shared" si="0"/>
        <v>153</v>
      </c>
      <c r="D16" s="1065">
        <f t="shared" si="1"/>
        <v>7.2953719686060597E-2</v>
      </c>
      <c r="E16" s="1052"/>
      <c r="F16" s="1064">
        <v>77</v>
      </c>
      <c r="G16" s="1065">
        <v>50.326797385620914</v>
      </c>
      <c r="H16" s="1064">
        <v>77</v>
      </c>
      <c r="I16" s="1065">
        <v>100</v>
      </c>
      <c r="J16" s="1052"/>
      <c r="K16" s="1064">
        <v>76</v>
      </c>
      <c r="L16" s="1065">
        <v>49.673202614379086</v>
      </c>
      <c r="M16" s="1064">
        <v>76</v>
      </c>
      <c r="N16" s="1065">
        <v>100</v>
      </c>
      <c r="O16" s="1052"/>
      <c r="P16" s="1064">
        <v>0</v>
      </c>
      <c r="Q16" s="1065">
        <v>0</v>
      </c>
      <c r="R16" s="1064">
        <v>0</v>
      </c>
      <c r="S16" s="1065" t="s">
        <v>366</v>
      </c>
    </row>
    <row r="17" spans="1:19" s="176" customFormat="1" ht="18" customHeight="1" x14ac:dyDescent="0.25">
      <c r="A17" s="209"/>
      <c r="B17" s="1060" t="s">
        <v>4</v>
      </c>
      <c r="C17" s="1064">
        <f t="shared" si="0"/>
        <v>53553</v>
      </c>
      <c r="D17" s="1065">
        <f t="shared" si="1"/>
        <v>25.53523235521309</v>
      </c>
      <c r="E17" s="1052"/>
      <c r="F17" s="1064">
        <v>16666</v>
      </c>
      <c r="G17" s="1065">
        <v>31.120572143484026</v>
      </c>
      <c r="H17" s="1064">
        <v>14210</v>
      </c>
      <c r="I17" s="1065">
        <v>85.263410536421461</v>
      </c>
      <c r="J17" s="1052"/>
      <c r="K17" s="1064">
        <v>16920</v>
      </c>
      <c r="L17" s="1065">
        <v>31.594868634810375</v>
      </c>
      <c r="M17" s="1064">
        <v>13601</v>
      </c>
      <c r="N17" s="1065">
        <v>80.384160756501174</v>
      </c>
      <c r="O17" s="1052"/>
      <c r="P17" s="1064">
        <v>19967</v>
      </c>
      <c r="Q17" s="1065">
        <v>37.284559221705599</v>
      </c>
      <c r="R17" s="1064">
        <v>13966</v>
      </c>
      <c r="S17" s="1065">
        <v>69.945409926378517</v>
      </c>
    </row>
    <row r="18" spans="1:19" s="176" customFormat="1" ht="18" customHeight="1" x14ac:dyDescent="0.25">
      <c r="A18" s="209"/>
      <c r="B18" s="1060" t="s">
        <v>40</v>
      </c>
      <c r="C18" s="1064">
        <f t="shared" si="0"/>
        <v>10384</v>
      </c>
      <c r="D18" s="1065">
        <f t="shared" si="1"/>
        <v>4.95131650470623</v>
      </c>
      <c r="E18" s="1052"/>
      <c r="F18" s="1064">
        <v>3583</v>
      </c>
      <c r="G18" s="1065">
        <v>34.505007704160242</v>
      </c>
      <c r="H18" s="1064">
        <v>2953</v>
      </c>
      <c r="I18" s="1065">
        <v>82.416969020373983</v>
      </c>
      <c r="J18" s="1052"/>
      <c r="K18" s="1064">
        <v>3849</v>
      </c>
      <c r="L18" s="1065">
        <v>37.066640986132512</v>
      </c>
      <c r="M18" s="1064">
        <v>3238</v>
      </c>
      <c r="N18" s="1065">
        <v>84.125746947259032</v>
      </c>
      <c r="O18" s="1052"/>
      <c r="P18" s="1064">
        <v>2952</v>
      </c>
      <c r="Q18" s="1065">
        <v>28.428351309707239</v>
      </c>
      <c r="R18" s="1064">
        <v>2261</v>
      </c>
      <c r="S18" s="1065">
        <v>76.592140921409211</v>
      </c>
    </row>
    <row r="19" spans="1:19" s="176" customFormat="1" ht="18" customHeight="1" x14ac:dyDescent="0.25">
      <c r="A19" s="209"/>
      <c r="B19" s="1060" t="s">
        <v>41</v>
      </c>
      <c r="C19" s="1064">
        <f t="shared" si="0"/>
        <v>23939</v>
      </c>
      <c r="D19" s="1065">
        <f t="shared" si="1"/>
        <v>11.414634611533362</v>
      </c>
      <c r="E19" s="1052"/>
      <c r="F19" s="1064">
        <v>6061</v>
      </c>
      <c r="G19" s="1065">
        <v>25.318517899661643</v>
      </c>
      <c r="H19" s="1064">
        <v>5714</v>
      </c>
      <c r="I19" s="1065">
        <v>94.274872133311334</v>
      </c>
      <c r="J19" s="1052"/>
      <c r="K19" s="1064">
        <v>11141</v>
      </c>
      <c r="L19" s="1065">
        <v>46.539120264004346</v>
      </c>
      <c r="M19" s="1064">
        <v>10091</v>
      </c>
      <c r="N19" s="1065">
        <v>90.575352302306797</v>
      </c>
      <c r="O19" s="1052"/>
      <c r="P19" s="1064">
        <v>6737</v>
      </c>
      <c r="Q19" s="1065">
        <v>28.142361836334018</v>
      </c>
      <c r="R19" s="1064">
        <v>5416</v>
      </c>
      <c r="S19" s="1065">
        <v>80.391865815644948</v>
      </c>
    </row>
    <row r="20" spans="1:19" s="176" customFormat="1" ht="18" customHeight="1" x14ac:dyDescent="0.25">
      <c r="A20" s="209"/>
      <c r="B20" s="1060" t="s">
        <v>3</v>
      </c>
      <c r="C20" s="1064">
        <f t="shared" si="0"/>
        <v>22640</v>
      </c>
      <c r="D20" s="1065">
        <f t="shared" si="1"/>
        <v>10.79524322674779</v>
      </c>
      <c r="E20" s="1052"/>
      <c r="F20" s="1064">
        <v>7396</v>
      </c>
      <c r="G20" s="1065">
        <v>32.667844522968196</v>
      </c>
      <c r="H20" s="1064">
        <v>4932</v>
      </c>
      <c r="I20" s="1065">
        <v>66.684694429421313</v>
      </c>
      <c r="J20" s="1052"/>
      <c r="K20" s="1064">
        <v>8392</v>
      </c>
      <c r="L20" s="1065">
        <v>37.06713780918728</v>
      </c>
      <c r="M20" s="1064">
        <v>5076</v>
      </c>
      <c r="N20" s="1065">
        <v>60.486177311725456</v>
      </c>
      <c r="O20" s="1052"/>
      <c r="P20" s="1064">
        <v>6852</v>
      </c>
      <c r="Q20" s="1065">
        <v>30.265017667844525</v>
      </c>
      <c r="R20" s="1064">
        <v>3213</v>
      </c>
      <c r="S20" s="1065">
        <v>46.89141856392294</v>
      </c>
    </row>
    <row r="21" spans="1:19" s="176" customFormat="1" ht="18" customHeight="1" x14ac:dyDescent="0.25">
      <c r="A21" s="209"/>
      <c r="B21" s="1060" t="s">
        <v>2</v>
      </c>
      <c r="C21" s="1064">
        <f t="shared" si="0"/>
        <v>18344</v>
      </c>
      <c r="D21" s="1065">
        <f t="shared" si="1"/>
        <v>8.7468172151705588</v>
      </c>
      <c r="E21" s="1052"/>
      <c r="F21" s="1064">
        <v>5762</v>
      </c>
      <c r="G21" s="1065">
        <v>31.41081552551243</v>
      </c>
      <c r="H21" s="1064">
        <v>4893</v>
      </c>
      <c r="I21" s="1065">
        <v>84.918431100312404</v>
      </c>
      <c r="J21" s="1052"/>
      <c r="K21" s="1064">
        <v>5982</v>
      </c>
      <c r="L21" s="1065">
        <v>32.610117749672916</v>
      </c>
      <c r="M21" s="1064">
        <v>4429</v>
      </c>
      <c r="N21" s="1065">
        <v>74.038783015713804</v>
      </c>
      <c r="O21" s="1052"/>
      <c r="P21" s="1064">
        <v>6600</v>
      </c>
      <c r="Q21" s="1065">
        <v>35.979066724814651</v>
      </c>
      <c r="R21" s="1064">
        <v>4380</v>
      </c>
      <c r="S21" s="1065">
        <v>66.363636363636374</v>
      </c>
    </row>
    <row r="22" spans="1:19" s="176" customFormat="1" ht="18" customHeight="1" x14ac:dyDescent="0.25">
      <c r="A22" s="209"/>
      <c r="B22" s="1060" t="s">
        <v>35</v>
      </c>
      <c r="C22" s="1064">
        <f t="shared" si="0"/>
        <v>14651</v>
      </c>
      <c r="D22" s="1065">
        <f t="shared" si="1"/>
        <v>6.9859146870619195</v>
      </c>
      <c r="E22" s="1052"/>
      <c r="F22" s="1064">
        <v>5695</v>
      </c>
      <c r="G22" s="1065">
        <v>38.871066821377383</v>
      </c>
      <c r="H22" s="1064">
        <v>5429</v>
      </c>
      <c r="I22" s="1065">
        <v>95.329236172080783</v>
      </c>
      <c r="J22" s="1052"/>
      <c r="K22" s="1064">
        <v>4685</v>
      </c>
      <c r="L22" s="1065">
        <v>31.977339430755581</v>
      </c>
      <c r="M22" s="1064">
        <v>4210</v>
      </c>
      <c r="N22" s="1065">
        <v>89.861259338313772</v>
      </c>
      <c r="O22" s="1052"/>
      <c r="P22" s="1064">
        <v>4271</v>
      </c>
      <c r="Q22" s="1065">
        <v>29.151593747867039</v>
      </c>
      <c r="R22" s="1064">
        <v>3596</v>
      </c>
      <c r="S22" s="1065">
        <v>84.195738702879879</v>
      </c>
    </row>
    <row r="23" spans="1:19" s="176" customFormat="1" ht="18" customHeight="1" x14ac:dyDescent="0.25">
      <c r="A23" s="209"/>
      <c r="B23" s="1060" t="s">
        <v>42</v>
      </c>
      <c r="C23" s="1064">
        <f t="shared" si="0"/>
        <v>27167</v>
      </c>
      <c r="D23" s="1065">
        <f t="shared" si="1"/>
        <v>12.953815050400053</v>
      </c>
      <c r="E23" s="1052"/>
      <c r="F23" s="1064">
        <v>12927</v>
      </c>
      <c r="G23" s="1065">
        <v>47.583465233555415</v>
      </c>
      <c r="H23" s="1064">
        <v>11126</v>
      </c>
      <c r="I23" s="1065">
        <v>86.067919857662261</v>
      </c>
      <c r="J23" s="1052"/>
      <c r="K23" s="1064">
        <v>9338</v>
      </c>
      <c r="L23" s="1065">
        <v>34.372584385467661</v>
      </c>
      <c r="M23" s="1064">
        <v>7693</v>
      </c>
      <c r="N23" s="1065">
        <v>82.38380809595202</v>
      </c>
      <c r="O23" s="1052"/>
      <c r="P23" s="1064">
        <v>4902</v>
      </c>
      <c r="Q23" s="1065">
        <v>18.04395038097692</v>
      </c>
      <c r="R23" s="1064">
        <v>3588</v>
      </c>
      <c r="S23" s="1065">
        <v>73.194614443084461</v>
      </c>
    </row>
    <row r="24" spans="1:19" s="176" customFormat="1" ht="18" customHeight="1" x14ac:dyDescent="0.25">
      <c r="A24" s="209">
        <v>47094</v>
      </c>
      <c r="B24" s="1060" t="s">
        <v>43</v>
      </c>
      <c r="C24" s="1064">
        <f t="shared" si="0"/>
        <v>1466</v>
      </c>
      <c r="D24" s="1065">
        <f t="shared" si="1"/>
        <v>0.699020608233757</v>
      </c>
      <c r="E24" s="1052"/>
      <c r="F24" s="1064">
        <v>794</v>
      </c>
      <c r="G24" s="1065">
        <v>54.160982264665755</v>
      </c>
      <c r="H24" s="1064">
        <v>766</v>
      </c>
      <c r="I24" s="1065">
        <v>96.473551637279598</v>
      </c>
      <c r="J24" s="1052"/>
      <c r="K24" s="1064">
        <v>486</v>
      </c>
      <c r="L24" s="1065">
        <v>33.151432469304233</v>
      </c>
      <c r="M24" s="1064">
        <v>448</v>
      </c>
      <c r="N24" s="1065">
        <v>92.181069958847743</v>
      </c>
      <c r="O24" s="1052"/>
      <c r="P24" s="1064">
        <v>186</v>
      </c>
      <c r="Q24" s="1065">
        <v>12.687585266030013</v>
      </c>
      <c r="R24" s="1064">
        <v>145</v>
      </c>
      <c r="S24" s="1065">
        <v>77.956989247311824</v>
      </c>
    </row>
    <row r="25" spans="1:19" s="176" customFormat="1" ht="18" customHeight="1" x14ac:dyDescent="0.25">
      <c r="B25" s="1060" t="s">
        <v>44</v>
      </c>
      <c r="C25" s="1064">
        <f t="shared" si="0"/>
        <v>2787</v>
      </c>
      <c r="D25" s="1065">
        <f t="shared" si="1"/>
        <v>1.3289020703598098</v>
      </c>
      <c r="E25" s="1052"/>
      <c r="F25" s="1064">
        <v>743</v>
      </c>
      <c r="G25" s="1065">
        <v>26.659490491567993</v>
      </c>
      <c r="H25" s="1064">
        <v>597</v>
      </c>
      <c r="I25" s="1065">
        <v>80.349932705248989</v>
      </c>
      <c r="J25" s="1052"/>
      <c r="K25" s="1064">
        <v>1321</v>
      </c>
      <c r="L25" s="1065">
        <v>47.398636526731252</v>
      </c>
      <c r="M25" s="1064">
        <v>1006</v>
      </c>
      <c r="N25" s="1065">
        <v>76.154428463285399</v>
      </c>
      <c r="O25" s="1052"/>
      <c r="P25" s="1064">
        <v>723</v>
      </c>
      <c r="Q25" s="1065">
        <v>25.941872981700755</v>
      </c>
      <c r="R25" s="1064">
        <v>443</v>
      </c>
      <c r="S25" s="1065">
        <v>61.272475795297375</v>
      </c>
    </row>
    <row r="26" spans="1:19" s="176" customFormat="1" ht="18" customHeight="1" x14ac:dyDescent="0.25">
      <c r="B26" s="1060" t="s">
        <v>45</v>
      </c>
      <c r="C26" s="1064">
        <f t="shared" si="0"/>
        <v>1397</v>
      </c>
      <c r="D26" s="1065">
        <f t="shared" si="1"/>
        <v>0.66611991112043556</v>
      </c>
      <c r="E26" s="1052"/>
      <c r="F26" s="1064">
        <v>690</v>
      </c>
      <c r="G26" s="1065">
        <v>49.391553328561209</v>
      </c>
      <c r="H26" s="1064">
        <v>606</v>
      </c>
      <c r="I26" s="1065">
        <v>87.826086956521749</v>
      </c>
      <c r="J26" s="1052"/>
      <c r="K26" s="1064">
        <v>668</v>
      </c>
      <c r="L26" s="1065">
        <v>47.816750178954905</v>
      </c>
      <c r="M26" s="1064">
        <v>577</v>
      </c>
      <c r="N26" s="1065">
        <v>86.377245508982043</v>
      </c>
      <c r="O26" s="1052"/>
      <c r="P26" s="1064">
        <v>39</v>
      </c>
      <c r="Q26" s="1065">
        <v>2.7916964924838941</v>
      </c>
      <c r="R26" s="1064">
        <v>32</v>
      </c>
      <c r="S26" s="1065">
        <v>82.051282051282044</v>
      </c>
    </row>
    <row r="27" spans="1:19" s="176" customFormat="1" ht="18" customHeight="1" x14ac:dyDescent="0.25">
      <c r="B27" s="1060" t="s">
        <v>46</v>
      </c>
      <c r="C27" s="1064">
        <f t="shared" si="0"/>
        <v>920</v>
      </c>
      <c r="D27" s="1065">
        <f t="shared" si="1"/>
        <v>0.43867596151095262</v>
      </c>
      <c r="E27" s="1052"/>
      <c r="F27" s="1064">
        <v>483</v>
      </c>
      <c r="G27" s="1065">
        <v>52.5</v>
      </c>
      <c r="H27" s="1064">
        <v>419</v>
      </c>
      <c r="I27" s="1065">
        <v>86.749482401656323</v>
      </c>
      <c r="J27" s="1052"/>
      <c r="K27" s="1064">
        <v>413</v>
      </c>
      <c r="L27" s="1065">
        <v>44.891304347826086</v>
      </c>
      <c r="M27" s="1064">
        <v>348</v>
      </c>
      <c r="N27" s="1065">
        <v>84.261501210653762</v>
      </c>
      <c r="O27" s="1052"/>
      <c r="P27" s="1064">
        <v>24</v>
      </c>
      <c r="Q27" s="1065">
        <v>2.6086956521739131</v>
      </c>
      <c r="R27" s="1064">
        <v>15</v>
      </c>
      <c r="S27" s="1065">
        <v>62.5</v>
      </c>
    </row>
    <row r="28" spans="1:19" s="176" customFormat="1" ht="18" customHeight="1" x14ac:dyDescent="0.25">
      <c r="B28" s="1061" t="s">
        <v>1</v>
      </c>
      <c r="C28" s="1066">
        <f t="shared" si="0"/>
        <v>4</v>
      </c>
      <c r="D28" s="1067">
        <f t="shared" si="1"/>
        <v>1.9072867891780547E-3</v>
      </c>
      <c r="E28" s="1052"/>
      <c r="F28" s="1066">
        <v>1</v>
      </c>
      <c r="G28" s="1067">
        <v>25</v>
      </c>
      <c r="H28" s="1066">
        <v>1</v>
      </c>
      <c r="I28" s="1067">
        <v>100</v>
      </c>
      <c r="J28" s="1052"/>
      <c r="K28" s="1066">
        <v>2</v>
      </c>
      <c r="L28" s="1067">
        <v>50</v>
      </c>
      <c r="M28" s="1066">
        <v>1</v>
      </c>
      <c r="N28" s="1067">
        <v>50</v>
      </c>
      <c r="O28" s="1052"/>
      <c r="P28" s="1066">
        <v>1</v>
      </c>
      <c r="Q28" s="1067">
        <v>25</v>
      </c>
      <c r="R28" s="1066">
        <v>1</v>
      </c>
      <c r="S28" s="1067">
        <v>100</v>
      </c>
    </row>
    <row r="29" spans="1:19" s="114" customFormat="1" ht="18" customHeight="1" x14ac:dyDescent="0.25">
      <c r="B29" s="1081" t="s">
        <v>0</v>
      </c>
      <c r="C29" s="1082">
        <f>SUM(C11:C28)</f>
        <v>209722</v>
      </c>
      <c r="D29" s="1083">
        <f t="shared" si="1"/>
        <v>100</v>
      </c>
      <c r="E29" s="1080"/>
      <c r="F29" s="1082">
        <f>SUM(F11:F28)</f>
        <v>72860</v>
      </c>
      <c r="G29" s="1083">
        <f>F29/$C29*100</f>
        <v>34.741228864878266</v>
      </c>
      <c r="H29" s="1082">
        <f>SUM(H11:H28)</f>
        <v>63084</v>
      </c>
      <c r="I29" s="1083">
        <f>H29/F29*100</f>
        <v>86.582486961295629</v>
      </c>
      <c r="J29" s="1080"/>
      <c r="K29" s="1082">
        <f>SUM(K11:K28)</f>
        <v>75369</v>
      </c>
      <c r="L29" s="1083">
        <f>K29/$C29*100</f>
        <v>35.937574503390202</v>
      </c>
      <c r="M29" s="1082">
        <f>SUM(M11:M28)</f>
        <v>62004</v>
      </c>
      <c r="N29" s="1083">
        <f>M29/K29*100</f>
        <v>82.267245153843092</v>
      </c>
      <c r="O29" s="1080"/>
      <c r="P29" s="1082">
        <f>SUM(P11:P28)</f>
        <v>61493</v>
      </c>
      <c r="Q29" s="1083">
        <f>P29/$C29*100</f>
        <v>29.321196631731528</v>
      </c>
      <c r="R29" s="1082">
        <f>SUM(R11:R28)</f>
        <v>44278</v>
      </c>
      <c r="S29" s="1083">
        <f>R29/P29*100</f>
        <v>72.004943652123004</v>
      </c>
    </row>
    <row r="30" spans="1:19" s="157" customFormat="1" ht="6.75" customHeight="1" x14ac:dyDescent="0.25">
      <c r="B30" s="1485"/>
      <c r="C30" s="1485"/>
      <c r="D30" s="1485"/>
      <c r="E30" s="185"/>
    </row>
    <row r="31" spans="1:19" x14ac:dyDescent="0.25">
      <c r="F31" s="210"/>
    </row>
    <row r="32" spans="1:19" x14ac:dyDescent="0.25">
      <c r="F32" s="210"/>
      <c r="K32" s="210"/>
    </row>
    <row r="33" spans="2:11" x14ac:dyDescent="0.25">
      <c r="B33" s="210"/>
      <c r="K33" s="210"/>
    </row>
  </sheetData>
  <mergeCells count="16">
    <mergeCell ref="B30:D30"/>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9" orientation="landscape"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Hoja64">
    <pageSetUpPr fitToPage="1"/>
  </sheetPr>
  <dimension ref="A1:U32"/>
  <sheetViews>
    <sheetView zoomScaleNormal="100" workbookViewId="0">
      <selection activeCell="B6" sqref="B6"/>
    </sheetView>
  </sheetViews>
  <sheetFormatPr baseColWidth="10" defaultColWidth="11.453125" defaultRowHeight="12.5" x14ac:dyDescent="0.25"/>
  <cols>
    <col min="1" max="1" width="1" style="165" customWidth="1"/>
    <col min="2" max="2" width="30.26953125" style="165" customWidth="1"/>
    <col min="3" max="3" width="10.1796875" style="165" customWidth="1"/>
    <col min="4" max="4" width="8.1796875" style="165" customWidth="1"/>
    <col min="5" max="5" width="0.81640625" style="165" customWidth="1"/>
    <col min="6" max="6" width="10" style="165" customWidth="1"/>
    <col min="7" max="7" width="7.1796875" style="165" customWidth="1"/>
    <col min="8" max="9" width="8" style="165" customWidth="1"/>
    <col min="10" max="10" width="0.7265625" style="165" customWidth="1"/>
    <col min="11" max="11" width="10.1796875" style="165" customWidth="1"/>
    <col min="12" max="14" width="8" style="165" customWidth="1"/>
    <col min="15" max="15" width="0.54296875" style="165" customWidth="1"/>
    <col min="16" max="16" width="9" style="165" customWidth="1"/>
    <col min="17" max="17" width="7.453125" style="165" customWidth="1"/>
    <col min="18" max="18" width="8" style="165" customWidth="1"/>
    <col min="19" max="19" width="8.81640625" style="165" customWidth="1"/>
    <col min="20" max="20" width="7.54296875" style="165" customWidth="1"/>
    <col min="21" max="21" width="8.26953125" style="165" customWidth="1"/>
    <col min="22" max="22" width="8.81640625" style="165" customWidth="1"/>
    <col min="23" max="16384" width="11.453125" style="165"/>
  </cols>
  <sheetData>
    <row r="1" spans="1:21" ht="9.75" customHeight="1" x14ac:dyDescent="0.25">
      <c r="B1" s="165" t="s">
        <v>66</v>
      </c>
    </row>
    <row r="2" spans="1:21" s="108" customFormat="1" ht="49.5" customHeight="1" x14ac:dyDescent="0.3">
      <c r="B2" s="1300"/>
      <c r="C2" s="1300"/>
      <c r="D2" s="1300"/>
      <c r="E2" s="109"/>
      <c r="F2" s="1467"/>
      <c r="G2" s="1467"/>
      <c r="H2" s="1467"/>
      <c r="I2" s="1467"/>
      <c r="J2" s="1467"/>
      <c r="K2" s="1467"/>
      <c r="L2" s="1467"/>
      <c r="M2" s="1467"/>
      <c r="N2" s="1467"/>
      <c r="O2" s="1467"/>
      <c r="P2" s="1467"/>
      <c r="Q2" s="1467"/>
      <c r="S2" s="109"/>
    </row>
    <row r="3" spans="1:21" s="108" customFormat="1" ht="3" customHeight="1" x14ac:dyDescent="0.3">
      <c r="B3" s="109"/>
      <c r="C3" s="109"/>
      <c r="D3" s="109"/>
      <c r="E3" s="109"/>
      <c r="K3" s="109"/>
      <c r="P3" s="109"/>
      <c r="S3" s="109"/>
    </row>
    <row r="4" spans="1:21" s="111" customFormat="1" ht="19.5" customHeight="1" x14ac:dyDescent="0.25">
      <c r="B4" s="1325" t="s">
        <v>434</v>
      </c>
      <c r="C4" s="1325"/>
      <c r="D4" s="1325"/>
      <c r="E4" s="1325"/>
      <c r="F4" s="1325"/>
      <c r="G4" s="1325"/>
      <c r="H4" s="1325"/>
      <c r="I4" s="1325"/>
      <c r="J4" s="1325"/>
      <c r="K4" s="1325"/>
      <c r="L4" s="1325"/>
      <c r="M4" s="1325"/>
      <c r="N4" s="1325"/>
      <c r="O4" s="1325"/>
      <c r="P4" s="1325"/>
      <c r="Q4" s="1325"/>
      <c r="R4" s="1325"/>
      <c r="S4" s="1325"/>
      <c r="T4" s="205"/>
    </row>
    <row r="5" spans="1:21" s="206" customFormat="1" ht="15" customHeight="1" x14ac:dyDescent="0.25">
      <c r="B5" s="1326" t="s">
        <v>486</v>
      </c>
      <c r="C5" s="1326"/>
      <c r="D5" s="1326"/>
      <c r="E5" s="1326"/>
      <c r="F5" s="1326"/>
      <c r="G5" s="1326"/>
      <c r="H5" s="1326"/>
      <c r="I5" s="1326"/>
      <c r="J5" s="1326"/>
      <c r="K5" s="1326"/>
      <c r="L5" s="1326"/>
      <c r="M5" s="1326"/>
      <c r="N5" s="1326"/>
      <c r="O5" s="1326"/>
      <c r="P5" s="1326"/>
      <c r="Q5" s="1326"/>
      <c r="R5" s="1326"/>
      <c r="S5" s="1326"/>
      <c r="T5" s="207"/>
      <c r="U5" s="51"/>
    </row>
    <row r="6" spans="1:21" s="111" customFormat="1" ht="4.5" customHeight="1" x14ac:dyDescent="0.25"/>
    <row r="7" spans="1:21" s="113" customFormat="1" ht="15" customHeight="1" x14ac:dyDescent="0.25">
      <c r="A7" s="114"/>
      <c r="B7" s="1468" t="s">
        <v>12</v>
      </c>
      <c r="C7" s="1487" t="s">
        <v>66</v>
      </c>
      <c r="D7" s="1473"/>
      <c r="E7" s="1050"/>
      <c r="F7" s="1489" t="s">
        <v>31</v>
      </c>
      <c r="G7" s="1490"/>
      <c r="H7" s="1490"/>
      <c r="I7" s="1491"/>
      <c r="J7" s="1045"/>
      <c r="K7" s="1489" t="s">
        <v>49</v>
      </c>
      <c r="L7" s="1490"/>
      <c r="M7" s="1490"/>
      <c r="N7" s="1491"/>
      <c r="O7" s="1045"/>
      <c r="P7" s="1489" t="s">
        <v>50</v>
      </c>
      <c r="Q7" s="1490"/>
      <c r="R7" s="1490"/>
      <c r="S7" s="1491"/>
    </row>
    <row r="8" spans="1:21" s="113" customFormat="1" ht="37.5" customHeight="1" x14ac:dyDescent="0.25">
      <c r="A8" s="114"/>
      <c r="B8" s="1469"/>
      <c r="C8" s="1488"/>
      <c r="D8" s="1476"/>
      <c r="E8" s="1050"/>
      <c r="F8" s="1492" t="s">
        <v>69</v>
      </c>
      <c r="G8" s="1493"/>
      <c r="H8" s="1494" t="s">
        <v>289</v>
      </c>
      <c r="I8" s="1495"/>
      <c r="J8" s="1046"/>
      <c r="K8" s="1492" t="s">
        <v>69</v>
      </c>
      <c r="L8" s="1493"/>
      <c r="M8" s="1494" t="s">
        <v>289</v>
      </c>
      <c r="N8" s="1495"/>
      <c r="O8" s="1046"/>
      <c r="P8" s="1492" t="s">
        <v>69</v>
      </c>
      <c r="Q8" s="1493"/>
      <c r="R8" s="1494" t="s">
        <v>289</v>
      </c>
      <c r="S8" s="1495"/>
    </row>
    <row r="9" spans="1:21" s="117" customFormat="1" ht="29.25" customHeight="1" x14ac:dyDescent="0.25">
      <c r="A9" s="208"/>
      <c r="B9" s="1470"/>
      <c r="C9" s="1079" t="s">
        <v>9</v>
      </c>
      <c r="D9" s="1073" t="s">
        <v>10</v>
      </c>
      <c r="E9" s="1048"/>
      <c r="F9" s="1053" t="s">
        <v>9</v>
      </c>
      <c r="G9" s="1073" t="s">
        <v>71</v>
      </c>
      <c r="H9" s="1084" t="s">
        <v>9</v>
      </c>
      <c r="I9" s="1073" t="s">
        <v>130</v>
      </c>
      <c r="J9" s="1048"/>
      <c r="K9" s="1053" t="s">
        <v>9</v>
      </c>
      <c r="L9" s="1073" t="s">
        <v>71</v>
      </c>
      <c r="M9" s="1084" t="s">
        <v>9</v>
      </c>
      <c r="N9" s="1073" t="s">
        <v>130</v>
      </c>
      <c r="O9" s="1048"/>
      <c r="P9" s="1053" t="s">
        <v>9</v>
      </c>
      <c r="Q9" s="1073" t="s">
        <v>71</v>
      </c>
      <c r="R9" s="1084" t="s">
        <v>9</v>
      </c>
      <c r="S9" s="1073" t="s">
        <v>130</v>
      </c>
    </row>
    <row r="10" spans="1:21" s="117" customFormat="1" ht="6" customHeight="1" x14ac:dyDescent="0.25">
      <c r="A10" s="208"/>
      <c r="B10" s="211"/>
      <c r="C10" s="212"/>
      <c r="D10" s="212"/>
      <c r="E10" s="212"/>
      <c r="F10" s="212"/>
      <c r="G10" s="212"/>
      <c r="H10" s="212"/>
      <c r="I10" s="212"/>
      <c r="J10" s="212"/>
      <c r="K10" s="212"/>
      <c r="L10" s="212"/>
      <c r="M10" s="212"/>
      <c r="N10" s="212"/>
      <c r="O10" s="212"/>
      <c r="P10" s="212"/>
      <c r="Q10" s="212"/>
    </row>
    <row r="11" spans="1:21" s="176" customFormat="1" ht="18" customHeight="1" x14ac:dyDescent="0.25">
      <c r="A11" s="209"/>
      <c r="B11" s="1059" t="s">
        <v>8</v>
      </c>
      <c r="C11" s="1062">
        <f>F11+K11+P11</f>
        <v>82447</v>
      </c>
      <c r="D11" s="1063">
        <f>C11/C$29*100</f>
        <v>14.653102500804216</v>
      </c>
      <c r="E11" s="1052"/>
      <c r="F11" s="1062">
        <v>26651</v>
      </c>
      <c r="G11" s="1063">
        <v>32.325008793527964</v>
      </c>
      <c r="H11" s="1062">
        <v>21472</v>
      </c>
      <c r="I11" s="1063">
        <v>80.567333308318638</v>
      </c>
      <c r="J11" s="1052"/>
      <c r="K11" s="1062">
        <v>38461</v>
      </c>
      <c r="L11" s="1063">
        <v>46.649362620835205</v>
      </c>
      <c r="M11" s="1062">
        <v>30639</v>
      </c>
      <c r="N11" s="1063">
        <v>79.662515275213849</v>
      </c>
      <c r="O11" s="1052"/>
      <c r="P11" s="1062">
        <v>17335</v>
      </c>
      <c r="Q11" s="1063">
        <v>21.025628585636831</v>
      </c>
      <c r="R11" s="1062">
        <v>14301</v>
      </c>
      <c r="S11" s="1063">
        <v>82.497836746466689</v>
      </c>
    </row>
    <row r="12" spans="1:21" s="176" customFormat="1" ht="18" customHeight="1" x14ac:dyDescent="0.25">
      <c r="A12" s="209"/>
      <c r="B12" s="1060" t="s">
        <v>7</v>
      </c>
      <c r="C12" s="1064">
        <f t="shared" ref="C12:C28" si="0">F12+K12+P12</f>
        <v>20305</v>
      </c>
      <c r="D12" s="1065">
        <f t="shared" ref="D12:D29" si="1">C12/C$29*100</f>
        <v>3.6087577022672699</v>
      </c>
      <c r="E12" s="1052"/>
      <c r="F12" s="1064">
        <v>4547</v>
      </c>
      <c r="G12" s="1065">
        <v>22.393499138143312</v>
      </c>
      <c r="H12" s="1064">
        <v>3780</v>
      </c>
      <c r="I12" s="1065">
        <v>83.131735210028594</v>
      </c>
      <c r="J12" s="1052"/>
      <c r="K12" s="1064">
        <v>7473</v>
      </c>
      <c r="L12" s="1065">
        <v>36.803742920462938</v>
      </c>
      <c r="M12" s="1064">
        <v>6122</v>
      </c>
      <c r="N12" s="1065">
        <v>81.921584370400097</v>
      </c>
      <c r="O12" s="1052"/>
      <c r="P12" s="1064">
        <v>8285</v>
      </c>
      <c r="Q12" s="1065">
        <v>40.80275794139375</v>
      </c>
      <c r="R12" s="1064">
        <v>6717</v>
      </c>
      <c r="S12" s="1065">
        <v>81.07423053711527</v>
      </c>
    </row>
    <row r="13" spans="1:21" s="176" customFormat="1" ht="18" customHeight="1" x14ac:dyDescent="0.25">
      <c r="A13" s="209"/>
      <c r="B13" s="1060" t="s">
        <v>37</v>
      </c>
      <c r="C13" s="1064">
        <f t="shared" si="0"/>
        <v>11403</v>
      </c>
      <c r="D13" s="1065">
        <f t="shared" si="1"/>
        <v>2.0266271400617426</v>
      </c>
      <c r="E13" s="1052"/>
      <c r="F13" s="1064">
        <v>2762</v>
      </c>
      <c r="G13" s="1065">
        <v>24.221696044900465</v>
      </c>
      <c r="H13" s="1064">
        <v>2630</v>
      </c>
      <c r="I13" s="1065">
        <v>95.220854453294706</v>
      </c>
      <c r="J13" s="1052"/>
      <c r="K13" s="1064">
        <v>4131</v>
      </c>
      <c r="L13" s="1065">
        <v>36.227308602999209</v>
      </c>
      <c r="M13" s="1064">
        <v>3839</v>
      </c>
      <c r="N13" s="1065">
        <v>92.931493585088347</v>
      </c>
      <c r="O13" s="1052"/>
      <c r="P13" s="1064">
        <v>4510</v>
      </c>
      <c r="Q13" s="1065">
        <v>39.55099535210033</v>
      </c>
      <c r="R13" s="1064">
        <v>4033</v>
      </c>
      <c r="S13" s="1065">
        <v>89.423503325942349</v>
      </c>
    </row>
    <row r="14" spans="1:21" s="176" customFormat="1" ht="18" customHeight="1" x14ac:dyDescent="0.25">
      <c r="A14" s="209"/>
      <c r="B14" s="1060" t="s">
        <v>38</v>
      </c>
      <c r="C14" s="1064">
        <f t="shared" si="0"/>
        <v>21833</v>
      </c>
      <c r="D14" s="1065">
        <f t="shared" si="1"/>
        <v>3.8803253835804639</v>
      </c>
      <c r="E14" s="1052"/>
      <c r="F14" s="1064">
        <v>4393</v>
      </c>
      <c r="G14" s="1065">
        <v>20.120917876608804</v>
      </c>
      <c r="H14" s="1064">
        <v>2170</v>
      </c>
      <c r="I14" s="1065">
        <v>49.396767584793992</v>
      </c>
      <c r="J14" s="1052"/>
      <c r="K14" s="1064">
        <v>7561</v>
      </c>
      <c r="L14" s="1065">
        <v>34.631063069665188</v>
      </c>
      <c r="M14" s="1064">
        <v>2972</v>
      </c>
      <c r="N14" s="1065">
        <v>39.306969977516204</v>
      </c>
      <c r="O14" s="1052"/>
      <c r="P14" s="1064">
        <v>9879</v>
      </c>
      <c r="Q14" s="1065">
        <v>45.248019053726011</v>
      </c>
      <c r="R14" s="1064">
        <v>2924</v>
      </c>
      <c r="S14" s="1065">
        <v>29.598137463306003</v>
      </c>
    </row>
    <row r="15" spans="1:21" s="176" customFormat="1" ht="18" customHeight="1" x14ac:dyDescent="0.25">
      <c r="A15" s="209"/>
      <c r="B15" s="1060" t="s">
        <v>6</v>
      </c>
      <c r="C15" s="1064">
        <f t="shared" si="0"/>
        <v>16753</v>
      </c>
      <c r="D15" s="1065">
        <f t="shared" si="1"/>
        <v>2.9774694797381716</v>
      </c>
      <c r="E15" s="1052"/>
      <c r="F15" s="1064">
        <v>5612</v>
      </c>
      <c r="G15" s="1065">
        <v>33.498477884557992</v>
      </c>
      <c r="H15" s="1064">
        <v>4760</v>
      </c>
      <c r="I15" s="1065">
        <v>84.818246614397722</v>
      </c>
      <c r="J15" s="1052"/>
      <c r="K15" s="1064">
        <v>6307</v>
      </c>
      <c r="L15" s="1065">
        <v>37.646988599056883</v>
      </c>
      <c r="M15" s="1064">
        <v>5460</v>
      </c>
      <c r="N15" s="1065">
        <v>86.57047724750278</v>
      </c>
      <c r="O15" s="1052"/>
      <c r="P15" s="1064">
        <v>4834</v>
      </c>
      <c r="Q15" s="1065">
        <v>28.854533516385121</v>
      </c>
      <c r="R15" s="1064">
        <v>4214</v>
      </c>
      <c r="S15" s="1065">
        <v>87.174182871328085</v>
      </c>
    </row>
    <row r="16" spans="1:21" s="176" customFormat="1" ht="18" customHeight="1" x14ac:dyDescent="0.25">
      <c r="A16" s="209"/>
      <c r="B16" s="1060" t="s">
        <v>5</v>
      </c>
      <c r="C16" s="1064">
        <f t="shared" si="0"/>
        <v>9004</v>
      </c>
      <c r="D16" s="1065">
        <f t="shared" si="1"/>
        <v>1.600258771298424</v>
      </c>
      <c r="E16" s="1052"/>
      <c r="F16" s="1064">
        <v>2256</v>
      </c>
      <c r="G16" s="1065">
        <v>25.055530875166593</v>
      </c>
      <c r="H16" s="1064">
        <v>1970</v>
      </c>
      <c r="I16" s="1065">
        <v>87.322695035460995</v>
      </c>
      <c r="J16" s="1052"/>
      <c r="K16" s="1064">
        <v>3521</v>
      </c>
      <c r="L16" s="1065">
        <v>39.10484229231453</v>
      </c>
      <c r="M16" s="1064">
        <v>2703</v>
      </c>
      <c r="N16" s="1065">
        <v>76.767963646691285</v>
      </c>
      <c r="O16" s="1052"/>
      <c r="P16" s="1064">
        <v>3227</v>
      </c>
      <c r="Q16" s="1065">
        <v>35.839626832518881</v>
      </c>
      <c r="R16" s="1064">
        <v>2371</v>
      </c>
      <c r="S16" s="1065">
        <v>73.473814688565227</v>
      </c>
    </row>
    <row r="17" spans="1:19" s="176" customFormat="1" ht="18" customHeight="1" x14ac:dyDescent="0.25">
      <c r="A17" s="209"/>
      <c r="B17" s="1060" t="s">
        <v>4</v>
      </c>
      <c r="C17" s="1064">
        <f t="shared" si="0"/>
        <v>33453</v>
      </c>
      <c r="D17" s="1065">
        <f t="shared" si="1"/>
        <v>5.9455193998496432</v>
      </c>
      <c r="E17" s="1052"/>
      <c r="F17" s="1064">
        <v>9188</v>
      </c>
      <c r="G17" s="1065">
        <v>27.465399216811647</v>
      </c>
      <c r="H17" s="1064">
        <v>6633</v>
      </c>
      <c r="I17" s="1065">
        <v>72.191989551589032</v>
      </c>
      <c r="J17" s="1052"/>
      <c r="K17" s="1064">
        <v>12304</v>
      </c>
      <c r="L17" s="1065">
        <v>36.779959943801757</v>
      </c>
      <c r="M17" s="1064">
        <v>8498</v>
      </c>
      <c r="N17" s="1065">
        <v>69.066970091027315</v>
      </c>
      <c r="O17" s="1052"/>
      <c r="P17" s="1064">
        <v>11961</v>
      </c>
      <c r="Q17" s="1065">
        <v>35.754640839386603</v>
      </c>
      <c r="R17" s="1064">
        <v>8340</v>
      </c>
      <c r="S17" s="1065">
        <v>69.726611487333827</v>
      </c>
    </row>
    <row r="18" spans="1:19" s="176" customFormat="1" ht="18" customHeight="1" x14ac:dyDescent="0.25">
      <c r="A18" s="209"/>
      <c r="B18" s="1060" t="s">
        <v>40</v>
      </c>
      <c r="C18" s="1064">
        <f t="shared" si="0"/>
        <v>17319</v>
      </c>
      <c r="D18" s="1065">
        <f t="shared" si="1"/>
        <v>3.0780632674497341</v>
      </c>
      <c r="E18" s="1052"/>
      <c r="F18" s="1064">
        <v>7654</v>
      </c>
      <c r="G18" s="1065">
        <v>44.194237542583295</v>
      </c>
      <c r="H18" s="1064">
        <v>3878</v>
      </c>
      <c r="I18" s="1065">
        <v>50.6663182649595</v>
      </c>
      <c r="J18" s="1052"/>
      <c r="K18" s="1064">
        <v>7071</v>
      </c>
      <c r="L18" s="1065">
        <v>40.827992378312835</v>
      </c>
      <c r="M18" s="1064">
        <v>4304</v>
      </c>
      <c r="N18" s="1065">
        <v>60.868335454674018</v>
      </c>
      <c r="O18" s="1052"/>
      <c r="P18" s="1064">
        <v>2594</v>
      </c>
      <c r="Q18" s="1065">
        <v>14.977770079103875</v>
      </c>
      <c r="R18" s="1064">
        <v>1741</v>
      </c>
      <c r="S18" s="1065">
        <v>67.11642251349268</v>
      </c>
    </row>
    <row r="19" spans="1:19" s="176" customFormat="1" ht="18" customHeight="1" x14ac:dyDescent="0.25">
      <c r="A19" s="209"/>
      <c r="B19" s="1060" t="s">
        <v>41</v>
      </c>
      <c r="C19" s="1064">
        <f t="shared" si="0"/>
        <v>110091</v>
      </c>
      <c r="D19" s="1065">
        <f t="shared" si="1"/>
        <v>19.566202620059396</v>
      </c>
      <c r="E19" s="1052"/>
      <c r="F19" s="1064">
        <v>19810</v>
      </c>
      <c r="G19" s="1065">
        <v>17.994204794215694</v>
      </c>
      <c r="H19" s="1064">
        <v>13331</v>
      </c>
      <c r="I19" s="1065">
        <v>67.294295810196871</v>
      </c>
      <c r="J19" s="1052"/>
      <c r="K19" s="1064">
        <v>42666</v>
      </c>
      <c r="L19" s="1065">
        <v>38.755211597678283</v>
      </c>
      <c r="M19" s="1064">
        <v>31330</v>
      </c>
      <c r="N19" s="1065">
        <v>73.430834856794633</v>
      </c>
      <c r="O19" s="1052"/>
      <c r="P19" s="1064">
        <v>47615</v>
      </c>
      <c r="Q19" s="1065">
        <v>43.25058360810602</v>
      </c>
      <c r="R19" s="1064">
        <v>42111</v>
      </c>
      <c r="S19" s="1065">
        <v>88.440617452483465</v>
      </c>
    </row>
    <row r="20" spans="1:19" s="176" customFormat="1" ht="18" customHeight="1" x14ac:dyDescent="0.25">
      <c r="A20" s="209"/>
      <c r="B20" s="1060" t="s">
        <v>3</v>
      </c>
      <c r="C20" s="1064">
        <f t="shared" si="0"/>
        <v>97623</v>
      </c>
      <c r="D20" s="1065">
        <f t="shared" si="1"/>
        <v>17.350295649763002</v>
      </c>
      <c r="E20" s="1052"/>
      <c r="F20" s="1064">
        <v>28081</v>
      </c>
      <c r="G20" s="1065">
        <v>28.76473781793225</v>
      </c>
      <c r="H20" s="1064">
        <v>14601</v>
      </c>
      <c r="I20" s="1065">
        <v>51.996011538050638</v>
      </c>
      <c r="J20" s="1052"/>
      <c r="K20" s="1064">
        <v>35999</v>
      </c>
      <c r="L20" s="1065">
        <v>36.875531380924578</v>
      </c>
      <c r="M20" s="1064">
        <v>17797</v>
      </c>
      <c r="N20" s="1065">
        <v>49.437484374565962</v>
      </c>
      <c r="O20" s="1052"/>
      <c r="P20" s="1064">
        <v>33543</v>
      </c>
      <c r="Q20" s="1065">
        <v>34.359730801143172</v>
      </c>
      <c r="R20" s="1064">
        <v>17155</v>
      </c>
      <c r="S20" s="1065">
        <v>51.143308588975344</v>
      </c>
    </row>
    <row r="21" spans="1:19" s="176" customFormat="1" ht="18" customHeight="1" x14ac:dyDescent="0.25">
      <c r="A21" s="209"/>
      <c r="B21" s="1060" t="s">
        <v>2</v>
      </c>
      <c r="C21" s="1064">
        <f t="shared" si="0"/>
        <v>6300</v>
      </c>
      <c r="D21" s="1065">
        <f t="shared" si="1"/>
        <v>1.1196835027965428</v>
      </c>
      <c r="E21" s="1052"/>
      <c r="F21" s="1064">
        <v>1915</v>
      </c>
      <c r="G21" s="1065">
        <v>30.396825396825395</v>
      </c>
      <c r="H21" s="1064">
        <v>1641</v>
      </c>
      <c r="I21" s="1065">
        <v>85.691906005221924</v>
      </c>
      <c r="J21" s="1052"/>
      <c r="K21" s="1064">
        <v>2471</v>
      </c>
      <c r="L21" s="1065">
        <v>39.222222222222229</v>
      </c>
      <c r="M21" s="1064">
        <v>2173</v>
      </c>
      <c r="N21" s="1065">
        <v>87.940105220558479</v>
      </c>
      <c r="O21" s="1052"/>
      <c r="P21" s="1064">
        <v>1914</v>
      </c>
      <c r="Q21" s="1065">
        <v>30.38095238095238</v>
      </c>
      <c r="R21" s="1064">
        <v>1736</v>
      </c>
      <c r="S21" s="1065">
        <v>90.700104493207945</v>
      </c>
    </row>
    <row r="22" spans="1:19" s="176" customFormat="1" ht="18" customHeight="1" x14ac:dyDescent="0.25">
      <c r="A22" s="209"/>
      <c r="B22" s="1060" t="s">
        <v>35</v>
      </c>
      <c r="C22" s="1064">
        <f t="shared" si="0"/>
        <v>17530</v>
      </c>
      <c r="D22" s="1065">
        <f t="shared" si="1"/>
        <v>3.1155637784164121</v>
      </c>
      <c r="E22" s="1052"/>
      <c r="F22" s="1064">
        <v>5053</v>
      </c>
      <c r="G22" s="1065">
        <v>28.824871648602397</v>
      </c>
      <c r="H22" s="1064">
        <v>4811</v>
      </c>
      <c r="I22" s="1065">
        <v>95.210765881654453</v>
      </c>
      <c r="J22" s="1052"/>
      <c r="K22" s="1064">
        <v>6324</v>
      </c>
      <c r="L22" s="1065">
        <v>36.07529948659441</v>
      </c>
      <c r="M22" s="1064">
        <v>6025</v>
      </c>
      <c r="N22" s="1065">
        <v>95.271979759645802</v>
      </c>
      <c r="O22" s="1052"/>
      <c r="P22" s="1064">
        <v>6153</v>
      </c>
      <c r="Q22" s="1065">
        <v>35.099828864803193</v>
      </c>
      <c r="R22" s="1064">
        <v>5902</v>
      </c>
      <c r="S22" s="1065">
        <v>95.920689094750529</v>
      </c>
    </row>
    <row r="23" spans="1:19" s="176" customFormat="1" ht="18" customHeight="1" x14ac:dyDescent="0.25">
      <c r="A23" s="209"/>
      <c r="B23" s="1060" t="s">
        <v>42</v>
      </c>
      <c r="C23" s="1064">
        <f t="shared" si="0"/>
        <v>46606</v>
      </c>
      <c r="D23" s="1065">
        <f t="shared" si="1"/>
        <v>8.2831697351326472</v>
      </c>
      <c r="E23" s="1052"/>
      <c r="F23" s="1064">
        <v>15256</v>
      </c>
      <c r="G23" s="1065">
        <v>32.733982749002273</v>
      </c>
      <c r="H23" s="1064">
        <v>10535</v>
      </c>
      <c r="I23" s="1065">
        <v>69.054798112218137</v>
      </c>
      <c r="J23" s="1052"/>
      <c r="K23" s="1064">
        <v>18835</v>
      </c>
      <c r="L23" s="1065">
        <v>40.413251512680773</v>
      </c>
      <c r="M23" s="1064">
        <v>13265</v>
      </c>
      <c r="N23" s="1065">
        <v>70.427395805680916</v>
      </c>
      <c r="O23" s="1052"/>
      <c r="P23" s="1064">
        <v>12515</v>
      </c>
      <c r="Q23" s="1065">
        <v>26.852765738316954</v>
      </c>
      <c r="R23" s="1064">
        <v>9598</v>
      </c>
      <c r="S23" s="1065">
        <v>76.691969636436269</v>
      </c>
    </row>
    <row r="24" spans="1:19" s="176" customFormat="1" ht="18" customHeight="1" x14ac:dyDescent="0.25">
      <c r="A24" s="209">
        <v>47094</v>
      </c>
      <c r="B24" s="1060" t="s">
        <v>43</v>
      </c>
      <c r="C24" s="1064">
        <f t="shared" si="0"/>
        <v>24259</v>
      </c>
      <c r="D24" s="1065">
        <f t="shared" si="1"/>
        <v>4.3114923959271962</v>
      </c>
      <c r="E24" s="1052"/>
      <c r="F24" s="1064">
        <v>7467</v>
      </c>
      <c r="G24" s="1065">
        <v>30.780328950080381</v>
      </c>
      <c r="H24" s="1064">
        <v>6090</v>
      </c>
      <c r="I24" s="1065">
        <v>81.558858979509836</v>
      </c>
      <c r="J24" s="1052"/>
      <c r="K24" s="1064">
        <v>9552</v>
      </c>
      <c r="L24" s="1065">
        <v>39.375077290902347</v>
      </c>
      <c r="M24" s="1064">
        <v>7585</v>
      </c>
      <c r="N24" s="1065">
        <v>79.407453936348404</v>
      </c>
      <c r="O24" s="1052"/>
      <c r="P24" s="1064">
        <v>7240</v>
      </c>
      <c r="Q24" s="1065">
        <v>29.844593759017275</v>
      </c>
      <c r="R24" s="1064">
        <v>5770</v>
      </c>
      <c r="S24" s="1065">
        <v>79.696132596685089</v>
      </c>
    </row>
    <row r="25" spans="1:19" s="176" customFormat="1" ht="18" customHeight="1" x14ac:dyDescent="0.25">
      <c r="B25" s="1060" t="s">
        <v>44</v>
      </c>
      <c r="C25" s="1064">
        <f t="shared" si="0"/>
        <v>9892</v>
      </c>
      <c r="D25" s="1065">
        <f t="shared" si="1"/>
        <v>1.7580808269306987</v>
      </c>
      <c r="E25" s="1052"/>
      <c r="F25" s="1064">
        <v>1479</v>
      </c>
      <c r="G25" s="1065">
        <v>14.95147594015366</v>
      </c>
      <c r="H25" s="1064">
        <v>1018</v>
      </c>
      <c r="I25" s="1065">
        <v>68.830290736984452</v>
      </c>
      <c r="J25" s="1052"/>
      <c r="K25" s="1064">
        <v>3163</v>
      </c>
      <c r="L25" s="1065">
        <v>31.975333602911444</v>
      </c>
      <c r="M25" s="1064">
        <v>1998</v>
      </c>
      <c r="N25" s="1065">
        <v>63.167878596269368</v>
      </c>
      <c r="O25" s="1052"/>
      <c r="P25" s="1064">
        <v>5250</v>
      </c>
      <c r="Q25" s="1065">
        <v>53.073190456934896</v>
      </c>
      <c r="R25" s="1064">
        <v>2976</v>
      </c>
      <c r="S25" s="1065">
        <v>56.685714285714283</v>
      </c>
    </row>
    <row r="26" spans="1:19" s="176" customFormat="1" ht="18" customHeight="1" x14ac:dyDescent="0.25">
      <c r="B26" s="1060" t="s">
        <v>45</v>
      </c>
      <c r="C26" s="1064">
        <f t="shared" si="0"/>
        <v>34852</v>
      </c>
      <c r="D26" s="1065">
        <f t="shared" si="1"/>
        <v>6.1941602284865258</v>
      </c>
      <c r="E26" s="1052"/>
      <c r="F26" s="1064">
        <v>7162</v>
      </c>
      <c r="G26" s="1065">
        <v>20.54975324228165</v>
      </c>
      <c r="H26" s="1064">
        <v>3794</v>
      </c>
      <c r="I26" s="1065">
        <v>52.9740296006702</v>
      </c>
      <c r="J26" s="1052"/>
      <c r="K26" s="1064">
        <v>12242</v>
      </c>
      <c r="L26" s="1065">
        <v>35.125674279811776</v>
      </c>
      <c r="M26" s="1064">
        <v>6463</v>
      </c>
      <c r="N26" s="1065">
        <v>52.79366116647607</v>
      </c>
      <c r="O26" s="1052"/>
      <c r="P26" s="1064">
        <v>15448</v>
      </c>
      <c r="Q26" s="1065">
        <v>44.324572477906578</v>
      </c>
      <c r="R26" s="1064">
        <v>9462</v>
      </c>
      <c r="S26" s="1065">
        <v>61.250647332988081</v>
      </c>
    </row>
    <row r="27" spans="1:19" s="176" customFormat="1" ht="18" customHeight="1" x14ac:dyDescent="0.25">
      <c r="B27" s="1060" t="s">
        <v>46</v>
      </c>
      <c r="C27" s="1064">
        <f t="shared" si="0"/>
        <v>1215</v>
      </c>
      <c r="D27" s="1065">
        <f t="shared" si="1"/>
        <v>0.21593896125361894</v>
      </c>
      <c r="E27" s="1052"/>
      <c r="F27" s="1064">
        <v>501</v>
      </c>
      <c r="G27" s="1065">
        <v>41.23456790123457</v>
      </c>
      <c r="H27" s="1064">
        <v>179</v>
      </c>
      <c r="I27" s="1065">
        <v>35.728542914171655</v>
      </c>
      <c r="J27" s="1052"/>
      <c r="K27" s="1064">
        <v>707</v>
      </c>
      <c r="L27" s="1065">
        <v>58.189300411522638</v>
      </c>
      <c r="M27" s="1064">
        <v>261</v>
      </c>
      <c r="N27" s="1065">
        <v>36.916548797736915</v>
      </c>
      <c r="O27" s="1052"/>
      <c r="P27" s="1064">
        <v>7</v>
      </c>
      <c r="Q27" s="1065">
        <v>0.5761316872427984</v>
      </c>
      <c r="R27" s="1064">
        <v>3</v>
      </c>
      <c r="S27" s="1065">
        <v>42.857142857142854</v>
      </c>
    </row>
    <row r="28" spans="1:19" s="176" customFormat="1" ht="18" customHeight="1" x14ac:dyDescent="0.25">
      <c r="B28" s="1061" t="s">
        <v>1</v>
      </c>
      <c r="C28" s="1066">
        <f t="shared" si="0"/>
        <v>1774</v>
      </c>
      <c r="D28" s="1067">
        <f t="shared" si="1"/>
        <v>0.31528865618429636</v>
      </c>
      <c r="E28" s="1052"/>
      <c r="F28" s="1066">
        <v>666</v>
      </c>
      <c r="G28" s="1067">
        <v>37.542277339346107</v>
      </c>
      <c r="H28" s="1066">
        <v>643</v>
      </c>
      <c r="I28" s="1067">
        <v>96.546546546546537</v>
      </c>
      <c r="J28" s="1052"/>
      <c r="K28" s="1066">
        <v>668</v>
      </c>
      <c r="L28" s="1067">
        <v>37.655016910935743</v>
      </c>
      <c r="M28" s="1066">
        <v>643</v>
      </c>
      <c r="N28" s="1067">
        <v>96.257485029940113</v>
      </c>
      <c r="O28" s="1052"/>
      <c r="P28" s="1066">
        <v>440</v>
      </c>
      <c r="Q28" s="1067">
        <v>24.80270574971815</v>
      </c>
      <c r="R28" s="1066">
        <v>421</v>
      </c>
      <c r="S28" s="1067">
        <v>95.681818181818173</v>
      </c>
    </row>
    <row r="29" spans="1:19" s="114" customFormat="1" ht="18" customHeight="1" x14ac:dyDescent="0.25">
      <c r="B29" s="1081" t="s">
        <v>0</v>
      </c>
      <c r="C29" s="1082">
        <f>SUM(C11:C28)</f>
        <v>562659</v>
      </c>
      <c r="D29" s="1083">
        <f t="shared" si="1"/>
        <v>100</v>
      </c>
      <c r="E29" s="1080"/>
      <c r="F29" s="1082">
        <f>SUM(F11:F28)</f>
        <v>150453</v>
      </c>
      <c r="G29" s="1083">
        <f>F29/$C29*100</f>
        <v>26.739641594642581</v>
      </c>
      <c r="H29" s="1082">
        <f>SUM(H11:H28)</f>
        <v>103936</v>
      </c>
      <c r="I29" s="1083">
        <f>H29/F29*100</f>
        <v>69.082038909161</v>
      </c>
      <c r="J29" s="1080"/>
      <c r="K29" s="1082">
        <f>SUM(K11:K28)</f>
        <v>219456</v>
      </c>
      <c r="L29" s="1083">
        <f>K29/$C29*100</f>
        <v>39.003375045986999</v>
      </c>
      <c r="M29" s="1082">
        <f>SUM(M11:M28)</f>
        <v>152077</v>
      </c>
      <c r="N29" s="1083">
        <f>M29/K29*100</f>
        <v>69.297262321376493</v>
      </c>
      <c r="O29" s="1080"/>
      <c r="P29" s="1082">
        <f>SUM(P11:P28)</f>
        <v>192750</v>
      </c>
      <c r="Q29" s="1083">
        <f>P29/$C29*100</f>
        <v>34.256983359370416</v>
      </c>
      <c r="R29" s="1082">
        <f>SUM(R11:R28)</f>
        <v>139775</v>
      </c>
      <c r="S29" s="1083">
        <f>R29/P29*100</f>
        <v>72.516212710765231</v>
      </c>
    </row>
    <row r="30" spans="1:19" s="157" customFormat="1" ht="6.75" customHeight="1" x14ac:dyDescent="0.25">
      <c r="B30" s="1485"/>
      <c r="C30" s="1485"/>
      <c r="D30" s="1485"/>
      <c r="E30" s="185"/>
    </row>
    <row r="31" spans="1:19" ht="25.5" customHeight="1" x14ac:dyDescent="0.25">
      <c r="B31" s="1486"/>
      <c r="C31" s="1486"/>
      <c r="D31" s="1486"/>
      <c r="E31" s="1486"/>
      <c r="F31" s="1486"/>
      <c r="G31" s="1486"/>
      <c r="H31" s="1486"/>
      <c r="I31" s="1486"/>
      <c r="J31" s="1486"/>
      <c r="K31" s="1486"/>
      <c r="L31" s="1486"/>
      <c r="M31" s="1486"/>
      <c r="N31" s="1486"/>
      <c r="O31" s="1486"/>
      <c r="P31" s="1486"/>
      <c r="Q31" s="1486"/>
    </row>
    <row r="32" spans="1:19" x14ac:dyDescent="0.25">
      <c r="B32" s="210"/>
      <c r="K32" s="210"/>
    </row>
  </sheetData>
  <mergeCells count="17">
    <mergeCell ref="B5:S5"/>
    <mergeCell ref="B30:D30"/>
    <mergeCell ref="B31:Q31"/>
    <mergeCell ref="B2:D2"/>
    <mergeCell ref="F2:Q2"/>
    <mergeCell ref="B7:B9"/>
    <mergeCell ref="C7:D8"/>
    <mergeCell ref="F7:I7"/>
    <mergeCell ref="K7:N7"/>
    <mergeCell ref="P7:S7"/>
    <mergeCell ref="F8:G8"/>
    <mergeCell ref="H8:I8"/>
    <mergeCell ref="K8:L8"/>
    <mergeCell ref="M8:N8"/>
    <mergeCell ref="P8:Q8"/>
    <mergeCell ref="R8:S8"/>
    <mergeCell ref="B4:S4"/>
  </mergeCells>
  <printOptions horizontalCentered="1"/>
  <pageMargins left="0" right="0" top="0.43307086614173229" bottom="0.43307086614173229" header="0" footer="0"/>
  <pageSetup paperSize="9" scale="99" orientation="landscape"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Hoja65">
    <pageSetUpPr fitToPage="1"/>
  </sheetPr>
  <dimension ref="A1:U33"/>
  <sheetViews>
    <sheetView zoomScaleNormal="100" workbookViewId="0">
      <selection activeCell="B6" sqref="B6"/>
    </sheetView>
  </sheetViews>
  <sheetFormatPr baseColWidth="10" defaultColWidth="11.453125" defaultRowHeight="12.5" x14ac:dyDescent="0.25"/>
  <cols>
    <col min="1" max="1" width="1" style="165" customWidth="1"/>
    <col min="2" max="2" width="30.26953125" style="165" customWidth="1"/>
    <col min="3" max="3" width="10.1796875" style="165" customWidth="1"/>
    <col min="4" max="4" width="8.1796875" style="165" customWidth="1"/>
    <col min="5" max="5" width="0.81640625" style="165" customWidth="1"/>
    <col min="6" max="6" width="10" style="165" customWidth="1"/>
    <col min="7" max="7" width="7.1796875" style="165" customWidth="1"/>
    <col min="8" max="9" width="8" style="165" customWidth="1"/>
    <col min="10" max="10" width="0.7265625" style="165" customWidth="1"/>
    <col min="11" max="11" width="10.1796875" style="165" customWidth="1"/>
    <col min="12" max="14" width="8" style="165" customWidth="1"/>
    <col min="15" max="15" width="0.54296875" style="165" customWidth="1"/>
    <col min="16" max="16" width="9" style="165" customWidth="1"/>
    <col min="17" max="17" width="7.453125" style="165" customWidth="1"/>
    <col min="18" max="18" width="8" style="165" customWidth="1"/>
    <col min="19" max="19" width="8.81640625" style="165" customWidth="1"/>
    <col min="20" max="20" width="7.54296875" style="165" customWidth="1"/>
    <col min="21" max="21" width="8.26953125" style="165" customWidth="1"/>
    <col min="22" max="22" width="8.81640625" style="165" customWidth="1"/>
    <col min="23" max="16384" width="11.453125" style="165"/>
  </cols>
  <sheetData>
    <row r="1" spans="1:21" ht="9.75" customHeight="1" x14ac:dyDescent="0.25">
      <c r="B1" s="165" t="s">
        <v>65</v>
      </c>
    </row>
    <row r="2" spans="1:21" s="108" customFormat="1" ht="49.5" customHeight="1" x14ac:dyDescent="0.3">
      <c r="B2" s="1300"/>
      <c r="C2" s="1300"/>
      <c r="D2" s="1300"/>
      <c r="E2" s="109"/>
      <c r="F2" s="1467"/>
      <c r="G2" s="1467"/>
      <c r="H2" s="1467"/>
      <c r="I2" s="1467"/>
      <c r="J2" s="1467"/>
      <c r="K2" s="1467"/>
      <c r="L2" s="1467"/>
      <c r="M2" s="1467"/>
      <c r="N2" s="1467"/>
      <c r="O2" s="1467"/>
      <c r="P2" s="1467"/>
      <c r="Q2" s="1467"/>
      <c r="S2" s="109"/>
    </row>
    <row r="3" spans="1:21" s="108" customFormat="1" ht="3" customHeight="1" x14ac:dyDescent="0.3">
      <c r="B3" s="109"/>
      <c r="C3" s="109"/>
      <c r="D3" s="109"/>
      <c r="E3" s="109"/>
      <c r="K3" s="109"/>
      <c r="P3" s="109"/>
      <c r="S3" s="109"/>
    </row>
    <row r="4" spans="1:21" s="111" customFormat="1" ht="15" customHeight="1" x14ac:dyDescent="0.25">
      <c r="B4" s="1325" t="s">
        <v>433</v>
      </c>
      <c r="C4" s="1325"/>
      <c r="D4" s="1325"/>
      <c r="E4" s="1325"/>
      <c r="F4" s="1325"/>
      <c r="G4" s="1325"/>
      <c r="H4" s="1325"/>
      <c r="I4" s="1325"/>
      <c r="J4" s="1325"/>
      <c r="K4" s="1325"/>
      <c r="L4" s="1325"/>
      <c r="M4" s="1325"/>
      <c r="N4" s="1325"/>
      <c r="O4" s="1325"/>
      <c r="P4" s="1325"/>
      <c r="Q4" s="1325"/>
      <c r="R4" s="1325"/>
      <c r="S4" s="1325"/>
      <c r="T4" s="205"/>
    </row>
    <row r="5" spans="1:21" s="206" customFormat="1" ht="15" customHeight="1" x14ac:dyDescent="0.25">
      <c r="B5" s="1326" t="s">
        <v>486</v>
      </c>
      <c r="C5" s="1326"/>
      <c r="D5" s="1326"/>
      <c r="E5" s="1326"/>
      <c r="F5" s="1326"/>
      <c r="G5" s="1326"/>
      <c r="H5" s="1326"/>
      <c r="I5" s="1326"/>
      <c r="J5" s="1326"/>
      <c r="K5" s="1326"/>
      <c r="L5" s="1326"/>
      <c r="M5" s="1326"/>
      <c r="N5" s="1326"/>
      <c r="O5" s="1326"/>
      <c r="P5" s="1326"/>
      <c r="Q5" s="1326"/>
      <c r="R5" s="1326"/>
      <c r="S5" s="1326"/>
      <c r="T5" s="207"/>
      <c r="U5" s="51"/>
    </row>
    <row r="6" spans="1:21" s="111" customFormat="1" ht="4.5" customHeight="1" x14ac:dyDescent="0.25"/>
    <row r="7" spans="1:21" s="113" customFormat="1" ht="15" customHeight="1" x14ac:dyDescent="0.25">
      <c r="A7" s="114"/>
      <c r="B7" s="1468" t="s">
        <v>12</v>
      </c>
      <c r="C7" s="1487" t="s">
        <v>65</v>
      </c>
      <c r="D7" s="1473"/>
      <c r="E7" s="1050"/>
      <c r="F7" s="1489" t="s">
        <v>31</v>
      </c>
      <c r="G7" s="1490"/>
      <c r="H7" s="1490"/>
      <c r="I7" s="1491"/>
      <c r="J7" s="1045"/>
      <c r="K7" s="1489" t="s">
        <v>49</v>
      </c>
      <c r="L7" s="1490"/>
      <c r="M7" s="1490"/>
      <c r="N7" s="1491"/>
      <c r="O7" s="1045"/>
      <c r="P7" s="1489" t="s">
        <v>50</v>
      </c>
      <c r="Q7" s="1490"/>
      <c r="R7" s="1490"/>
      <c r="S7" s="1491"/>
    </row>
    <row r="8" spans="1:21" s="113" customFormat="1" ht="37.5" customHeight="1" x14ac:dyDescent="0.25">
      <c r="A8" s="114"/>
      <c r="B8" s="1469"/>
      <c r="C8" s="1488"/>
      <c r="D8" s="1476"/>
      <c r="E8" s="1050"/>
      <c r="F8" s="1492" t="s">
        <v>69</v>
      </c>
      <c r="G8" s="1493"/>
      <c r="H8" s="1494" t="s">
        <v>289</v>
      </c>
      <c r="I8" s="1495"/>
      <c r="J8" s="1046"/>
      <c r="K8" s="1492" t="s">
        <v>69</v>
      </c>
      <c r="L8" s="1493"/>
      <c r="M8" s="1494" t="s">
        <v>289</v>
      </c>
      <c r="N8" s="1495"/>
      <c r="O8" s="1046"/>
      <c r="P8" s="1492" t="s">
        <v>69</v>
      </c>
      <c r="Q8" s="1493"/>
      <c r="R8" s="1494" t="s">
        <v>289</v>
      </c>
      <c r="S8" s="1495"/>
    </row>
    <row r="9" spans="1:21" s="117" customFormat="1" ht="29.25" customHeight="1" x14ac:dyDescent="0.25">
      <c r="A9" s="208"/>
      <c r="B9" s="1470"/>
      <c r="C9" s="1079" t="s">
        <v>9</v>
      </c>
      <c r="D9" s="1073" t="s">
        <v>10</v>
      </c>
      <c r="E9" s="1048"/>
      <c r="F9" s="1053" t="s">
        <v>9</v>
      </c>
      <c r="G9" s="1073" t="s">
        <v>71</v>
      </c>
      <c r="H9" s="1084" t="s">
        <v>9</v>
      </c>
      <c r="I9" s="1073" t="s">
        <v>130</v>
      </c>
      <c r="J9" s="1048"/>
      <c r="K9" s="1053" t="s">
        <v>9</v>
      </c>
      <c r="L9" s="1073" t="s">
        <v>71</v>
      </c>
      <c r="M9" s="1084" t="s">
        <v>9</v>
      </c>
      <c r="N9" s="1073" t="s">
        <v>130</v>
      </c>
      <c r="O9" s="1048"/>
      <c r="P9" s="1053" t="s">
        <v>9</v>
      </c>
      <c r="Q9" s="1073" t="s">
        <v>71</v>
      </c>
      <c r="R9" s="1084" t="s">
        <v>9</v>
      </c>
      <c r="S9" s="1073" t="s">
        <v>130</v>
      </c>
    </row>
    <row r="10" spans="1:21" s="117" customFormat="1" ht="6" customHeight="1" x14ac:dyDescent="0.25">
      <c r="A10" s="208"/>
      <c r="B10" s="211"/>
      <c r="C10" s="212"/>
      <c r="D10" s="212"/>
      <c r="E10" s="212"/>
      <c r="F10" s="212"/>
      <c r="G10" s="212"/>
      <c r="H10" s="212"/>
      <c r="I10" s="212"/>
      <c r="J10" s="212"/>
      <c r="K10" s="212"/>
      <c r="L10" s="212"/>
      <c r="M10" s="212"/>
      <c r="N10" s="212"/>
      <c r="O10" s="212"/>
      <c r="P10" s="212"/>
      <c r="Q10" s="212"/>
    </row>
    <row r="11" spans="1:21" s="176" customFormat="1" ht="18" customHeight="1" x14ac:dyDescent="0.25">
      <c r="A11" s="209"/>
      <c r="B11" s="1059" t="s">
        <v>8</v>
      </c>
      <c r="C11" s="1062">
        <f>F11+K11+P11</f>
        <v>11</v>
      </c>
      <c r="D11" s="1063">
        <f>C11/C$29*100</f>
        <v>0.10803378511098016</v>
      </c>
      <c r="E11" s="1052"/>
      <c r="F11" s="1062">
        <v>8</v>
      </c>
      <c r="G11" s="1063">
        <v>72.727272727272734</v>
      </c>
      <c r="H11" s="1062">
        <v>7</v>
      </c>
      <c r="I11" s="1063">
        <v>87.5</v>
      </c>
      <c r="J11" s="1052"/>
      <c r="K11" s="1062">
        <v>3</v>
      </c>
      <c r="L11" s="1063">
        <v>27.27272727272727</v>
      </c>
      <c r="M11" s="1062">
        <v>3</v>
      </c>
      <c r="N11" s="1063">
        <v>100</v>
      </c>
      <c r="O11" s="1052"/>
      <c r="P11" s="1062">
        <v>0</v>
      </c>
      <c r="Q11" s="1063">
        <v>0</v>
      </c>
      <c r="R11" s="1062">
        <v>0</v>
      </c>
      <c r="S11" s="1063" t="s">
        <v>366</v>
      </c>
    </row>
    <row r="12" spans="1:21" s="176" customFormat="1" ht="18" customHeight="1" x14ac:dyDescent="0.25">
      <c r="A12" s="209"/>
      <c r="B12" s="1060" t="s">
        <v>7</v>
      </c>
      <c r="C12" s="1064">
        <f t="shared" ref="C12:C28" si="0">F12+K12+P12</f>
        <v>0</v>
      </c>
      <c r="D12" s="1065">
        <f t="shared" ref="D12:D29" si="1">C12/C$29*100</f>
        <v>0</v>
      </c>
      <c r="E12" s="1052"/>
      <c r="F12" s="1064">
        <v>0</v>
      </c>
      <c r="G12" s="1065" t="s">
        <v>366</v>
      </c>
      <c r="H12" s="1064">
        <v>0</v>
      </c>
      <c r="I12" s="1065" t="s">
        <v>366</v>
      </c>
      <c r="J12" s="1052"/>
      <c r="K12" s="1064">
        <v>0</v>
      </c>
      <c r="L12" s="1065" t="s">
        <v>366</v>
      </c>
      <c r="M12" s="1064">
        <v>0</v>
      </c>
      <c r="N12" s="1065" t="s">
        <v>366</v>
      </c>
      <c r="O12" s="1052"/>
      <c r="P12" s="1064">
        <v>0</v>
      </c>
      <c r="Q12" s="1065" t="s">
        <v>366</v>
      </c>
      <c r="R12" s="1064">
        <v>0</v>
      </c>
      <c r="S12" s="1065" t="s">
        <v>366</v>
      </c>
    </row>
    <row r="13" spans="1:21" s="176" customFormat="1" ht="18" customHeight="1" x14ac:dyDescent="0.25">
      <c r="A13" s="209"/>
      <c r="B13" s="1060" t="s">
        <v>37</v>
      </c>
      <c r="C13" s="1064">
        <f t="shared" si="0"/>
        <v>21</v>
      </c>
      <c r="D13" s="1065">
        <f t="shared" si="1"/>
        <v>0.20624631703005303</v>
      </c>
      <c r="E13" s="1052"/>
      <c r="F13" s="1064">
        <v>9</v>
      </c>
      <c r="G13" s="1065">
        <v>42.857142857142854</v>
      </c>
      <c r="H13" s="1064">
        <v>9</v>
      </c>
      <c r="I13" s="1065">
        <v>100</v>
      </c>
      <c r="J13" s="1052"/>
      <c r="K13" s="1064">
        <v>4</v>
      </c>
      <c r="L13" s="1065">
        <v>19.047619047619047</v>
      </c>
      <c r="M13" s="1064">
        <v>3</v>
      </c>
      <c r="N13" s="1065">
        <v>75</v>
      </c>
      <c r="O13" s="1052"/>
      <c r="P13" s="1064">
        <v>8</v>
      </c>
      <c r="Q13" s="1065">
        <v>38.095238095238095</v>
      </c>
      <c r="R13" s="1064">
        <v>8</v>
      </c>
      <c r="S13" s="1065">
        <v>100</v>
      </c>
    </row>
    <row r="14" spans="1:21" s="176" customFormat="1" ht="18" customHeight="1" x14ac:dyDescent="0.25">
      <c r="A14" s="209"/>
      <c r="B14" s="1060" t="s">
        <v>38</v>
      </c>
      <c r="C14" s="1064">
        <f t="shared" si="0"/>
        <v>0</v>
      </c>
      <c r="D14" s="1065">
        <f t="shared" si="1"/>
        <v>0</v>
      </c>
      <c r="E14" s="1052"/>
      <c r="F14" s="1064">
        <v>0</v>
      </c>
      <c r="G14" s="1065" t="s">
        <v>366</v>
      </c>
      <c r="H14" s="1064">
        <v>0</v>
      </c>
      <c r="I14" s="1065" t="s">
        <v>366</v>
      </c>
      <c r="J14" s="1052"/>
      <c r="K14" s="1064">
        <v>0</v>
      </c>
      <c r="L14" s="1065" t="s">
        <v>366</v>
      </c>
      <c r="M14" s="1064">
        <v>0</v>
      </c>
      <c r="N14" s="1065" t="s">
        <v>366</v>
      </c>
      <c r="O14" s="1052"/>
      <c r="P14" s="1064">
        <v>0</v>
      </c>
      <c r="Q14" s="1065" t="s">
        <v>366</v>
      </c>
      <c r="R14" s="1064">
        <v>0</v>
      </c>
      <c r="S14" s="1065" t="s">
        <v>366</v>
      </c>
    </row>
    <row r="15" spans="1:21" s="176" customFormat="1" ht="18" customHeight="1" x14ac:dyDescent="0.25">
      <c r="A15" s="209"/>
      <c r="B15" s="1060" t="s">
        <v>6</v>
      </c>
      <c r="C15" s="1064">
        <f t="shared" si="0"/>
        <v>0</v>
      </c>
      <c r="D15" s="1065">
        <f t="shared" si="1"/>
        <v>0</v>
      </c>
      <c r="E15" s="1052"/>
      <c r="F15" s="1064">
        <v>0</v>
      </c>
      <c r="G15" s="1065" t="s">
        <v>366</v>
      </c>
      <c r="H15" s="1064">
        <v>0</v>
      </c>
      <c r="I15" s="1065" t="s">
        <v>366</v>
      </c>
      <c r="J15" s="1052"/>
      <c r="K15" s="1064">
        <v>0</v>
      </c>
      <c r="L15" s="1065" t="s">
        <v>366</v>
      </c>
      <c r="M15" s="1064">
        <v>0</v>
      </c>
      <c r="N15" s="1065" t="s">
        <v>366</v>
      </c>
      <c r="O15" s="1052"/>
      <c r="P15" s="1064">
        <v>0</v>
      </c>
      <c r="Q15" s="1065" t="s">
        <v>366</v>
      </c>
      <c r="R15" s="1064">
        <v>0</v>
      </c>
      <c r="S15" s="1065" t="s">
        <v>366</v>
      </c>
    </row>
    <row r="16" spans="1:21" s="176" customFormat="1" ht="18" customHeight="1" x14ac:dyDescent="0.25">
      <c r="A16" s="209"/>
      <c r="B16" s="1060" t="s">
        <v>5</v>
      </c>
      <c r="C16" s="1064">
        <f t="shared" si="0"/>
        <v>0</v>
      </c>
      <c r="D16" s="1065">
        <f t="shared" si="1"/>
        <v>0</v>
      </c>
      <c r="E16" s="1052"/>
      <c r="F16" s="1064">
        <v>0</v>
      </c>
      <c r="G16" s="1065" t="s">
        <v>366</v>
      </c>
      <c r="H16" s="1064">
        <v>0</v>
      </c>
      <c r="I16" s="1065" t="s">
        <v>366</v>
      </c>
      <c r="J16" s="1052"/>
      <c r="K16" s="1064">
        <v>0</v>
      </c>
      <c r="L16" s="1065" t="s">
        <v>366</v>
      </c>
      <c r="M16" s="1064">
        <v>0</v>
      </c>
      <c r="N16" s="1065" t="s">
        <v>366</v>
      </c>
      <c r="O16" s="1052"/>
      <c r="P16" s="1064">
        <v>0</v>
      </c>
      <c r="Q16" s="1065" t="s">
        <v>366</v>
      </c>
      <c r="R16" s="1064">
        <v>0</v>
      </c>
      <c r="S16" s="1065" t="s">
        <v>366</v>
      </c>
    </row>
    <row r="17" spans="1:19" s="176" customFormat="1" ht="18" customHeight="1" x14ac:dyDescent="0.25">
      <c r="A17" s="209"/>
      <c r="B17" s="1060" t="s">
        <v>4</v>
      </c>
      <c r="C17" s="1064">
        <f t="shared" si="0"/>
        <v>2319</v>
      </c>
      <c r="D17" s="1065">
        <f t="shared" si="1"/>
        <v>22.775486152033</v>
      </c>
      <c r="E17" s="1052"/>
      <c r="F17" s="1064">
        <v>570</v>
      </c>
      <c r="G17" s="1065">
        <v>24.579560155239328</v>
      </c>
      <c r="H17" s="1064">
        <v>470</v>
      </c>
      <c r="I17" s="1065">
        <v>82.456140350877192</v>
      </c>
      <c r="J17" s="1052"/>
      <c r="K17" s="1064">
        <v>769</v>
      </c>
      <c r="L17" s="1065">
        <v>33.16084519189306</v>
      </c>
      <c r="M17" s="1064">
        <v>597</v>
      </c>
      <c r="N17" s="1065">
        <v>77.633289986996104</v>
      </c>
      <c r="O17" s="1052"/>
      <c r="P17" s="1064">
        <v>980</v>
      </c>
      <c r="Q17" s="1065">
        <v>42.259594652867619</v>
      </c>
      <c r="R17" s="1064">
        <v>764</v>
      </c>
      <c r="S17" s="1065">
        <v>77.959183673469397</v>
      </c>
    </row>
    <row r="18" spans="1:19" s="176" customFormat="1" ht="18" customHeight="1" x14ac:dyDescent="0.25">
      <c r="A18" s="209"/>
      <c r="B18" s="1060" t="s">
        <v>40</v>
      </c>
      <c r="C18" s="1064">
        <f t="shared" si="0"/>
        <v>22</v>
      </c>
      <c r="D18" s="1065">
        <f t="shared" si="1"/>
        <v>0.21606757022196033</v>
      </c>
      <c r="E18" s="1052"/>
      <c r="F18" s="1064">
        <v>13</v>
      </c>
      <c r="G18" s="1065">
        <v>59.090909090909093</v>
      </c>
      <c r="H18" s="1064">
        <v>9</v>
      </c>
      <c r="I18" s="1065">
        <v>69.230769230769226</v>
      </c>
      <c r="J18" s="1052"/>
      <c r="K18" s="1064">
        <v>5</v>
      </c>
      <c r="L18" s="1065">
        <v>22.727272727272727</v>
      </c>
      <c r="M18" s="1064">
        <v>3</v>
      </c>
      <c r="N18" s="1065">
        <v>60</v>
      </c>
      <c r="O18" s="1052"/>
      <c r="P18" s="1064">
        <v>4</v>
      </c>
      <c r="Q18" s="1065">
        <v>18.181818181818183</v>
      </c>
      <c r="R18" s="1064">
        <v>3</v>
      </c>
      <c r="S18" s="1065">
        <v>75</v>
      </c>
    </row>
    <row r="19" spans="1:19" s="176" customFormat="1" ht="18" customHeight="1" x14ac:dyDescent="0.25">
      <c r="A19" s="209"/>
      <c r="B19" s="1060" t="s">
        <v>41</v>
      </c>
      <c r="C19" s="1064">
        <f t="shared" si="0"/>
        <v>98</v>
      </c>
      <c r="D19" s="1065">
        <f t="shared" si="1"/>
        <v>0.96248281280691428</v>
      </c>
      <c r="E19" s="1052"/>
      <c r="F19" s="1064">
        <v>70</v>
      </c>
      <c r="G19" s="1065">
        <v>71.428571428571431</v>
      </c>
      <c r="H19" s="1064">
        <v>63</v>
      </c>
      <c r="I19" s="1065">
        <v>90</v>
      </c>
      <c r="J19" s="1052"/>
      <c r="K19" s="1064">
        <v>22</v>
      </c>
      <c r="L19" s="1065">
        <v>22.448979591836736</v>
      </c>
      <c r="M19" s="1064">
        <v>22</v>
      </c>
      <c r="N19" s="1065">
        <v>100</v>
      </c>
      <c r="O19" s="1052"/>
      <c r="P19" s="1064">
        <v>6</v>
      </c>
      <c r="Q19" s="1065">
        <v>6.1224489795918364</v>
      </c>
      <c r="R19" s="1064">
        <v>6</v>
      </c>
      <c r="S19" s="1065">
        <v>100</v>
      </c>
    </row>
    <row r="20" spans="1:19" s="176" customFormat="1" ht="18" customHeight="1" x14ac:dyDescent="0.25">
      <c r="A20" s="209"/>
      <c r="B20" s="1060" t="s">
        <v>3</v>
      </c>
      <c r="C20" s="1064">
        <f t="shared" si="0"/>
        <v>569</v>
      </c>
      <c r="D20" s="1065">
        <f t="shared" si="1"/>
        <v>5.5882930661952459</v>
      </c>
      <c r="E20" s="1052"/>
      <c r="F20" s="1064">
        <v>212</v>
      </c>
      <c r="G20" s="1065">
        <v>37.258347978910365</v>
      </c>
      <c r="H20" s="1064">
        <v>141</v>
      </c>
      <c r="I20" s="1065">
        <v>66.509433962264154</v>
      </c>
      <c r="J20" s="1052"/>
      <c r="K20" s="1064">
        <v>250</v>
      </c>
      <c r="L20" s="1065">
        <v>43.936731107205624</v>
      </c>
      <c r="M20" s="1064">
        <v>202</v>
      </c>
      <c r="N20" s="1065">
        <v>80.800000000000011</v>
      </c>
      <c r="O20" s="1052"/>
      <c r="P20" s="1064">
        <v>107</v>
      </c>
      <c r="Q20" s="1065">
        <v>18.804920913884008</v>
      </c>
      <c r="R20" s="1064">
        <v>80</v>
      </c>
      <c r="S20" s="1065">
        <v>74.766355140186917</v>
      </c>
    </row>
    <row r="21" spans="1:19" s="176" customFormat="1" ht="18" customHeight="1" x14ac:dyDescent="0.25">
      <c r="A21" s="209"/>
      <c r="B21" s="1060" t="s">
        <v>2</v>
      </c>
      <c r="C21" s="1064">
        <f t="shared" si="0"/>
        <v>0</v>
      </c>
      <c r="D21" s="1065">
        <f t="shared" si="1"/>
        <v>0</v>
      </c>
      <c r="E21" s="1052"/>
      <c r="F21" s="1064">
        <v>0</v>
      </c>
      <c r="G21" s="1065" t="s">
        <v>366</v>
      </c>
      <c r="H21" s="1064">
        <v>0</v>
      </c>
      <c r="I21" s="1065" t="s">
        <v>366</v>
      </c>
      <c r="J21" s="1052"/>
      <c r="K21" s="1064">
        <v>0</v>
      </c>
      <c r="L21" s="1065" t="s">
        <v>366</v>
      </c>
      <c r="M21" s="1064">
        <v>0</v>
      </c>
      <c r="N21" s="1065" t="s">
        <v>366</v>
      </c>
      <c r="O21" s="1052"/>
      <c r="P21" s="1064">
        <v>0</v>
      </c>
      <c r="Q21" s="1065" t="s">
        <v>366</v>
      </c>
      <c r="R21" s="1064">
        <v>0</v>
      </c>
      <c r="S21" s="1065" t="s">
        <v>366</v>
      </c>
    </row>
    <row r="22" spans="1:19" s="176" customFormat="1" ht="18" customHeight="1" x14ac:dyDescent="0.25">
      <c r="A22" s="209"/>
      <c r="B22" s="1060" t="s">
        <v>35</v>
      </c>
      <c r="C22" s="1064">
        <f t="shared" si="0"/>
        <v>133</v>
      </c>
      <c r="D22" s="1065">
        <f t="shared" si="1"/>
        <v>1.3062266745236693</v>
      </c>
      <c r="E22" s="1052"/>
      <c r="F22" s="1064">
        <v>86</v>
      </c>
      <c r="G22" s="1065">
        <v>64.661654135338338</v>
      </c>
      <c r="H22" s="1064">
        <v>80</v>
      </c>
      <c r="I22" s="1065">
        <v>93.023255813953483</v>
      </c>
      <c r="J22" s="1052"/>
      <c r="K22" s="1064">
        <v>44</v>
      </c>
      <c r="L22" s="1065">
        <v>33.082706766917291</v>
      </c>
      <c r="M22" s="1064">
        <v>40</v>
      </c>
      <c r="N22" s="1065">
        <v>90.909090909090907</v>
      </c>
      <c r="O22" s="1052"/>
      <c r="P22" s="1064">
        <v>3</v>
      </c>
      <c r="Q22" s="1065">
        <v>2.2556390977443606</v>
      </c>
      <c r="R22" s="1064">
        <v>3</v>
      </c>
      <c r="S22" s="1065">
        <v>100</v>
      </c>
    </row>
    <row r="23" spans="1:19" s="176" customFormat="1" ht="18" customHeight="1" x14ac:dyDescent="0.25">
      <c r="A23" s="209"/>
      <c r="B23" s="1060" t="s">
        <v>42</v>
      </c>
      <c r="C23" s="1064">
        <f t="shared" si="0"/>
        <v>82</v>
      </c>
      <c r="D23" s="1065">
        <f t="shared" si="1"/>
        <v>0.80534276173639763</v>
      </c>
      <c r="E23" s="1052"/>
      <c r="F23" s="1064">
        <v>66</v>
      </c>
      <c r="G23" s="1065">
        <v>80.487804878048792</v>
      </c>
      <c r="H23" s="1064">
        <v>56</v>
      </c>
      <c r="I23" s="1065">
        <v>84.848484848484844</v>
      </c>
      <c r="J23" s="1052"/>
      <c r="K23" s="1064">
        <v>16</v>
      </c>
      <c r="L23" s="1065">
        <v>19.512195121951219</v>
      </c>
      <c r="M23" s="1064">
        <v>15</v>
      </c>
      <c r="N23" s="1065">
        <v>93.75</v>
      </c>
      <c r="O23" s="1052"/>
      <c r="P23" s="1064">
        <v>0</v>
      </c>
      <c r="Q23" s="1065">
        <v>0</v>
      </c>
      <c r="R23" s="1064">
        <v>0</v>
      </c>
      <c r="S23" s="1065" t="s">
        <v>366</v>
      </c>
    </row>
    <row r="24" spans="1:19" s="176" customFormat="1" ht="18" customHeight="1" x14ac:dyDescent="0.25">
      <c r="A24" s="209">
        <v>47094</v>
      </c>
      <c r="B24" s="1060" t="s">
        <v>43</v>
      </c>
      <c r="C24" s="1064">
        <f t="shared" si="0"/>
        <v>3</v>
      </c>
      <c r="D24" s="1065">
        <f t="shared" si="1"/>
        <v>2.9463759575721862E-2</v>
      </c>
      <c r="E24" s="1052"/>
      <c r="F24" s="1064">
        <v>2</v>
      </c>
      <c r="G24" s="1065">
        <v>66.666666666666657</v>
      </c>
      <c r="H24" s="1064">
        <v>1</v>
      </c>
      <c r="I24" s="1065">
        <v>50</v>
      </c>
      <c r="J24" s="1052"/>
      <c r="K24" s="1064">
        <v>0</v>
      </c>
      <c r="L24" s="1065">
        <v>0</v>
      </c>
      <c r="M24" s="1064">
        <v>0</v>
      </c>
      <c r="N24" s="1065" t="s">
        <v>366</v>
      </c>
      <c r="O24" s="1052"/>
      <c r="P24" s="1064">
        <v>1</v>
      </c>
      <c r="Q24" s="1065">
        <v>33.333333333333329</v>
      </c>
      <c r="R24" s="1064">
        <v>1</v>
      </c>
      <c r="S24" s="1065">
        <v>100</v>
      </c>
    </row>
    <row r="25" spans="1:19" s="176" customFormat="1" ht="18" customHeight="1" x14ac:dyDescent="0.25">
      <c r="B25" s="1060" t="s">
        <v>44</v>
      </c>
      <c r="C25" s="1064">
        <f t="shared" si="0"/>
        <v>36</v>
      </c>
      <c r="D25" s="1065">
        <f t="shared" si="1"/>
        <v>0.35356511490866238</v>
      </c>
      <c r="E25" s="1052"/>
      <c r="F25" s="1064">
        <v>10</v>
      </c>
      <c r="G25" s="1065">
        <v>27.777777777777779</v>
      </c>
      <c r="H25" s="1064">
        <v>8</v>
      </c>
      <c r="I25" s="1065">
        <v>80</v>
      </c>
      <c r="J25" s="1052"/>
      <c r="K25" s="1064">
        <v>16</v>
      </c>
      <c r="L25" s="1065">
        <v>44.444444444444443</v>
      </c>
      <c r="M25" s="1064">
        <v>9</v>
      </c>
      <c r="N25" s="1065">
        <v>56.25</v>
      </c>
      <c r="O25" s="1052"/>
      <c r="P25" s="1064">
        <v>10</v>
      </c>
      <c r="Q25" s="1065">
        <v>27.777777777777779</v>
      </c>
      <c r="R25" s="1064">
        <v>4</v>
      </c>
      <c r="S25" s="1065">
        <v>40</v>
      </c>
    </row>
    <row r="26" spans="1:19" s="176" customFormat="1" ht="18" customHeight="1" x14ac:dyDescent="0.25">
      <c r="B26" s="1060" t="s">
        <v>45</v>
      </c>
      <c r="C26" s="1064">
        <f t="shared" si="0"/>
        <v>6888</v>
      </c>
      <c r="D26" s="1065">
        <f t="shared" si="1"/>
        <v>67.648791985857386</v>
      </c>
      <c r="E26" s="1052"/>
      <c r="F26" s="1064">
        <v>2079</v>
      </c>
      <c r="G26" s="1065">
        <v>30.182926829268293</v>
      </c>
      <c r="H26" s="1064">
        <v>896</v>
      </c>
      <c r="I26" s="1065">
        <v>43.097643097643093</v>
      </c>
      <c r="J26" s="1052"/>
      <c r="K26" s="1064">
        <v>2412</v>
      </c>
      <c r="L26" s="1065">
        <v>35.017421602787458</v>
      </c>
      <c r="M26" s="1064">
        <v>836</v>
      </c>
      <c r="N26" s="1065">
        <v>34.660033167495854</v>
      </c>
      <c r="O26" s="1052"/>
      <c r="P26" s="1064">
        <v>2397</v>
      </c>
      <c r="Q26" s="1065">
        <v>34.799651567944252</v>
      </c>
      <c r="R26" s="1064">
        <v>919</v>
      </c>
      <c r="S26" s="1065">
        <v>38.339591155611181</v>
      </c>
    </row>
    <row r="27" spans="1:19" s="176" customFormat="1" ht="18" customHeight="1" x14ac:dyDescent="0.25">
      <c r="B27" s="1060" t="s">
        <v>46</v>
      </c>
      <c r="C27" s="1064">
        <f t="shared" si="0"/>
        <v>0</v>
      </c>
      <c r="D27" s="1065">
        <f t="shared" si="1"/>
        <v>0</v>
      </c>
      <c r="E27" s="1052"/>
      <c r="F27" s="1064">
        <v>0</v>
      </c>
      <c r="G27" s="1065" t="s">
        <v>366</v>
      </c>
      <c r="H27" s="1064">
        <v>0</v>
      </c>
      <c r="I27" s="1065" t="s">
        <v>366</v>
      </c>
      <c r="J27" s="1052"/>
      <c r="K27" s="1064">
        <v>0</v>
      </c>
      <c r="L27" s="1065" t="s">
        <v>366</v>
      </c>
      <c r="M27" s="1064">
        <v>0</v>
      </c>
      <c r="N27" s="1065" t="s">
        <v>366</v>
      </c>
      <c r="O27" s="1052"/>
      <c r="P27" s="1064">
        <v>0</v>
      </c>
      <c r="Q27" s="1065" t="s">
        <v>366</v>
      </c>
      <c r="R27" s="1064">
        <v>0</v>
      </c>
      <c r="S27" s="1065" t="s">
        <v>366</v>
      </c>
    </row>
    <row r="28" spans="1:19" s="176" customFormat="1" ht="18" customHeight="1" x14ac:dyDescent="0.25">
      <c r="B28" s="1061" t="s">
        <v>1</v>
      </c>
      <c r="C28" s="1066">
        <f t="shared" si="0"/>
        <v>0</v>
      </c>
      <c r="D28" s="1067">
        <f t="shared" si="1"/>
        <v>0</v>
      </c>
      <c r="E28" s="1052"/>
      <c r="F28" s="1066">
        <v>0</v>
      </c>
      <c r="G28" s="1067" t="s">
        <v>366</v>
      </c>
      <c r="H28" s="1066">
        <v>0</v>
      </c>
      <c r="I28" s="1067" t="s">
        <v>366</v>
      </c>
      <c r="J28" s="1052"/>
      <c r="K28" s="1066">
        <v>0</v>
      </c>
      <c r="L28" s="1067" t="s">
        <v>366</v>
      </c>
      <c r="M28" s="1066">
        <v>0</v>
      </c>
      <c r="N28" s="1067" t="s">
        <v>366</v>
      </c>
      <c r="O28" s="1052"/>
      <c r="P28" s="1066">
        <v>0</v>
      </c>
      <c r="Q28" s="1067" t="s">
        <v>366</v>
      </c>
      <c r="R28" s="1066">
        <v>0</v>
      </c>
      <c r="S28" s="1067" t="s">
        <v>366</v>
      </c>
    </row>
    <row r="29" spans="1:19" s="114" customFormat="1" ht="18" customHeight="1" x14ac:dyDescent="0.25">
      <c r="B29" s="1081" t="s">
        <v>0</v>
      </c>
      <c r="C29" s="1082">
        <f>SUM(C11:C28)</f>
        <v>10182</v>
      </c>
      <c r="D29" s="1083">
        <f t="shared" si="1"/>
        <v>100</v>
      </c>
      <c r="E29" s="1080"/>
      <c r="F29" s="1082">
        <f>SUM(F11:F28)</f>
        <v>3125</v>
      </c>
      <c r="G29" s="1083">
        <f>F29/$C29*100</f>
        <v>30.69141622471027</v>
      </c>
      <c r="H29" s="1082">
        <f>SUM(H11:H28)</f>
        <v>1740</v>
      </c>
      <c r="I29" s="1083">
        <f>H29/F29*100</f>
        <v>55.679999999999993</v>
      </c>
      <c r="J29" s="1080"/>
      <c r="K29" s="1082">
        <f>SUM(K11:K28)</f>
        <v>3541</v>
      </c>
      <c r="L29" s="1083">
        <f>K29/$C29*100</f>
        <v>34.777057552543702</v>
      </c>
      <c r="M29" s="1082">
        <f>SUM(M11:M28)</f>
        <v>1730</v>
      </c>
      <c r="N29" s="1083">
        <f>M29/K29*100</f>
        <v>48.856255295114373</v>
      </c>
      <c r="O29" s="1080"/>
      <c r="P29" s="1082">
        <f>SUM(P11:P28)</f>
        <v>3516</v>
      </c>
      <c r="Q29" s="1083">
        <f>P29/$C29*100</f>
        <v>34.531526222746024</v>
      </c>
      <c r="R29" s="1082">
        <f>SUM(R11:R28)</f>
        <v>1788</v>
      </c>
      <c r="S29" s="1083">
        <f>R29/P29*100</f>
        <v>50.853242320819113</v>
      </c>
    </row>
    <row r="30" spans="1:19" s="157" customFormat="1" ht="6.75" customHeight="1" x14ac:dyDescent="0.25">
      <c r="B30" s="1485"/>
      <c r="C30" s="1485"/>
      <c r="D30" s="1485"/>
      <c r="E30" s="185"/>
    </row>
    <row r="31" spans="1:19" x14ac:dyDescent="0.25">
      <c r="F31" s="210"/>
    </row>
    <row r="32" spans="1:19" x14ac:dyDescent="0.25">
      <c r="F32" s="210"/>
      <c r="K32" s="210"/>
    </row>
    <row r="33" spans="2:11" x14ac:dyDescent="0.25">
      <c r="B33" s="210"/>
      <c r="K33" s="210"/>
    </row>
  </sheetData>
  <mergeCells count="16">
    <mergeCell ref="B30:D30"/>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9" orientation="landscape"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Hoja46">
    <tabColor theme="0"/>
    <pageSetUpPr fitToPage="1"/>
  </sheetPr>
  <dimension ref="A1:U59"/>
  <sheetViews>
    <sheetView zoomScaleNormal="100" workbookViewId="0">
      <selection activeCell="B5" sqref="B5"/>
    </sheetView>
  </sheetViews>
  <sheetFormatPr baseColWidth="10" defaultColWidth="11.453125" defaultRowHeight="15" x14ac:dyDescent="0.25"/>
  <cols>
    <col min="1" max="1" width="0.54296875" style="435" customWidth="1"/>
    <col min="2" max="2" width="26.54296875" style="435" bestFit="1" customWidth="1"/>
    <col min="3" max="3" width="7.81640625" style="435" customWidth="1"/>
    <col min="4" max="4" width="7" style="435" bestFit="1" customWidth="1"/>
    <col min="5" max="5" width="8.54296875" style="435" customWidth="1"/>
    <col min="6" max="6" width="5.453125" style="435" customWidth="1"/>
    <col min="7" max="7" width="8.26953125" style="435" customWidth="1"/>
    <col min="8" max="8" width="7" style="435" bestFit="1" customWidth="1"/>
    <col min="9" max="9" width="9.7265625" style="435" customWidth="1"/>
    <col min="10" max="10" width="6" style="435" customWidth="1"/>
    <col min="11" max="11" width="7" style="435" customWidth="1"/>
    <col min="12" max="12" width="6" style="435" customWidth="1"/>
    <col min="13" max="13" width="7.1796875" style="435" customWidth="1"/>
    <col min="14" max="14" width="6" style="435" customWidth="1"/>
    <col min="15" max="15" width="7.1796875" style="435" customWidth="1"/>
    <col min="16" max="16" width="7.26953125" style="435" customWidth="1"/>
    <col min="17" max="16384" width="11.453125" style="435"/>
  </cols>
  <sheetData>
    <row r="1" spans="1:21" s="414" customFormat="1" ht="12.75" customHeight="1" x14ac:dyDescent="0.25">
      <c r="B1" s="415"/>
      <c r="E1" s="416" t="s">
        <v>195</v>
      </c>
      <c r="F1" s="416"/>
      <c r="G1" s="416" t="s">
        <v>196</v>
      </c>
      <c r="H1" s="416"/>
      <c r="I1" s="416" t="s">
        <v>197</v>
      </c>
      <c r="J1" s="416"/>
      <c r="K1" s="416" t="s">
        <v>198</v>
      </c>
      <c r="L1" s="416"/>
      <c r="M1" s="416" t="s">
        <v>199</v>
      </c>
      <c r="N1" s="416"/>
      <c r="O1" s="416" t="s">
        <v>200</v>
      </c>
    </row>
    <row r="2" spans="1:21" s="417" customFormat="1" ht="48" customHeight="1" x14ac:dyDescent="0.3">
      <c r="B2" s="418"/>
      <c r="C2" s="418"/>
      <c r="D2" s="418"/>
      <c r="E2" s="418"/>
      <c r="F2" s="418"/>
      <c r="G2" s="418"/>
      <c r="H2" s="418"/>
    </row>
    <row r="3" spans="1:21" s="419" customFormat="1" ht="19.5" x14ac:dyDescent="0.25">
      <c r="B3" s="1401" t="s">
        <v>442</v>
      </c>
      <c r="C3" s="1401"/>
      <c r="D3" s="1401"/>
      <c r="E3" s="1401"/>
      <c r="F3" s="1401"/>
      <c r="G3" s="1401"/>
      <c r="H3" s="1401"/>
      <c r="I3" s="1401"/>
      <c r="J3" s="1401"/>
      <c r="K3" s="1401"/>
      <c r="L3" s="1401"/>
      <c r="M3" s="1401"/>
      <c r="N3" s="1401"/>
      <c r="O3" s="1401"/>
      <c r="P3" s="1401"/>
    </row>
    <row r="4" spans="1:21" s="419" customFormat="1" x14ac:dyDescent="0.25">
      <c r="B4" s="1326" t="s">
        <v>486</v>
      </c>
      <c r="C4" s="1326"/>
      <c r="D4" s="1326"/>
      <c r="E4" s="1326"/>
      <c r="F4" s="1326"/>
      <c r="G4" s="1326"/>
      <c r="H4" s="1326"/>
      <c r="I4" s="1326"/>
      <c r="J4" s="1326"/>
      <c r="K4" s="1326"/>
      <c r="L4" s="1326"/>
      <c r="M4" s="1326"/>
      <c r="N4" s="1326"/>
      <c r="O4" s="1326"/>
      <c r="P4" s="1326"/>
      <c r="Q4" s="420"/>
      <c r="R4" s="420"/>
      <c r="S4" s="420"/>
      <c r="T4" s="420"/>
      <c r="U4" s="420"/>
    </row>
    <row r="5" spans="1:21" s="284" customFormat="1" ht="7.5" customHeight="1" x14ac:dyDescent="0.25">
      <c r="B5" s="421"/>
      <c r="C5" s="422" t="s">
        <v>195</v>
      </c>
      <c r="D5" s="422"/>
      <c r="E5" s="422" t="s">
        <v>196</v>
      </c>
      <c r="F5" s="422"/>
      <c r="G5" s="422" t="s">
        <v>197</v>
      </c>
      <c r="H5" s="422"/>
      <c r="I5" s="422" t="s">
        <v>198</v>
      </c>
      <c r="J5" s="422"/>
      <c r="K5" s="423" t="s">
        <v>199</v>
      </c>
      <c r="L5" s="422"/>
      <c r="M5" s="423" t="s">
        <v>200</v>
      </c>
      <c r="O5" s="423" t="s">
        <v>200</v>
      </c>
    </row>
    <row r="6" spans="1:21" s="419" customFormat="1" ht="15" customHeight="1" x14ac:dyDescent="0.25">
      <c r="B6" s="1085"/>
      <c r="C6" s="1498" t="s">
        <v>201</v>
      </c>
      <c r="D6" s="1499"/>
      <c r="E6" s="1499"/>
      <c r="F6" s="1499"/>
      <c r="G6" s="1499"/>
      <c r="H6" s="1499"/>
      <c r="I6" s="1499"/>
      <c r="J6" s="1499"/>
      <c r="K6" s="1499"/>
      <c r="L6" s="1499"/>
      <c r="M6" s="1499"/>
      <c r="N6" s="1499"/>
      <c r="O6" s="1499"/>
      <c r="P6" s="1500"/>
    </row>
    <row r="7" spans="1:21" s="419" customFormat="1" ht="57" customHeight="1" x14ac:dyDescent="0.25">
      <c r="B7" s="1501" t="s">
        <v>12</v>
      </c>
      <c r="C7" s="1496" t="s">
        <v>0</v>
      </c>
      <c r="D7" s="1497"/>
      <c r="E7" s="1496" t="s">
        <v>202</v>
      </c>
      <c r="F7" s="1497"/>
      <c r="G7" s="1496" t="s">
        <v>203</v>
      </c>
      <c r="H7" s="1497"/>
      <c r="I7" s="1503" t="s">
        <v>204</v>
      </c>
      <c r="J7" s="1504"/>
      <c r="K7" s="1496" t="s">
        <v>205</v>
      </c>
      <c r="L7" s="1497"/>
      <c r="M7" s="1496" t="s">
        <v>206</v>
      </c>
      <c r="N7" s="1497"/>
      <c r="O7" s="1496" t="s">
        <v>207</v>
      </c>
      <c r="P7" s="1497"/>
    </row>
    <row r="8" spans="1:21" s="424" customFormat="1" ht="12" customHeight="1" x14ac:dyDescent="0.25">
      <c r="B8" s="1502"/>
      <c r="C8" s="1088" t="s">
        <v>9</v>
      </c>
      <c r="D8" s="1089" t="s">
        <v>28</v>
      </c>
      <c r="E8" s="1086" t="s">
        <v>9</v>
      </c>
      <c r="F8" s="1087" t="s">
        <v>28</v>
      </c>
      <c r="G8" s="1088" t="s">
        <v>9</v>
      </c>
      <c r="H8" s="1089" t="s">
        <v>28</v>
      </c>
      <c r="I8" s="1090" t="s">
        <v>9</v>
      </c>
      <c r="J8" s="1105" t="s">
        <v>28</v>
      </c>
      <c r="K8" s="1088" t="s">
        <v>9</v>
      </c>
      <c r="L8" s="1089" t="s">
        <v>28</v>
      </c>
      <c r="M8" s="1088" t="s">
        <v>9</v>
      </c>
      <c r="N8" s="1089" t="s">
        <v>28</v>
      </c>
      <c r="O8" s="1088" t="s">
        <v>9</v>
      </c>
      <c r="P8" s="1089" t="s">
        <v>28</v>
      </c>
      <c r="R8" s="425"/>
    </row>
    <row r="9" spans="1:21" s="426" customFormat="1" ht="16.5" customHeight="1" x14ac:dyDescent="0.25">
      <c r="A9" s="426">
        <v>1</v>
      </c>
      <c r="B9" s="1091" t="s">
        <v>8</v>
      </c>
      <c r="C9" s="1100">
        <f>E9+G9+I9+K9+M9+O9</f>
        <v>4854</v>
      </c>
      <c r="D9" s="1101">
        <f>IFERROR(C9/$C9*100,"-")</f>
        <v>100</v>
      </c>
      <c r="E9" s="1100">
        <v>0</v>
      </c>
      <c r="F9" s="1101">
        <v>0</v>
      </c>
      <c r="G9" s="1100">
        <v>4580</v>
      </c>
      <c r="H9" s="1101">
        <v>94.355170992995468</v>
      </c>
      <c r="I9" s="1100">
        <v>274</v>
      </c>
      <c r="J9" s="1101">
        <v>5.6448290070045326</v>
      </c>
      <c r="K9" s="1100">
        <v>0</v>
      </c>
      <c r="L9" s="1101">
        <v>0</v>
      </c>
      <c r="M9" s="1100">
        <v>0</v>
      </c>
      <c r="N9" s="1101">
        <v>0</v>
      </c>
      <c r="O9" s="1100">
        <v>0</v>
      </c>
      <c r="P9" s="1101">
        <f t="shared" ref="P9:P26" si="0">IFERROR(O9/$C9*100,"-")</f>
        <v>0</v>
      </c>
      <c r="R9" s="595"/>
    </row>
    <row r="10" spans="1:21" s="428" customFormat="1" ht="16.5" customHeight="1" x14ac:dyDescent="0.25">
      <c r="A10" s="428">
        <v>2</v>
      </c>
      <c r="B10" s="1092" t="s">
        <v>7</v>
      </c>
      <c r="C10" s="1102">
        <f t="shared" ref="C10:C26" si="1">E10+G10+I10+K10+M10+O10</f>
        <v>8311</v>
      </c>
      <c r="D10" s="1103">
        <f t="shared" ref="D10:D26" si="2">IFERROR(C10/$C10*100,"-")</f>
        <v>100</v>
      </c>
      <c r="E10" s="1102">
        <v>4</v>
      </c>
      <c r="F10" s="1103">
        <v>4.8128985681626761E-2</v>
      </c>
      <c r="G10" s="1102">
        <v>6482</v>
      </c>
      <c r="H10" s="1103">
        <v>77.993021297076154</v>
      </c>
      <c r="I10" s="1102">
        <v>1825</v>
      </c>
      <c r="J10" s="1103">
        <v>21.958849717242209</v>
      </c>
      <c r="K10" s="1102">
        <v>0</v>
      </c>
      <c r="L10" s="1103">
        <v>0</v>
      </c>
      <c r="M10" s="1102">
        <v>0</v>
      </c>
      <c r="N10" s="1103">
        <v>0</v>
      </c>
      <c r="O10" s="1102">
        <v>0</v>
      </c>
      <c r="P10" s="1103">
        <f t="shared" si="0"/>
        <v>0</v>
      </c>
      <c r="R10" s="595"/>
    </row>
    <row r="11" spans="1:21" s="428" customFormat="1" ht="16.5" customHeight="1" x14ac:dyDescent="0.25">
      <c r="A11" s="428">
        <v>3</v>
      </c>
      <c r="B11" s="1092" t="s">
        <v>37</v>
      </c>
      <c r="C11" s="1102">
        <f t="shared" si="1"/>
        <v>4612</v>
      </c>
      <c r="D11" s="1103">
        <f t="shared" si="2"/>
        <v>100</v>
      </c>
      <c r="E11" s="1102">
        <v>258</v>
      </c>
      <c r="F11" s="1103">
        <v>5.5941023417172593</v>
      </c>
      <c r="G11" s="1102">
        <v>2826</v>
      </c>
      <c r="H11" s="1103">
        <v>61.274934952298352</v>
      </c>
      <c r="I11" s="1102">
        <v>400</v>
      </c>
      <c r="J11" s="1103">
        <v>8.6730268863833473</v>
      </c>
      <c r="K11" s="1102">
        <v>922</v>
      </c>
      <c r="L11" s="1103">
        <v>19.991326973113615</v>
      </c>
      <c r="M11" s="1102">
        <v>206</v>
      </c>
      <c r="N11" s="1103">
        <v>4.4666088464874241</v>
      </c>
      <c r="O11" s="1102">
        <v>0</v>
      </c>
      <c r="P11" s="1103">
        <f t="shared" si="0"/>
        <v>0</v>
      </c>
      <c r="R11" s="595"/>
    </row>
    <row r="12" spans="1:21" s="428" customFormat="1" ht="16.5" customHeight="1" x14ac:dyDescent="0.25">
      <c r="A12" s="428">
        <v>4</v>
      </c>
      <c r="B12" s="1092" t="s">
        <v>38</v>
      </c>
      <c r="C12" s="1102">
        <f t="shared" si="1"/>
        <v>727</v>
      </c>
      <c r="D12" s="1103">
        <f t="shared" si="2"/>
        <v>100</v>
      </c>
      <c r="E12" s="1102">
        <v>0</v>
      </c>
      <c r="F12" s="1103">
        <v>0</v>
      </c>
      <c r="G12" s="1102">
        <v>602</v>
      </c>
      <c r="H12" s="1103">
        <v>82.806052269601111</v>
      </c>
      <c r="I12" s="1102">
        <v>125</v>
      </c>
      <c r="J12" s="1103">
        <v>17.1939477303989</v>
      </c>
      <c r="K12" s="1102">
        <v>0</v>
      </c>
      <c r="L12" s="1103">
        <v>0</v>
      </c>
      <c r="M12" s="1102">
        <v>0</v>
      </c>
      <c r="N12" s="1103">
        <v>0</v>
      </c>
      <c r="O12" s="1102">
        <v>0</v>
      </c>
      <c r="P12" s="1103">
        <f t="shared" si="0"/>
        <v>0</v>
      </c>
      <c r="R12" s="595"/>
    </row>
    <row r="13" spans="1:21" s="428" customFormat="1" ht="16.5" customHeight="1" x14ac:dyDescent="0.25">
      <c r="A13" s="428">
        <v>5</v>
      </c>
      <c r="B13" s="1092" t="s">
        <v>6</v>
      </c>
      <c r="C13" s="1102">
        <f t="shared" si="1"/>
        <v>13813</v>
      </c>
      <c r="D13" s="1103">
        <f t="shared" si="2"/>
        <v>100</v>
      </c>
      <c r="E13" s="1102">
        <v>9226</v>
      </c>
      <c r="F13" s="1103">
        <v>66.792152320277992</v>
      </c>
      <c r="G13" s="1102">
        <v>1397</v>
      </c>
      <c r="H13" s="1103">
        <v>10.113661043944111</v>
      </c>
      <c r="I13" s="1102">
        <v>1094</v>
      </c>
      <c r="J13" s="1103">
        <v>7.920075291392167</v>
      </c>
      <c r="K13" s="1102">
        <v>2092</v>
      </c>
      <c r="L13" s="1103">
        <v>15.145153116629261</v>
      </c>
      <c r="M13" s="1102">
        <v>4</v>
      </c>
      <c r="N13" s="1103">
        <v>2.8958227756461303E-2</v>
      </c>
      <c r="O13" s="1102">
        <v>0</v>
      </c>
      <c r="P13" s="1103">
        <f t="shared" si="0"/>
        <v>0</v>
      </c>
      <c r="R13" s="595"/>
    </row>
    <row r="14" spans="1:21" s="428" customFormat="1" ht="16.5" customHeight="1" x14ac:dyDescent="0.25">
      <c r="A14" s="428">
        <v>6</v>
      </c>
      <c r="B14" s="1092" t="s">
        <v>5</v>
      </c>
      <c r="C14" s="1102">
        <f t="shared" si="1"/>
        <v>153</v>
      </c>
      <c r="D14" s="1103">
        <f t="shared" si="2"/>
        <v>100</v>
      </c>
      <c r="E14" s="1102">
        <v>0</v>
      </c>
      <c r="F14" s="1103">
        <v>0</v>
      </c>
      <c r="G14" s="1102">
        <v>153</v>
      </c>
      <c r="H14" s="1103">
        <v>100</v>
      </c>
      <c r="I14" s="1102">
        <v>0</v>
      </c>
      <c r="J14" s="1103">
        <v>0</v>
      </c>
      <c r="K14" s="1102">
        <v>0</v>
      </c>
      <c r="L14" s="1103">
        <v>0</v>
      </c>
      <c r="M14" s="1102">
        <v>0</v>
      </c>
      <c r="N14" s="1103">
        <v>0</v>
      </c>
      <c r="O14" s="1102">
        <v>0</v>
      </c>
      <c r="P14" s="1103">
        <f t="shared" si="0"/>
        <v>0</v>
      </c>
      <c r="R14" s="595"/>
    </row>
    <row r="15" spans="1:21" s="430" customFormat="1" ht="16.5" customHeight="1" x14ac:dyDescent="0.25">
      <c r="A15" s="430">
        <v>7</v>
      </c>
      <c r="B15" s="1092" t="s">
        <v>4</v>
      </c>
      <c r="C15" s="1102">
        <f t="shared" si="1"/>
        <v>53553</v>
      </c>
      <c r="D15" s="1103">
        <f t="shared" si="2"/>
        <v>100</v>
      </c>
      <c r="E15" s="1102">
        <v>13752</v>
      </c>
      <c r="F15" s="1103">
        <v>25.679233656377793</v>
      </c>
      <c r="G15" s="1102">
        <v>20587</v>
      </c>
      <c r="H15" s="1103">
        <v>38.442290814706922</v>
      </c>
      <c r="I15" s="1102">
        <v>13745</v>
      </c>
      <c r="J15" s="1103">
        <v>25.666162493231003</v>
      </c>
      <c r="K15" s="1102">
        <v>5469</v>
      </c>
      <c r="L15" s="1103">
        <v>10.212313035684275</v>
      </c>
      <c r="M15" s="1102">
        <v>0</v>
      </c>
      <c r="N15" s="1103">
        <v>0</v>
      </c>
      <c r="O15" s="1102">
        <v>0</v>
      </c>
      <c r="P15" s="1103">
        <f t="shared" si="0"/>
        <v>0</v>
      </c>
      <c r="R15" s="595"/>
    </row>
    <row r="16" spans="1:21" s="430" customFormat="1" ht="16.5" customHeight="1" x14ac:dyDescent="0.25">
      <c r="A16" s="430">
        <v>8</v>
      </c>
      <c r="B16" s="1092" t="s">
        <v>40</v>
      </c>
      <c r="C16" s="1102">
        <f t="shared" si="1"/>
        <v>10384</v>
      </c>
      <c r="D16" s="1103">
        <f t="shared" si="2"/>
        <v>100</v>
      </c>
      <c r="E16" s="1102">
        <v>965</v>
      </c>
      <c r="F16" s="1103">
        <v>9.2931432973805848</v>
      </c>
      <c r="G16" s="1102">
        <v>7225</v>
      </c>
      <c r="H16" s="1103">
        <v>69.578197226502311</v>
      </c>
      <c r="I16" s="1102">
        <v>449</v>
      </c>
      <c r="J16" s="1103">
        <v>4.323959938366718</v>
      </c>
      <c r="K16" s="1102">
        <v>1745</v>
      </c>
      <c r="L16" s="1103">
        <v>16.804699537750384</v>
      </c>
      <c r="M16" s="1102">
        <v>0</v>
      </c>
      <c r="N16" s="1103">
        <v>0</v>
      </c>
      <c r="O16" s="1102">
        <v>0</v>
      </c>
      <c r="P16" s="1103">
        <f t="shared" si="0"/>
        <v>0</v>
      </c>
      <c r="R16" s="595"/>
    </row>
    <row r="17" spans="1:18" s="430" customFormat="1" ht="16.5" customHeight="1" x14ac:dyDescent="0.25">
      <c r="A17" s="430">
        <v>9</v>
      </c>
      <c r="B17" s="1092" t="s">
        <v>41</v>
      </c>
      <c r="C17" s="1102">
        <f t="shared" si="1"/>
        <v>23939</v>
      </c>
      <c r="D17" s="1103">
        <f t="shared" si="2"/>
        <v>100</v>
      </c>
      <c r="E17" s="1102">
        <v>9993</v>
      </c>
      <c r="F17" s="1103">
        <v>41.743598312377294</v>
      </c>
      <c r="G17" s="1102">
        <v>12036</v>
      </c>
      <c r="H17" s="1103">
        <v>50.277789381344249</v>
      </c>
      <c r="I17" s="1102">
        <v>1910</v>
      </c>
      <c r="J17" s="1103">
        <v>7.9786123062784586</v>
      </c>
      <c r="K17" s="1102">
        <v>0</v>
      </c>
      <c r="L17" s="1103">
        <v>0</v>
      </c>
      <c r="M17" s="1102">
        <v>0</v>
      </c>
      <c r="N17" s="1103">
        <v>0</v>
      </c>
      <c r="O17" s="1102">
        <v>0</v>
      </c>
      <c r="P17" s="1103">
        <f t="shared" si="0"/>
        <v>0</v>
      </c>
      <c r="R17" s="595"/>
    </row>
    <row r="18" spans="1:18" s="430" customFormat="1" ht="16.5" customHeight="1" x14ac:dyDescent="0.25">
      <c r="A18" s="430">
        <v>10</v>
      </c>
      <c r="B18" s="1092" t="s">
        <v>3</v>
      </c>
      <c r="C18" s="1102">
        <f t="shared" si="1"/>
        <v>22640</v>
      </c>
      <c r="D18" s="1103">
        <f t="shared" si="2"/>
        <v>100</v>
      </c>
      <c r="E18" s="1102">
        <v>12012</v>
      </c>
      <c r="F18" s="1103">
        <v>53.056537102473499</v>
      </c>
      <c r="G18" s="1102">
        <v>8239</v>
      </c>
      <c r="H18" s="1103">
        <v>36.391342756183747</v>
      </c>
      <c r="I18" s="1102">
        <v>857</v>
      </c>
      <c r="J18" s="1103">
        <v>3.7853356890459362</v>
      </c>
      <c r="K18" s="1102">
        <v>1532</v>
      </c>
      <c r="L18" s="1103">
        <v>6.7667844522968199</v>
      </c>
      <c r="M18" s="1102">
        <v>0</v>
      </c>
      <c r="N18" s="1103">
        <v>0</v>
      </c>
      <c r="O18" s="1102">
        <v>0</v>
      </c>
      <c r="P18" s="1103">
        <f t="shared" si="0"/>
        <v>0</v>
      </c>
      <c r="R18" s="595"/>
    </row>
    <row r="19" spans="1:18" s="428" customFormat="1" ht="16.5" customHeight="1" x14ac:dyDescent="0.25">
      <c r="A19" s="428">
        <v>11</v>
      </c>
      <c r="B19" s="1092" t="s">
        <v>2</v>
      </c>
      <c r="C19" s="1102">
        <f t="shared" si="1"/>
        <v>18344</v>
      </c>
      <c r="D19" s="1103">
        <f t="shared" si="2"/>
        <v>100</v>
      </c>
      <c r="E19" s="1102">
        <v>13704</v>
      </c>
      <c r="F19" s="1103">
        <v>74.705625817706064</v>
      </c>
      <c r="G19" s="1102">
        <v>2681</v>
      </c>
      <c r="H19" s="1103">
        <v>14.615133013519408</v>
      </c>
      <c r="I19" s="1102">
        <v>771</v>
      </c>
      <c r="J19" s="1103">
        <v>4.2030091583078937</v>
      </c>
      <c r="K19" s="1102">
        <v>1188</v>
      </c>
      <c r="L19" s="1103">
        <v>6.4762320104666369</v>
      </c>
      <c r="M19" s="1102">
        <v>0</v>
      </c>
      <c r="N19" s="1103">
        <v>0</v>
      </c>
      <c r="O19" s="1102">
        <v>0</v>
      </c>
      <c r="P19" s="1103">
        <f t="shared" si="0"/>
        <v>0</v>
      </c>
      <c r="R19" s="595"/>
    </row>
    <row r="20" spans="1:18" s="428" customFormat="1" ht="16.5" customHeight="1" x14ac:dyDescent="0.25">
      <c r="A20" s="428">
        <v>12</v>
      </c>
      <c r="B20" s="1092" t="s">
        <v>35</v>
      </c>
      <c r="C20" s="1102">
        <f t="shared" si="1"/>
        <v>14651</v>
      </c>
      <c r="D20" s="1103">
        <f t="shared" si="2"/>
        <v>100</v>
      </c>
      <c r="E20" s="1102">
        <v>2648</v>
      </c>
      <c r="F20" s="1103">
        <v>18.073851614224285</v>
      </c>
      <c r="G20" s="1102">
        <v>6094</v>
      </c>
      <c r="H20" s="1103">
        <v>41.594430414306188</v>
      </c>
      <c r="I20" s="1102">
        <v>3352</v>
      </c>
      <c r="J20" s="1103">
        <v>22.878984369667599</v>
      </c>
      <c r="K20" s="1102">
        <v>2557</v>
      </c>
      <c r="L20" s="1103">
        <v>17.452733601801924</v>
      </c>
      <c r="M20" s="1102">
        <v>0</v>
      </c>
      <c r="N20" s="1103">
        <v>0</v>
      </c>
      <c r="O20" s="1102">
        <v>0</v>
      </c>
      <c r="P20" s="1103">
        <f t="shared" si="0"/>
        <v>0</v>
      </c>
      <c r="R20" s="595"/>
    </row>
    <row r="21" spans="1:18" s="428" customFormat="1" ht="16.5" customHeight="1" x14ac:dyDescent="0.25">
      <c r="A21" s="428">
        <v>13</v>
      </c>
      <c r="B21" s="1092" t="s">
        <v>42</v>
      </c>
      <c r="C21" s="1102">
        <f t="shared" si="1"/>
        <v>27167</v>
      </c>
      <c r="D21" s="1103">
        <f t="shared" si="2"/>
        <v>100</v>
      </c>
      <c r="E21" s="1102">
        <v>3235</v>
      </c>
      <c r="F21" s="1103">
        <v>11.907829351787095</v>
      </c>
      <c r="G21" s="1102">
        <v>15437</v>
      </c>
      <c r="H21" s="1103">
        <v>56.822615673427322</v>
      </c>
      <c r="I21" s="1102">
        <v>2180</v>
      </c>
      <c r="J21" s="1103">
        <v>8.0244414178967141</v>
      </c>
      <c r="K21" s="1102">
        <v>6315</v>
      </c>
      <c r="L21" s="1103">
        <v>23.245113556888871</v>
      </c>
      <c r="M21" s="1102">
        <v>0</v>
      </c>
      <c r="N21" s="1103">
        <v>0</v>
      </c>
      <c r="O21" s="1102">
        <v>0</v>
      </c>
      <c r="P21" s="1103">
        <f t="shared" si="0"/>
        <v>0</v>
      </c>
      <c r="R21" s="595"/>
    </row>
    <row r="22" spans="1:18" s="428" customFormat="1" ht="16.5" customHeight="1" x14ac:dyDescent="0.25">
      <c r="A22" s="428">
        <v>14</v>
      </c>
      <c r="B22" s="1092" t="s">
        <v>43</v>
      </c>
      <c r="C22" s="1102">
        <f t="shared" si="1"/>
        <v>1466</v>
      </c>
      <c r="D22" s="1103">
        <f t="shared" si="2"/>
        <v>100</v>
      </c>
      <c r="E22" s="1102">
        <v>37</v>
      </c>
      <c r="F22" s="1103">
        <v>2.5238744884038202</v>
      </c>
      <c r="G22" s="1102">
        <v>810</v>
      </c>
      <c r="H22" s="1103">
        <v>55.252387448840381</v>
      </c>
      <c r="I22" s="1102">
        <v>239</v>
      </c>
      <c r="J22" s="1103">
        <v>16.302864938608458</v>
      </c>
      <c r="K22" s="1102">
        <v>380</v>
      </c>
      <c r="L22" s="1103">
        <v>25.920873124147342</v>
      </c>
      <c r="M22" s="1102">
        <v>0</v>
      </c>
      <c r="N22" s="1103">
        <v>0</v>
      </c>
      <c r="O22" s="1102">
        <v>0</v>
      </c>
      <c r="P22" s="1103">
        <f t="shared" si="0"/>
        <v>0</v>
      </c>
      <c r="R22" s="595"/>
    </row>
    <row r="23" spans="1:18" s="428" customFormat="1" ht="16.5" customHeight="1" x14ac:dyDescent="0.25">
      <c r="A23" s="428">
        <v>15</v>
      </c>
      <c r="B23" s="1092" t="s">
        <v>44</v>
      </c>
      <c r="C23" s="1102">
        <f t="shared" si="1"/>
        <v>2787</v>
      </c>
      <c r="D23" s="1103">
        <f t="shared" si="2"/>
        <v>100</v>
      </c>
      <c r="E23" s="1102">
        <v>1582</v>
      </c>
      <c r="F23" s="1103">
        <v>56.76354503049874</v>
      </c>
      <c r="G23" s="1102">
        <v>809</v>
      </c>
      <c r="H23" s="1103">
        <v>29.027628274129892</v>
      </c>
      <c r="I23" s="1102">
        <v>281</v>
      </c>
      <c r="J23" s="1103">
        <v>10.082526013634732</v>
      </c>
      <c r="K23" s="1102">
        <v>115</v>
      </c>
      <c r="L23" s="1103">
        <v>4.1263006817366348</v>
      </c>
      <c r="M23" s="1102">
        <v>0</v>
      </c>
      <c r="N23" s="1103">
        <v>0</v>
      </c>
      <c r="O23" s="1102">
        <v>0</v>
      </c>
      <c r="P23" s="1103">
        <f t="shared" si="0"/>
        <v>0</v>
      </c>
      <c r="R23" s="595"/>
    </row>
    <row r="24" spans="1:18" s="428" customFormat="1" ht="16.5" customHeight="1" x14ac:dyDescent="0.25">
      <c r="A24" s="428">
        <v>16</v>
      </c>
      <c r="B24" s="1092" t="s">
        <v>45</v>
      </c>
      <c r="C24" s="1102">
        <f t="shared" si="1"/>
        <v>1397</v>
      </c>
      <c r="D24" s="1103">
        <f t="shared" si="2"/>
        <v>100</v>
      </c>
      <c r="E24" s="1102">
        <v>0</v>
      </c>
      <c r="F24" s="1103">
        <v>0</v>
      </c>
      <c r="G24" s="1102">
        <v>1393</v>
      </c>
      <c r="H24" s="1103">
        <v>99.713672154617043</v>
      </c>
      <c r="I24" s="1102">
        <v>4</v>
      </c>
      <c r="J24" s="1103">
        <v>0.28632784538296346</v>
      </c>
      <c r="K24" s="1102">
        <v>0</v>
      </c>
      <c r="L24" s="1103">
        <v>0</v>
      </c>
      <c r="M24" s="1102">
        <v>0</v>
      </c>
      <c r="N24" s="1103">
        <v>0</v>
      </c>
      <c r="O24" s="1102">
        <v>0</v>
      </c>
      <c r="P24" s="1103">
        <f t="shared" si="0"/>
        <v>0</v>
      </c>
      <c r="R24" s="595"/>
    </row>
    <row r="25" spans="1:18" s="428" customFormat="1" ht="16.5" customHeight="1" x14ac:dyDescent="0.25">
      <c r="A25" s="428">
        <v>17</v>
      </c>
      <c r="B25" s="1092" t="s">
        <v>46</v>
      </c>
      <c r="C25" s="1102">
        <f>E25+G25+I25+K25+M25+O25</f>
        <v>847</v>
      </c>
      <c r="D25" s="1103">
        <f t="shared" si="2"/>
        <v>100</v>
      </c>
      <c r="E25" s="1102">
        <v>0</v>
      </c>
      <c r="F25" s="1103">
        <v>0</v>
      </c>
      <c r="G25" s="1102">
        <v>847</v>
      </c>
      <c r="H25" s="1103">
        <v>100</v>
      </c>
      <c r="I25" s="1102">
        <v>0</v>
      </c>
      <c r="J25" s="1103">
        <v>0</v>
      </c>
      <c r="K25" s="1102">
        <v>0</v>
      </c>
      <c r="L25" s="1103">
        <v>0</v>
      </c>
      <c r="M25" s="1102">
        <v>0</v>
      </c>
      <c r="N25" s="1103">
        <v>0</v>
      </c>
      <c r="O25" s="1102">
        <v>0</v>
      </c>
      <c r="P25" s="1103">
        <f t="shared" si="0"/>
        <v>0</v>
      </c>
      <c r="R25" s="595"/>
    </row>
    <row r="26" spans="1:18" s="428" customFormat="1" ht="16.5" customHeight="1" x14ac:dyDescent="0.25">
      <c r="B26" s="1093" t="s">
        <v>1</v>
      </c>
      <c r="C26" s="1096">
        <f t="shared" si="1"/>
        <v>4</v>
      </c>
      <c r="D26" s="1104">
        <f t="shared" si="2"/>
        <v>100</v>
      </c>
      <c r="E26" s="1096">
        <v>2</v>
      </c>
      <c r="F26" s="1104">
        <v>50</v>
      </c>
      <c r="G26" s="1096">
        <v>2</v>
      </c>
      <c r="H26" s="1104">
        <v>50</v>
      </c>
      <c r="I26" s="1096">
        <v>0</v>
      </c>
      <c r="J26" s="1104">
        <v>0</v>
      </c>
      <c r="K26" s="1096">
        <v>0</v>
      </c>
      <c r="L26" s="1104">
        <v>0</v>
      </c>
      <c r="M26" s="1096">
        <v>0</v>
      </c>
      <c r="N26" s="1104">
        <v>0</v>
      </c>
      <c r="O26" s="1096">
        <v>0</v>
      </c>
      <c r="P26" s="1104">
        <f t="shared" si="0"/>
        <v>0</v>
      </c>
      <c r="R26" s="595"/>
    </row>
    <row r="27" spans="1:18" s="426" customFormat="1" ht="14" x14ac:dyDescent="0.25">
      <c r="B27" s="1094" t="s">
        <v>0</v>
      </c>
      <c r="C27" s="1095">
        <f>SUM(C9:C26)</f>
        <v>209649</v>
      </c>
      <c r="D27" s="1097">
        <f>C27/$C27*100</f>
        <v>100</v>
      </c>
      <c r="E27" s="1098">
        <f>SUM(E9:E26)</f>
        <v>67418</v>
      </c>
      <c r="F27" s="1099">
        <f>E27/$C27*100</f>
        <v>32.157558586017579</v>
      </c>
      <c r="G27" s="1098">
        <f>SUM(G9:G26)</f>
        <v>92200</v>
      </c>
      <c r="H27" s="1099">
        <f>G27/$C27*100</f>
        <v>43.978268439153062</v>
      </c>
      <c r="I27" s="1098">
        <f>SUM(I9:I26)</f>
        <v>27506</v>
      </c>
      <c r="J27" s="1099">
        <f>I27/$C27*100</f>
        <v>13.120024421771628</v>
      </c>
      <c r="K27" s="1098">
        <f>SUM(K9:K26)</f>
        <v>22315</v>
      </c>
      <c r="L27" s="1099">
        <f>K27/$C27*100</f>
        <v>10.643981130365516</v>
      </c>
      <c r="M27" s="1098">
        <f>SUM(M9:M26)</f>
        <v>210</v>
      </c>
      <c r="N27" s="1099">
        <f>M27/$C27*100</f>
        <v>0.10016742269221414</v>
      </c>
      <c r="O27" s="1098">
        <f>SUM(O9:O26)</f>
        <v>0</v>
      </c>
      <c r="P27" s="1099">
        <f>O27/$C27*100</f>
        <v>0</v>
      </c>
    </row>
    <row r="28" spans="1:18" s="426" customFormat="1" ht="14" hidden="1" x14ac:dyDescent="0.25">
      <c r="A28" s="423">
        <v>18</v>
      </c>
      <c r="B28" s="423" t="s">
        <v>39</v>
      </c>
      <c r="C28" s="431"/>
      <c r="D28" s="432"/>
      <c r="E28" s="431"/>
      <c r="F28" s="432"/>
      <c r="G28" s="431"/>
      <c r="H28" s="432"/>
      <c r="I28" s="431"/>
      <c r="J28" s="432"/>
      <c r="K28" s="431"/>
      <c r="L28" s="432"/>
      <c r="M28" s="431"/>
      <c r="N28" s="432"/>
      <c r="O28" s="431"/>
      <c r="P28" s="432"/>
    </row>
    <row r="29" spans="1:18" s="434" customFormat="1" hidden="1" x14ac:dyDescent="0.25">
      <c r="A29" s="423">
        <v>19</v>
      </c>
      <c r="B29" s="423" t="s">
        <v>47</v>
      </c>
      <c r="C29" s="433"/>
      <c r="D29" s="433"/>
      <c r="E29" s="433"/>
      <c r="F29" s="433"/>
      <c r="G29" s="433"/>
      <c r="H29" s="433"/>
      <c r="I29" s="433"/>
      <c r="K29" s="433"/>
      <c r="L29" s="433"/>
      <c r="M29" s="433"/>
      <c r="N29" s="433"/>
      <c r="O29" s="433"/>
      <c r="P29" s="433"/>
    </row>
    <row r="30" spans="1:18" hidden="1" x14ac:dyDescent="0.25">
      <c r="C30" s="436"/>
      <c r="D30" s="436"/>
      <c r="E30" s="436"/>
      <c r="F30" s="436"/>
      <c r="G30" s="436"/>
      <c r="H30" s="436"/>
      <c r="I30" s="436"/>
      <c r="J30" s="436"/>
      <c r="K30" s="436"/>
      <c r="L30" s="436"/>
      <c r="M30" s="436"/>
      <c r="N30" s="436"/>
      <c r="O30" s="436"/>
      <c r="P30" s="436"/>
    </row>
    <row r="31" spans="1:18" hidden="1" x14ac:dyDescent="0.25">
      <c r="B31" s="437"/>
      <c r="C31" s="438"/>
      <c r="D31" s="438"/>
      <c r="E31" s="438"/>
      <c r="F31" s="438"/>
      <c r="G31" s="438"/>
      <c r="M31" s="437"/>
      <c r="N31" s="437"/>
    </row>
    <row r="32" spans="1:18" hidden="1" x14ac:dyDescent="0.25">
      <c r="B32" s="437"/>
      <c r="D32" s="437"/>
      <c r="M32" s="437"/>
      <c r="N32" s="437"/>
    </row>
    <row r="33" spans="2:14" hidden="1" x14ac:dyDescent="0.25">
      <c r="B33" s="437"/>
      <c r="D33" s="437"/>
      <c r="M33" s="437"/>
      <c r="N33" s="437"/>
    </row>
    <row r="34" spans="2:14" hidden="1" x14ac:dyDescent="0.25">
      <c r="B34" s="437"/>
      <c r="D34" s="437"/>
      <c r="M34" s="437"/>
      <c r="N34" s="437"/>
    </row>
    <row r="35" spans="2:14" hidden="1" x14ac:dyDescent="0.25">
      <c r="B35" s="437"/>
      <c r="D35" s="437"/>
      <c r="M35" s="437"/>
      <c r="N35" s="437"/>
    </row>
    <row r="36" spans="2:14" hidden="1" x14ac:dyDescent="0.25">
      <c r="B36" s="437"/>
      <c r="D36" s="437"/>
      <c r="M36" s="437"/>
      <c r="N36" s="437"/>
    </row>
    <row r="37" spans="2:14" hidden="1" x14ac:dyDescent="0.25">
      <c r="B37" s="437"/>
      <c r="D37" s="437"/>
      <c r="M37" s="437"/>
      <c r="N37" s="437"/>
    </row>
    <row r="38" spans="2:14" hidden="1" x14ac:dyDescent="0.25">
      <c r="B38" s="437"/>
      <c r="D38" s="437"/>
      <c r="M38" s="437"/>
      <c r="N38" s="437"/>
    </row>
    <row r="39" spans="2:14" hidden="1" x14ac:dyDescent="0.25">
      <c r="B39" s="437"/>
      <c r="D39" s="437"/>
      <c r="M39" s="437"/>
      <c r="N39" s="437"/>
    </row>
    <row r="40" spans="2:14" hidden="1" x14ac:dyDescent="0.25">
      <c r="B40" s="437"/>
      <c r="D40" s="437"/>
      <c r="M40" s="437"/>
      <c r="N40" s="437"/>
    </row>
    <row r="41" spans="2:14" x14ac:dyDescent="0.25">
      <c r="B41" s="437"/>
      <c r="D41" s="437"/>
      <c r="M41" s="437"/>
      <c r="N41" s="437"/>
    </row>
    <row r="42" spans="2:14" x14ac:dyDescent="0.25">
      <c r="B42" s="437"/>
      <c r="D42" s="437"/>
      <c r="M42" s="437"/>
      <c r="N42" s="437"/>
    </row>
    <row r="43" spans="2:14" x14ac:dyDescent="0.25">
      <c r="B43" s="437"/>
      <c r="D43" s="437"/>
      <c r="M43" s="437"/>
      <c r="N43" s="437"/>
    </row>
    <row r="44" spans="2:14" x14ac:dyDescent="0.25">
      <c r="D44" s="437"/>
      <c r="M44" s="437"/>
      <c r="N44" s="437"/>
    </row>
    <row r="45" spans="2:14" x14ac:dyDescent="0.25">
      <c r="D45" s="437"/>
      <c r="M45" s="437"/>
      <c r="N45" s="437"/>
    </row>
    <row r="46" spans="2:14" x14ac:dyDescent="0.25">
      <c r="D46" s="437"/>
      <c r="M46" s="437"/>
      <c r="N46" s="437"/>
    </row>
    <row r="47" spans="2:14" x14ac:dyDescent="0.25">
      <c r="D47" s="437"/>
      <c r="M47" s="437"/>
      <c r="N47" s="437"/>
    </row>
    <row r="48" spans="2:14" x14ac:dyDescent="0.25">
      <c r="D48" s="437"/>
    </row>
    <row r="49" spans="4:4" x14ac:dyDescent="0.25">
      <c r="D49" s="437"/>
    </row>
    <row r="50" spans="4:4" x14ac:dyDescent="0.25">
      <c r="D50" s="437"/>
    </row>
    <row r="51" spans="4:4" x14ac:dyDescent="0.25">
      <c r="D51" s="437"/>
    </row>
    <row r="52" spans="4:4" x14ac:dyDescent="0.25">
      <c r="D52" s="437"/>
    </row>
    <row r="53" spans="4:4" x14ac:dyDescent="0.25">
      <c r="D53" s="437"/>
    </row>
    <row r="54" spans="4:4" x14ac:dyDescent="0.25">
      <c r="D54" s="437"/>
    </row>
    <row r="55" spans="4:4" x14ac:dyDescent="0.25">
      <c r="D55" s="437"/>
    </row>
    <row r="56" spans="4:4" x14ac:dyDescent="0.25">
      <c r="D56" s="437"/>
    </row>
    <row r="57" spans="4:4" x14ac:dyDescent="0.25">
      <c r="D57" s="437"/>
    </row>
    <row r="58" spans="4:4" x14ac:dyDescent="0.25">
      <c r="D58" s="437"/>
    </row>
    <row r="59" spans="4:4" x14ac:dyDescent="0.25">
      <c r="D59" s="437"/>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Hoja47">
    <tabColor theme="0"/>
    <pageSetUpPr fitToPage="1"/>
  </sheetPr>
  <dimension ref="A1:U59"/>
  <sheetViews>
    <sheetView zoomScaleNormal="100" workbookViewId="0">
      <selection activeCell="B5" sqref="B5"/>
    </sheetView>
  </sheetViews>
  <sheetFormatPr baseColWidth="10" defaultColWidth="11.453125" defaultRowHeight="15" x14ac:dyDescent="0.25"/>
  <cols>
    <col min="1" max="1" width="0.54296875" style="435" customWidth="1"/>
    <col min="2" max="2" width="26.54296875" style="435" bestFit="1" customWidth="1"/>
    <col min="3" max="3" width="7.81640625" style="435" customWidth="1"/>
    <col min="4" max="4" width="7" style="435" bestFit="1" customWidth="1"/>
    <col min="5" max="5" width="8.54296875" style="435" customWidth="1"/>
    <col min="6" max="6" width="5.453125" style="435" customWidth="1"/>
    <col min="7" max="7" width="8.26953125" style="435" customWidth="1"/>
    <col min="8" max="8" width="7" style="435" bestFit="1" customWidth="1"/>
    <col min="9" max="9" width="9.7265625" style="435" customWidth="1"/>
    <col min="10" max="10" width="6" style="435" customWidth="1"/>
    <col min="11" max="11" width="7" style="435" customWidth="1"/>
    <col min="12" max="12" width="6" style="435" customWidth="1"/>
    <col min="13" max="13" width="7.1796875" style="435" customWidth="1"/>
    <col min="14" max="14" width="6" style="435" customWidth="1"/>
    <col min="15" max="15" width="7.1796875" style="435" customWidth="1"/>
    <col min="16" max="16" width="7.26953125" style="435" customWidth="1"/>
    <col min="17" max="16384" width="11.453125" style="435"/>
  </cols>
  <sheetData>
    <row r="1" spans="1:21" s="414" customFormat="1" ht="12.75" customHeight="1" x14ac:dyDescent="0.25">
      <c r="B1" s="415" t="s">
        <v>32</v>
      </c>
      <c r="E1" s="416" t="s">
        <v>195</v>
      </c>
      <c r="F1" s="416"/>
      <c r="G1" s="416" t="s">
        <v>196</v>
      </c>
      <c r="H1" s="416"/>
      <c r="I1" s="416" t="s">
        <v>197</v>
      </c>
      <c r="J1" s="416"/>
      <c r="K1" s="416" t="s">
        <v>198</v>
      </c>
      <c r="L1" s="416"/>
      <c r="M1" s="416" t="s">
        <v>199</v>
      </c>
      <c r="N1" s="416"/>
      <c r="O1" s="416" t="s">
        <v>200</v>
      </c>
    </row>
    <row r="2" spans="1:21" s="417" customFormat="1" ht="48" customHeight="1" x14ac:dyDescent="0.3">
      <c r="B2" s="418"/>
      <c r="C2" s="418"/>
      <c r="D2" s="418"/>
      <c r="E2" s="418"/>
      <c r="F2" s="418"/>
      <c r="G2" s="418"/>
      <c r="H2" s="418"/>
    </row>
    <row r="3" spans="1:21" s="419" customFormat="1" ht="19.5" customHeight="1" x14ac:dyDescent="0.25">
      <c r="B3" s="1401" t="s">
        <v>445</v>
      </c>
      <c r="C3" s="1401"/>
      <c r="D3" s="1401"/>
      <c r="E3" s="1401"/>
      <c r="F3" s="1401"/>
      <c r="G3" s="1401"/>
      <c r="H3" s="1401"/>
      <c r="I3" s="1401"/>
      <c r="J3" s="1401"/>
      <c r="K3" s="1401"/>
      <c r="L3" s="1401"/>
      <c r="M3" s="1401"/>
      <c r="N3" s="1401"/>
      <c r="O3" s="1401"/>
      <c r="P3" s="1401"/>
    </row>
    <row r="4" spans="1:21" s="419" customFormat="1" x14ac:dyDescent="0.25">
      <c r="B4" s="1326" t="s">
        <v>486</v>
      </c>
      <c r="C4" s="1326"/>
      <c r="D4" s="1326"/>
      <c r="E4" s="1326"/>
      <c r="F4" s="1326"/>
      <c r="G4" s="1326"/>
      <c r="H4" s="1326"/>
      <c r="I4" s="1326"/>
      <c r="J4" s="1326"/>
      <c r="K4" s="1326"/>
      <c r="L4" s="1326"/>
      <c r="M4" s="1326"/>
      <c r="N4" s="1326"/>
      <c r="O4" s="1326"/>
      <c r="P4" s="1326"/>
      <c r="Q4" s="420"/>
      <c r="R4" s="420"/>
      <c r="S4" s="420"/>
      <c r="T4" s="420"/>
      <c r="U4" s="420"/>
    </row>
    <row r="5" spans="1:21" s="284" customFormat="1" ht="7.5" customHeight="1" x14ac:dyDescent="0.25">
      <c r="B5" s="421"/>
      <c r="C5" s="422" t="s">
        <v>195</v>
      </c>
      <c r="D5" s="422"/>
      <c r="E5" s="422" t="s">
        <v>196</v>
      </c>
      <c r="F5" s="422"/>
      <c r="G5" s="422" t="s">
        <v>197</v>
      </c>
      <c r="H5" s="422"/>
      <c r="I5" s="422" t="s">
        <v>198</v>
      </c>
      <c r="J5" s="422"/>
      <c r="K5" s="423" t="s">
        <v>199</v>
      </c>
      <c r="L5" s="422"/>
      <c r="M5" s="423" t="s">
        <v>200</v>
      </c>
      <c r="O5" s="423" t="s">
        <v>200</v>
      </c>
    </row>
    <row r="6" spans="1:21" s="419" customFormat="1" ht="15" customHeight="1" x14ac:dyDescent="0.25">
      <c r="B6" s="1085"/>
      <c r="C6" s="1498" t="s">
        <v>201</v>
      </c>
      <c r="D6" s="1499"/>
      <c r="E6" s="1499"/>
      <c r="F6" s="1499"/>
      <c r="G6" s="1499"/>
      <c r="H6" s="1499"/>
      <c r="I6" s="1499"/>
      <c r="J6" s="1499"/>
      <c r="K6" s="1499"/>
      <c r="L6" s="1499"/>
      <c r="M6" s="1499"/>
      <c r="N6" s="1499"/>
      <c r="O6" s="1499"/>
      <c r="P6" s="1500"/>
    </row>
    <row r="7" spans="1:21" s="419" customFormat="1" ht="57" customHeight="1" x14ac:dyDescent="0.25">
      <c r="B7" s="1501" t="s">
        <v>12</v>
      </c>
      <c r="C7" s="1496" t="s">
        <v>0</v>
      </c>
      <c r="D7" s="1497"/>
      <c r="E7" s="1496" t="s">
        <v>202</v>
      </c>
      <c r="F7" s="1497"/>
      <c r="G7" s="1496" t="s">
        <v>203</v>
      </c>
      <c r="H7" s="1497"/>
      <c r="I7" s="1503" t="s">
        <v>204</v>
      </c>
      <c r="J7" s="1504"/>
      <c r="K7" s="1496" t="s">
        <v>205</v>
      </c>
      <c r="L7" s="1497"/>
      <c r="M7" s="1496" t="s">
        <v>206</v>
      </c>
      <c r="N7" s="1497"/>
      <c r="O7" s="1496" t="s">
        <v>207</v>
      </c>
      <c r="P7" s="1497"/>
    </row>
    <row r="8" spans="1:21" s="424" customFormat="1" ht="12" customHeight="1" x14ac:dyDescent="0.25">
      <c r="B8" s="1502"/>
      <c r="C8" s="1088" t="s">
        <v>9</v>
      </c>
      <c r="D8" s="1089" t="s">
        <v>28</v>
      </c>
      <c r="E8" s="1086" t="s">
        <v>9</v>
      </c>
      <c r="F8" s="1087" t="s">
        <v>28</v>
      </c>
      <c r="G8" s="1088" t="s">
        <v>9</v>
      </c>
      <c r="H8" s="1089" t="s">
        <v>28</v>
      </c>
      <c r="I8" s="1090" t="s">
        <v>9</v>
      </c>
      <c r="J8" s="1105" t="s">
        <v>28</v>
      </c>
      <c r="K8" s="1088" t="s">
        <v>9</v>
      </c>
      <c r="L8" s="1089" t="s">
        <v>28</v>
      </c>
      <c r="M8" s="1088" t="s">
        <v>9</v>
      </c>
      <c r="N8" s="1089" t="s">
        <v>28</v>
      </c>
      <c r="O8" s="1088" t="s">
        <v>9</v>
      </c>
      <c r="P8" s="1089" t="s">
        <v>28</v>
      </c>
      <c r="R8" s="425"/>
    </row>
    <row r="9" spans="1:21" s="426" customFormat="1" ht="16.5" customHeight="1" x14ac:dyDescent="0.25">
      <c r="A9" s="426">
        <v>1</v>
      </c>
      <c r="B9" s="1091" t="s">
        <v>8</v>
      </c>
      <c r="C9" s="1100">
        <f>E9+G9+I9+K9+M9+O9</f>
        <v>2689</v>
      </c>
      <c r="D9" s="1101">
        <f>IFERROR(C9/$C9*100,"-")</f>
        <v>100</v>
      </c>
      <c r="E9" s="1100">
        <v>0</v>
      </c>
      <c r="F9" s="1101">
        <v>0</v>
      </c>
      <c r="G9" s="1100">
        <v>2605</v>
      </c>
      <c r="H9" s="1101">
        <v>96.876162142060238</v>
      </c>
      <c r="I9" s="1100">
        <v>84</v>
      </c>
      <c r="J9" s="1101">
        <v>3.1238378579397543</v>
      </c>
      <c r="K9" s="1100">
        <v>0</v>
      </c>
      <c r="L9" s="1101">
        <v>0</v>
      </c>
      <c r="M9" s="1100">
        <v>0</v>
      </c>
      <c r="N9" s="1101">
        <v>0</v>
      </c>
      <c r="O9" s="1100">
        <v>0</v>
      </c>
      <c r="P9" s="1101">
        <f>IFERROR(O9/$C9*100,"-")</f>
        <v>0</v>
      </c>
      <c r="R9" s="427"/>
    </row>
    <row r="10" spans="1:21" s="428" customFormat="1" ht="16.5" customHeight="1" x14ac:dyDescent="0.25">
      <c r="A10" s="428">
        <v>2</v>
      </c>
      <c r="B10" s="1092" t="s">
        <v>7</v>
      </c>
      <c r="C10" s="1102">
        <f t="shared" ref="C10:C26" si="0">E10+G10+I10+K10+M10+O10</f>
        <v>3403</v>
      </c>
      <c r="D10" s="1103">
        <f t="shared" ref="D10:D26" si="1">IFERROR(C10/$C10*100,"-")</f>
        <v>100</v>
      </c>
      <c r="E10" s="1102">
        <v>1</v>
      </c>
      <c r="F10" s="1103">
        <v>2.938583602703497E-2</v>
      </c>
      <c r="G10" s="1102">
        <v>3169</v>
      </c>
      <c r="H10" s="1103">
        <v>93.12371436967382</v>
      </c>
      <c r="I10" s="1102">
        <v>233</v>
      </c>
      <c r="J10" s="1103">
        <v>6.8468997942991479</v>
      </c>
      <c r="K10" s="1102">
        <v>0</v>
      </c>
      <c r="L10" s="1103">
        <v>0</v>
      </c>
      <c r="M10" s="1102">
        <v>0</v>
      </c>
      <c r="N10" s="1103">
        <v>0</v>
      </c>
      <c r="O10" s="1102">
        <v>0</v>
      </c>
      <c r="P10" s="1103">
        <f t="shared" ref="P10:P26" si="2">IFERROR(O10/$C10*100,"-")</f>
        <v>0</v>
      </c>
      <c r="R10" s="429"/>
    </row>
    <row r="11" spans="1:21" s="428" customFormat="1" ht="16.5" customHeight="1" x14ac:dyDescent="0.25">
      <c r="A11" s="428">
        <v>3</v>
      </c>
      <c r="B11" s="1092" t="s">
        <v>37</v>
      </c>
      <c r="C11" s="1102">
        <f t="shared" si="0"/>
        <v>1674</v>
      </c>
      <c r="D11" s="1103">
        <f t="shared" si="1"/>
        <v>100</v>
      </c>
      <c r="E11" s="1102">
        <v>77</v>
      </c>
      <c r="F11" s="1103">
        <v>4.5997610513739549</v>
      </c>
      <c r="G11" s="1102">
        <v>1458</v>
      </c>
      <c r="H11" s="1103">
        <v>87.096774193548384</v>
      </c>
      <c r="I11" s="1102">
        <v>111</v>
      </c>
      <c r="J11" s="1103">
        <v>6.6308243727598564</v>
      </c>
      <c r="K11" s="1102">
        <v>9</v>
      </c>
      <c r="L11" s="1103">
        <v>0.53763440860215062</v>
      </c>
      <c r="M11" s="1102">
        <v>19</v>
      </c>
      <c r="N11" s="1103">
        <v>1.1350059737156513</v>
      </c>
      <c r="O11" s="1102">
        <v>0</v>
      </c>
      <c r="P11" s="1103">
        <f t="shared" si="2"/>
        <v>0</v>
      </c>
      <c r="R11" s="429"/>
    </row>
    <row r="12" spans="1:21" s="428" customFormat="1" ht="16.5" customHeight="1" x14ac:dyDescent="0.25">
      <c r="A12" s="428">
        <v>4</v>
      </c>
      <c r="B12" s="1092" t="s">
        <v>38</v>
      </c>
      <c r="C12" s="1102">
        <f t="shared" si="0"/>
        <v>354</v>
      </c>
      <c r="D12" s="1103">
        <f t="shared" si="1"/>
        <v>100</v>
      </c>
      <c r="E12" s="1102">
        <v>0</v>
      </c>
      <c r="F12" s="1103">
        <v>0</v>
      </c>
      <c r="G12" s="1102">
        <v>322</v>
      </c>
      <c r="H12" s="1103">
        <v>90.960451977401121</v>
      </c>
      <c r="I12" s="1102">
        <v>32</v>
      </c>
      <c r="J12" s="1103">
        <v>9.0395480225988702</v>
      </c>
      <c r="K12" s="1102">
        <v>0</v>
      </c>
      <c r="L12" s="1103">
        <v>0</v>
      </c>
      <c r="M12" s="1102">
        <v>0</v>
      </c>
      <c r="N12" s="1103">
        <v>0</v>
      </c>
      <c r="O12" s="1102">
        <v>0</v>
      </c>
      <c r="P12" s="1103">
        <f t="shared" si="2"/>
        <v>0</v>
      </c>
      <c r="R12" s="429"/>
    </row>
    <row r="13" spans="1:21" s="428" customFormat="1" ht="16.5" customHeight="1" x14ac:dyDescent="0.25">
      <c r="A13" s="428">
        <v>5</v>
      </c>
      <c r="B13" s="1092" t="s">
        <v>6</v>
      </c>
      <c r="C13" s="1102">
        <f t="shared" si="0"/>
        <v>3862</v>
      </c>
      <c r="D13" s="1103">
        <f t="shared" si="1"/>
        <v>100</v>
      </c>
      <c r="E13" s="1102">
        <v>2284</v>
      </c>
      <c r="F13" s="1103">
        <v>59.140341791817704</v>
      </c>
      <c r="G13" s="1102">
        <v>897</v>
      </c>
      <c r="H13" s="1103">
        <v>23.226307612635942</v>
      </c>
      <c r="I13" s="1102">
        <v>252</v>
      </c>
      <c r="J13" s="1103">
        <v>6.5251165199378551</v>
      </c>
      <c r="K13" s="1102">
        <v>428</v>
      </c>
      <c r="L13" s="1103">
        <v>11.08234075608493</v>
      </c>
      <c r="M13" s="1102">
        <v>1</v>
      </c>
      <c r="N13" s="1103">
        <v>2.589331952356292E-2</v>
      </c>
      <c r="O13" s="1102">
        <v>0</v>
      </c>
      <c r="P13" s="1103">
        <f t="shared" si="2"/>
        <v>0</v>
      </c>
      <c r="R13" s="429"/>
    </row>
    <row r="14" spans="1:21" s="428" customFormat="1" ht="16.5" customHeight="1" x14ac:dyDescent="0.25">
      <c r="A14" s="428">
        <v>6</v>
      </c>
      <c r="B14" s="1092" t="s">
        <v>5</v>
      </c>
      <c r="C14" s="1102">
        <f t="shared" si="0"/>
        <v>77</v>
      </c>
      <c r="D14" s="1103">
        <f t="shared" si="1"/>
        <v>100</v>
      </c>
      <c r="E14" s="1102">
        <v>0</v>
      </c>
      <c r="F14" s="1103">
        <v>0</v>
      </c>
      <c r="G14" s="1102">
        <v>77</v>
      </c>
      <c r="H14" s="1103">
        <v>100</v>
      </c>
      <c r="I14" s="1102">
        <v>0</v>
      </c>
      <c r="J14" s="1103">
        <v>0</v>
      </c>
      <c r="K14" s="1102">
        <v>0</v>
      </c>
      <c r="L14" s="1103">
        <v>0</v>
      </c>
      <c r="M14" s="1102">
        <v>0</v>
      </c>
      <c r="N14" s="1103">
        <v>0</v>
      </c>
      <c r="O14" s="1102">
        <v>0</v>
      </c>
      <c r="P14" s="1103">
        <f t="shared" si="2"/>
        <v>0</v>
      </c>
    </row>
    <row r="15" spans="1:21" s="430" customFormat="1" ht="16.5" customHeight="1" x14ac:dyDescent="0.25">
      <c r="A15" s="430">
        <v>7</v>
      </c>
      <c r="B15" s="1092" t="s">
        <v>4</v>
      </c>
      <c r="C15" s="1102">
        <f t="shared" si="0"/>
        <v>16666</v>
      </c>
      <c r="D15" s="1103">
        <f t="shared" si="1"/>
        <v>100</v>
      </c>
      <c r="E15" s="1102">
        <v>1976</v>
      </c>
      <c r="F15" s="1103">
        <v>11.856474258970358</v>
      </c>
      <c r="G15" s="1102">
        <v>11222</v>
      </c>
      <c r="H15" s="1103">
        <v>67.334693387735513</v>
      </c>
      <c r="I15" s="1102">
        <v>1673</v>
      </c>
      <c r="J15" s="1103">
        <v>10.038401536061443</v>
      </c>
      <c r="K15" s="1102">
        <v>1795</v>
      </c>
      <c r="L15" s="1103">
        <v>10.770430817232688</v>
      </c>
      <c r="M15" s="1102">
        <v>0</v>
      </c>
      <c r="N15" s="1103">
        <v>0</v>
      </c>
      <c r="O15" s="1102">
        <v>0</v>
      </c>
      <c r="P15" s="1103">
        <f t="shared" si="2"/>
        <v>0</v>
      </c>
    </row>
    <row r="16" spans="1:21" s="430" customFormat="1" ht="16.5" customHeight="1" x14ac:dyDescent="0.25">
      <c r="A16" s="430">
        <v>8</v>
      </c>
      <c r="B16" s="1092" t="s">
        <v>40</v>
      </c>
      <c r="C16" s="1102">
        <f t="shared" si="0"/>
        <v>3583</v>
      </c>
      <c r="D16" s="1103">
        <f t="shared" si="1"/>
        <v>100</v>
      </c>
      <c r="E16" s="1102">
        <v>177</v>
      </c>
      <c r="F16" s="1103">
        <v>4.9399944180854032</v>
      </c>
      <c r="G16" s="1102">
        <v>2756</v>
      </c>
      <c r="H16" s="1103">
        <v>76.918783142617926</v>
      </c>
      <c r="I16" s="1102">
        <v>157</v>
      </c>
      <c r="J16" s="1103">
        <v>4.3818029584147364</v>
      </c>
      <c r="K16" s="1102">
        <v>493</v>
      </c>
      <c r="L16" s="1103">
        <v>13.759419480881943</v>
      </c>
      <c r="M16" s="1102">
        <v>0</v>
      </c>
      <c r="N16" s="1103">
        <v>0</v>
      </c>
      <c r="O16" s="1102">
        <v>0</v>
      </c>
      <c r="P16" s="1103">
        <f t="shared" si="2"/>
        <v>0</v>
      </c>
    </row>
    <row r="17" spans="1:16" s="430" customFormat="1" ht="16.5" customHeight="1" x14ac:dyDescent="0.25">
      <c r="A17" s="430">
        <v>9</v>
      </c>
      <c r="B17" s="1092" t="s">
        <v>41</v>
      </c>
      <c r="C17" s="1102">
        <f t="shared" si="0"/>
        <v>6061</v>
      </c>
      <c r="D17" s="1103">
        <f t="shared" si="1"/>
        <v>100</v>
      </c>
      <c r="E17" s="1102">
        <v>924</v>
      </c>
      <c r="F17" s="1103">
        <v>15.245009074410163</v>
      </c>
      <c r="G17" s="1102">
        <v>4782</v>
      </c>
      <c r="H17" s="1103">
        <v>78.897871638343503</v>
      </c>
      <c r="I17" s="1102">
        <v>355</v>
      </c>
      <c r="J17" s="1103">
        <v>5.8571192872463289</v>
      </c>
      <c r="K17" s="1102">
        <v>0</v>
      </c>
      <c r="L17" s="1103">
        <v>0</v>
      </c>
      <c r="M17" s="1102">
        <v>0</v>
      </c>
      <c r="N17" s="1103">
        <v>0</v>
      </c>
      <c r="O17" s="1102">
        <v>0</v>
      </c>
      <c r="P17" s="1103">
        <f t="shared" si="2"/>
        <v>0</v>
      </c>
    </row>
    <row r="18" spans="1:16" s="430" customFormat="1" ht="16.5" customHeight="1" x14ac:dyDescent="0.25">
      <c r="A18" s="430">
        <v>10</v>
      </c>
      <c r="B18" s="1092" t="s">
        <v>3</v>
      </c>
      <c r="C18" s="1102">
        <f t="shared" si="0"/>
        <v>7396</v>
      </c>
      <c r="D18" s="1103">
        <f t="shared" si="1"/>
        <v>100</v>
      </c>
      <c r="E18" s="1102">
        <v>2756</v>
      </c>
      <c r="F18" s="1103">
        <v>37.263385613845323</v>
      </c>
      <c r="G18" s="1102">
        <v>3621</v>
      </c>
      <c r="H18" s="1103">
        <v>48.958896700919411</v>
      </c>
      <c r="I18" s="1102">
        <v>472</v>
      </c>
      <c r="J18" s="1103">
        <v>6.38182801514332</v>
      </c>
      <c r="K18" s="1102">
        <v>547</v>
      </c>
      <c r="L18" s="1103">
        <v>7.3958896700919414</v>
      </c>
      <c r="M18" s="1102">
        <v>0</v>
      </c>
      <c r="N18" s="1103">
        <v>0</v>
      </c>
      <c r="O18" s="1102">
        <v>0</v>
      </c>
      <c r="P18" s="1103">
        <f t="shared" si="2"/>
        <v>0</v>
      </c>
    </row>
    <row r="19" spans="1:16" s="428" customFormat="1" ht="16.5" customHeight="1" x14ac:dyDescent="0.25">
      <c r="A19" s="428">
        <v>11</v>
      </c>
      <c r="B19" s="1092" t="s">
        <v>2</v>
      </c>
      <c r="C19" s="1102">
        <f t="shared" si="0"/>
        <v>5762</v>
      </c>
      <c r="D19" s="1103">
        <f t="shared" si="1"/>
        <v>100</v>
      </c>
      <c r="E19" s="1102">
        <v>3689</v>
      </c>
      <c r="F19" s="1103">
        <v>64.022908712252686</v>
      </c>
      <c r="G19" s="1102">
        <v>1569</v>
      </c>
      <c r="H19" s="1103">
        <v>27.230128427629296</v>
      </c>
      <c r="I19" s="1102">
        <v>274</v>
      </c>
      <c r="J19" s="1103">
        <v>4.7552933009371747</v>
      </c>
      <c r="K19" s="1102">
        <v>230</v>
      </c>
      <c r="L19" s="1103">
        <v>3.9916695591808402</v>
      </c>
      <c r="M19" s="1102">
        <v>0</v>
      </c>
      <c r="N19" s="1103">
        <v>0</v>
      </c>
      <c r="O19" s="1102">
        <v>0</v>
      </c>
      <c r="P19" s="1103">
        <f t="shared" si="2"/>
        <v>0</v>
      </c>
    </row>
    <row r="20" spans="1:16" s="428" customFormat="1" ht="16.5" customHeight="1" x14ac:dyDescent="0.25">
      <c r="A20" s="428">
        <v>12</v>
      </c>
      <c r="B20" s="1092" t="s">
        <v>35</v>
      </c>
      <c r="C20" s="1102">
        <f t="shared" si="0"/>
        <v>5695</v>
      </c>
      <c r="D20" s="1103">
        <f t="shared" si="1"/>
        <v>100</v>
      </c>
      <c r="E20" s="1102">
        <v>435</v>
      </c>
      <c r="F20" s="1103">
        <v>7.6382791922739255</v>
      </c>
      <c r="G20" s="1102">
        <v>3797</v>
      </c>
      <c r="H20" s="1103">
        <v>66.672519754170324</v>
      </c>
      <c r="I20" s="1102">
        <v>1134</v>
      </c>
      <c r="J20" s="1103">
        <v>19.912203687445125</v>
      </c>
      <c r="K20" s="1102">
        <v>329</v>
      </c>
      <c r="L20" s="1103">
        <v>5.7769973661106233</v>
      </c>
      <c r="M20" s="1102">
        <v>0</v>
      </c>
      <c r="N20" s="1103">
        <v>0</v>
      </c>
      <c r="O20" s="1102">
        <v>0</v>
      </c>
      <c r="P20" s="1103">
        <f t="shared" si="2"/>
        <v>0</v>
      </c>
    </row>
    <row r="21" spans="1:16" s="428" customFormat="1" ht="16.5" customHeight="1" x14ac:dyDescent="0.25">
      <c r="A21" s="428">
        <v>13</v>
      </c>
      <c r="B21" s="1092" t="s">
        <v>42</v>
      </c>
      <c r="C21" s="1102">
        <f t="shared" si="0"/>
        <v>12927</v>
      </c>
      <c r="D21" s="1103">
        <f t="shared" si="1"/>
        <v>100</v>
      </c>
      <c r="E21" s="1102">
        <v>1250</v>
      </c>
      <c r="F21" s="1103">
        <v>9.6696836079523472</v>
      </c>
      <c r="G21" s="1102">
        <v>9478</v>
      </c>
      <c r="H21" s="1103">
        <v>73.31940898893788</v>
      </c>
      <c r="I21" s="1102">
        <v>918</v>
      </c>
      <c r="J21" s="1103">
        <v>7.1014156416802043</v>
      </c>
      <c r="K21" s="1102">
        <v>1281</v>
      </c>
      <c r="L21" s="1103">
        <v>9.9094917614295657</v>
      </c>
      <c r="M21" s="1102">
        <v>0</v>
      </c>
      <c r="N21" s="1103">
        <v>0</v>
      </c>
      <c r="O21" s="1102">
        <v>0</v>
      </c>
      <c r="P21" s="1103">
        <f t="shared" si="2"/>
        <v>0</v>
      </c>
    </row>
    <row r="22" spans="1:16" s="428" customFormat="1" ht="16.5" customHeight="1" x14ac:dyDescent="0.25">
      <c r="A22" s="428">
        <v>14</v>
      </c>
      <c r="B22" s="1092" t="s">
        <v>43</v>
      </c>
      <c r="C22" s="1102">
        <f t="shared" si="0"/>
        <v>794</v>
      </c>
      <c r="D22" s="1103">
        <f t="shared" si="1"/>
        <v>100</v>
      </c>
      <c r="E22" s="1102">
        <v>6</v>
      </c>
      <c r="F22" s="1103">
        <v>0.75566750629722923</v>
      </c>
      <c r="G22" s="1102">
        <v>580</v>
      </c>
      <c r="H22" s="1103">
        <v>73.047858942065488</v>
      </c>
      <c r="I22" s="1102">
        <v>81</v>
      </c>
      <c r="J22" s="1103">
        <v>10.201511335012595</v>
      </c>
      <c r="K22" s="1102">
        <v>127</v>
      </c>
      <c r="L22" s="1103">
        <v>15.994962216624685</v>
      </c>
      <c r="M22" s="1102">
        <v>0</v>
      </c>
      <c r="N22" s="1103">
        <v>0</v>
      </c>
      <c r="O22" s="1102">
        <v>0</v>
      </c>
      <c r="P22" s="1103">
        <f t="shared" si="2"/>
        <v>0</v>
      </c>
    </row>
    <row r="23" spans="1:16" s="428" customFormat="1" ht="16.5" customHeight="1" x14ac:dyDescent="0.25">
      <c r="A23" s="428">
        <v>15</v>
      </c>
      <c r="B23" s="1092" t="s">
        <v>44</v>
      </c>
      <c r="C23" s="1102">
        <f t="shared" si="0"/>
        <v>743</v>
      </c>
      <c r="D23" s="1103">
        <f t="shared" si="1"/>
        <v>100</v>
      </c>
      <c r="E23" s="1102">
        <v>483</v>
      </c>
      <c r="F23" s="1103">
        <v>65.00672947510094</v>
      </c>
      <c r="G23" s="1102">
        <v>223</v>
      </c>
      <c r="H23" s="1103">
        <v>30.013458950201883</v>
      </c>
      <c r="I23" s="1102">
        <v>37</v>
      </c>
      <c r="J23" s="1103">
        <v>4.9798115746971741</v>
      </c>
      <c r="K23" s="1102">
        <v>0</v>
      </c>
      <c r="L23" s="1103">
        <v>0</v>
      </c>
      <c r="M23" s="1102">
        <v>0</v>
      </c>
      <c r="N23" s="1103">
        <v>0</v>
      </c>
      <c r="O23" s="1102">
        <v>0</v>
      </c>
      <c r="P23" s="1103">
        <f t="shared" si="2"/>
        <v>0</v>
      </c>
    </row>
    <row r="24" spans="1:16" s="428" customFormat="1" ht="16.5" customHeight="1" x14ac:dyDescent="0.25">
      <c r="A24" s="428">
        <v>16</v>
      </c>
      <c r="B24" s="1092" t="s">
        <v>45</v>
      </c>
      <c r="C24" s="1102">
        <f t="shared" si="0"/>
        <v>690</v>
      </c>
      <c r="D24" s="1103">
        <f t="shared" si="1"/>
        <v>100</v>
      </c>
      <c r="E24" s="1102">
        <v>0</v>
      </c>
      <c r="F24" s="1103">
        <v>0</v>
      </c>
      <c r="G24" s="1102">
        <v>688</v>
      </c>
      <c r="H24" s="1103">
        <v>99.710144927536234</v>
      </c>
      <c r="I24" s="1102">
        <v>2</v>
      </c>
      <c r="J24" s="1103">
        <v>0.28985507246376813</v>
      </c>
      <c r="K24" s="1102">
        <v>0</v>
      </c>
      <c r="L24" s="1103">
        <v>0</v>
      </c>
      <c r="M24" s="1102">
        <v>0</v>
      </c>
      <c r="N24" s="1103">
        <v>0</v>
      </c>
      <c r="O24" s="1102">
        <v>0</v>
      </c>
      <c r="P24" s="1103">
        <f t="shared" si="2"/>
        <v>0</v>
      </c>
    </row>
    <row r="25" spans="1:16" s="428" customFormat="1" ht="16.5" customHeight="1" x14ac:dyDescent="0.25">
      <c r="A25" s="428">
        <v>17</v>
      </c>
      <c r="B25" s="1092" t="s">
        <v>46</v>
      </c>
      <c r="C25" s="1102">
        <f t="shared" si="0"/>
        <v>450</v>
      </c>
      <c r="D25" s="1103">
        <f t="shared" si="1"/>
        <v>100</v>
      </c>
      <c r="E25" s="1102">
        <v>0</v>
      </c>
      <c r="F25" s="1103">
        <v>0</v>
      </c>
      <c r="G25" s="1102">
        <v>450</v>
      </c>
      <c r="H25" s="1103">
        <v>100</v>
      </c>
      <c r="I25" s="1102">
        <v>0</v>
      </c>
      <c r="J25" s="1103">
        <v>0</v>
      </c>
      <c r="K25" s="1102">
        <v>0</v>
      </c>
      <c r="L25" s="1103">
        <v>0</v>
      </c>
      <c r="M25" s="1102">
        <v>0</v>
      </c>
      <c r="N25" s="1103">
        <v>0</v>
      </c>
      <c r="O25" s="1102">
        <v>0</v>
      </c>
      <c r="P25" s="1103">
        <f t="shared" si="2"/>
        <v>0</v>
      </c>
    </row>
    <row r="26" spans="1:16" s="428" customFormat="1" ht="16.5" customHeight="1" x14ac:dyDescent="0.25">
      <c r="B26" s="1093" t="s">
        <v>1</v>
      </c>
      <c r="C26" s="1096">
        <f t="shared" si="0"/>
        <v>1</v>
      </c>
      <c r="D26" s="1104">
        <f t="shared" si="1"/>
        <v>100</v>
      </c>
      <c r="E26" s="1096">
        <v>0</v>
      </c>
      <c r="F26" s="1104">
        <v>0</v>
      </c>
      <c r="G26" s="1096">
        <v>1</v>
      </c>
      <c r="H26" s="1104">
        <v>100</v>
      </c>
      <c r="I26" s="1096">
        <v>0</v>
      </c>
      <c r="J26" s="1104">
        <v>0</v>
      </c>
      <c r="K26" s="1096">
        <v>0</v>
      </c>
      <c r="L26" s="1104">
        <v>0</v>
      </c>
      <c r="M26" s="1096">
        <v>0</v>
      </c>
      <c r="N26" s="1104">
        <v>0</v>
      </c>
      <c r="O26" s="1096">
        <v>0</v>
      </c>
      <c r="P26" s="1104">
        <f t="shared" si="2"/>
        <v>0</v>
      </c>
    </row>
    <row r="27" spans="1:16" s="426" customFormat="1" ht="14" x14ac:dyDescent="0.25">
      <c r="B27" s="1094" t="s">
        <v>0</v>
      </c>
      <c r="C27" s="1095">
        <f>SUM(C9:C26)</f>
        <v>72827</v>
      </c>
      <c r="D27" s="1097">
        <f>C27/$C27*100</f>
        <v>100</v>
      </c>
      <c r="E27" s="1098">
        <f>SUM(E9:E26)</f>
        <v>14058</v>
      </c>
      <c r="F27" s="1099">
        <f>E27/$C27*100</f>
        <v>19.303280376783334</v>
      </c>
      <c r="G27" s="1098">
        <f>SUM(G9:G26)</f>
        <v>47695</v>
      </c>
      <c r="H27" s="1099">
        <f>G27/$C27*100</f>
        <v>65.490820712098525</v>
      </c>
      <c r="I27" s="1098">
        <f>SUM(I9:I26)</f>
        <v>5815</v>
      </c>
      <c r="J27" s="1099">
        <f>I27/$C27*100</f>
        <v>7.9846760130171504</v>
      </c>
      <c r="K27" s="1098">
        <f>SUM(K9:K26)</f>
        <v>5239</v>
      </c>
      <c r="L27" s="1099">
        <f>K27/$C27*100</f>
        <v>7.193760555837807</v>
      </c>
      <c r="M27" s="1098">
        <f>SUM(M9:M26)</f>
        <v>20</v>
      </c>
      <c r="N27" s="1099">
        <f>M27/$C27*100</f>
        <v>2.7462342263171624E-2</v>
      </c>
      <c r="O27" s="1098">
        <f>SUM(O9:O26)</f>
        <v>0</v>
      </c>
      <c r="P27" s="1099">
        <f>O27/$C27*100</f>
        <v>0</v>
      </c>
    </row>
    <row r="28" spans="1:16" s="426" customFormat="1" ht="14" hidden="1" x14ac:dyDescent="0.25">
      <c r="A28" s="423">
        <v>18</v>
      </c>
      <c r="B28" s="423" t="s">
        <v>39</v>
      </c>
      <c r="C28" s="431"/>
      <c r="D28" s="432"/>
      <c r="E28" s="431"/>
      <c r="F28" s="432"/>
      <c r="G28" s="431"/>
      <c r="H28" s="432"/>
      <c r="I28" s="431"/>
      <c r="J28" s="432"/>
      <c r="K28" s="431"/>
      <c r="L28" s="432"/>
      <c r="M28" s="431"/>
      <c r="N28" s="432"/>
      <c r="O28" s="431"/>
      <c r="P28" s="432"/>
    </row>
    <row r="29" spans="1:16" s="434" customFormat="1" hidden="1" x14ac:dyDescent="0.25">
      <c r="A29" s="423">
        <v>19</v>
      </c>
      <c r="B29" s="423" t="s">
        <v>47</v>
      </c>
      <c r="C29" s="433"/>
      <c r="D29" s="433"/>
      <c r="E29" s="433"/>
      <c r="F29" s="433"/>
      <c r="G29" s="433"/>
      <c r="H29" s="433"/>
      <c r="I29" s="433"/>
      <c r="K29" s="433"/>
      <c r="L29" s="433"/>
      <c r="M29" s="433"/>
      <c r="N29" s="433"/>
      <c r="O29" s="433"/>
      <c r="P29" s="433"/>
    </row>
    <row r="30" spans="1:16" hidden="1" x14ac:dyDescent="0.25">
      <c r="C30" s="436"/>
      <c r="D30" s="436"/>
      <c r="E30" s="436"/>
      <c r="F30" s="436"/>
      <c r="G30" s="436"/>
      <c r="H30" s="436"/>
      <c r="I30" s="436"/>
      <c r="J30" s="436"/>
      <c r="K30" s="436"/>
      <c r="L30" s="436"/>
      <c r="M30" s="436"/>
      <c r="N30" s="436"/>
      <c r="O30" s="436"/>
      <c r="P30" s="436"/>
    </row>
    <row r="31" spans="1:16" hidden="1" x14ac:dyDescent="0.25">
      <c r="B31" s="437"/>
      <c r="C31" s="438"/>
      <c r="D31" s="438"/>
      <c r="E31" s="438"/>
      <c r="F31" s="438"/>
      <c r="G31" s="438"/>
      <c r="M31" s="437"/>
      <c r="N31" s="437"/>
    </row>
    <row r="32" spans="1:16" hidden="1" x14ac:dyDescent="0.25">
      <c r="B32" s="437"/>
      <c r="D32" s="437"/>
      <c r="M32" s="437"/>
      <c r="N32" s="437"/>
    </row>
    <row r="33" spans="2:14" hidden="1" x14ac:dyDescent="0.25">
      <c r="B33" s="437"/>
      <c r="D33" s="437"/>
      <c r="M33" s="437"/>
      <c r="N33" s="437"/>
    </row>
    <row r="34" spans="2:14" hidden="1" x14ac:dyDescent="0.25">
      <c r="B34" s="437"/>
      <c r="D34" s="437"/>
      <c r="M34" s="437"/>
      <c r="N34" s="437"/>
    </row>
    <row r="35" spans="2:14" hidden="1" x14ac:dyDescent="0.25">
      <c r="B35" s="437"/>
      <c r="D35" s="437"/>
      <c r="M35" s="437"/>
      <c r="N35" s="437"/>
    </row>
    <row r="36" spans="2:14" hidden="1" x14ac:dyDescent="0.25">
      <c r="B36" s="437"/>
      <c r="D36" s="437"/>
      <c r="M36" s="437"/>
      <c r="N36" s="437"/>
    </row>
    <row r="37" spans="2:14" hidden="1" x14ac:dyDescent="0.25">
      <c r="B37" s="437"/>
      <c r="D37" s="437"/>
      <c r="M37" s="437"/>
      <c r="N37" s="437"/>
    </row>
    <row r="38" spans="2:14" hidden="1" x14ac:dyDescent="0.25">
      <c r="B38" s="437"/>
      <c r="D38" s="437"/>
      <c r="M38" s="437"/>
      <c r="N38" s="437"/>
    </row>
    <row r="39" spans="2:14" hidden="1" x14ac:dyDescent="0.25">
      <c r="B39" s="437"/>
      <c r="D39" s="437"/>
      <c r="M39" s="437"/>
      <c r="N39" s="437"/>
    </row>
    <row r="40" spans="2:14" hidden="1" x14ac:dyDescent="0.25">
      <c r="B40" s="437"/>
      <c r="D40" s="437"/>
      <c r="M40" s="437"/>
      <c r="N40" s="437"/>
    </row>
    <row r="41" spans="2:14" s="594" customFormat="1" x14ac:dyDescent="0.25">
      <c r="B41" s="437"/>
      <c r="C41" s="593"/>
      <c r="D41" s="437"/>
      <c r="M41" s="437"/>
      <c r="N41" s="437"/>
    </row>
    <row r="42" spans="2:14" s="591" customFormat="1" ht="12.75" customHeight="1" x14ac:dyDescent="0.25">
      <c r="B42" s="423"/>
      <c r="C42" s="1269"/>
      <c r="D42" s="423"/>
      <c r="M42" s="423"/>
      <c r="N42" s="423"/>
    </row>
    <row r="43" spans="2:14" s="591" customFormat="1" x14ac:dyDescent="0.25">
      <c r="B43" s="423"/>
      <c r="D43" s="423"/>
      <c r="M43" s="423"/>
      <c r="N43" s="423"/>
    </row>
    <row r="44" spans="2:14" s="591" customFormat="1" x14ac:dyDescent="0.25">
      <c r="D44" s="423"/>
      <c r="M44" s="423"/>
      <c r="N44" s="423"/>
    </row>
    <row r="45" spans="2:14" s="591" customFormat="1" x14ac:dyDescent="0.25">
      <c r="B45" s="554" t="s">
        <v>39</v>
      </c>
      <c r="C45" s="555"/>
      <c r="D45" s="556"/>
      <c r="E45" s="555"/>
      <c r="F45" s="555"/>
      <c r="G45" s="557">
        <f>IFERROR(GETPIVOTDATA("ID PRESTACION
COUNT",#REF!,"CCAA",$B45,"Grado Resuelto",$B$1,"Subtipo",G$1),0)</f>
        <v>0</v>
      </c>
      <c r="H45" s="555"/>
      <c r="M45" s="423"/>
      <c r="N45" s="423"/>
    </row>
    <row r="46" spans="2:14" s="591" customFormat="1" x14ac:dyDescent="0.25">
      <c r="B46" s="554" t="s">
        <v>47</v>
      </c>
      <c r="C46" s="555"/>
      <c r="D46" s="556"/>
      <c r="E46" s="555"/>
      <c r="F46" s="555"/>
      <c r="G46" s="557">
        <f>IFERROR(GETPIVOTDATA("ID PRESTACION
COUNT",#REF!,"CCAA",$B46,"Grado Resuelto",$B$1,"Subtipo",G$1),0)</f>
        <v>0</v>
      </c>
      <c r="H46" s="555"/>
      <c r="M46" s="423"/>
      <c r="N46" s="423"/>
    </row>
    <row r="47" spans="2:14" s="1268" customFormat="1" x14ac:dyDescent="0.25">
      <c r="D47" s="1267"/>
      <c r="M47" s="1267"/>
      <c r="N47" s="1267"/>
    </row>
    <row r="48" spans="2:14" s="1268" customFormat="1" x14ac:dyDescent="0.25">
      <c r="D48" s="1267"/>
    </row>
    <row r="49" spans="4:4" s="594" customFormat="1" x14ac:dyDescent="0.25">
      <c r="D49" s="437"/>
    </row>
    <row r="50" spans="4:4" x14ac:dyDescent="0.25">
      <c r="D50" s="437"/>
    </row>
    <row r="51" spans="4:4" x14ac:dyDescent="0.25">
      <c r="D51" s="437"/>
    </row>
    <row r="52" spans="4:4" x14ac:dyDescent="0.25">
      <c r="D52" s="437"/>
    </row>
    <row r="53" spans="4:4" x14ac:dyDescent="0.25">
      <c r="D53" s="437"/>
    </row>
    <row r="54" spans="4:4" x14ac:dyDescent="0.25">
      <c r="D54" s="437"/>
    </row>
    <row r="55" spans="4:4" x14ac:dyDescent="0.25">
      <c r="D55" s="437"/>
    </row>
    <row r="56" spans="4:4" x14ac:dyDescent="0.25">
      <c r="D56" s="437"/>
    </row>
    <row r="57" spans="4:4" x14ac:dyDescent="0.25">
      <c r="D57" s="437"/>
    </row>
    <row r="58" spans="4:4" x14ac:dyDescent="0.25">
      <c r="D58" s="437"/>
    </row>
    <row r="59" spans="4:4" x14ac:dyDescent="0.25">
      <c r="D59" s="437"/>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Hoja48">
    <tabColor theme="0"/>
    <pageSetUpPr fitToPage="1"/>
  </sheetPr>
  <dimension ref="A1:U59"/>
  <sheetViews>
    <sheetView zoomScaleNormal="100" workbookViewId="0">
      <selection activeCell="B5" sqref="B5"/>
    </sheetView>
  </sheetViews>
  <sheetFormatPr baseColWidth="10" defaultColWidth="11.453125" defaultRowHeight="15" x14ac:dyDescent="0.25"/>
  <cols>
    <col min="1" max="1" width="0.54296875" style="435" customWidth="1"/>
    <col min="2" max="2" width="26.54296875" style="435" bestFit="1" customWidth="1"/>
    <col min="3" max="3" width="7.81640625" style="435" customWidth="1"/>
    <col min="4" max="4" width="7" style="435" bestFit="1" customWidth="1"/>
    <col min="5" max="5" width="8.54296875" style="435" customWidth="1"/>
    <col min="6" max="6" width="5.453125" style="435" customWidth="1"/>
    <col min="7" max="7" width="8.26953125" style="435" customWidth="1"/>
    <col min="8" max="8" width="7" style="435" bestFit="1" customWidth="1"/>
    <col min="9" max="9" width="9.7265625" style="435" customWidth="1"/>
    <col min="10" max="10" width="6" style="435" customWidth="1"/>
    <col min="11" max="11" width="7" style="435" customWidth="1"/>
    <col min="12" max="12" width="6" style="435" customWidth="1"/>
    <col min="13" max="13" width="7.1796875" style="435" customWidth="1"/>
    <col min="14" max="14" width="6" style="435" customWidth="1"/>
    <col min="15" max="15" width="7.1796875" style="435" customWidth="1"/>
    <col min="16" max="16" width="7.26953125" style="435" customWidth="1"/>
    <col min="17" max="16384" width="11.453125" style="435"/>
  </cols>
  <sheetData>
    <row r="1" spans="1:21" s="414" customFormat="1" ht="12.75" customHeight="1" x14ac:dyDescent="0.25">
      <c r="B1" s="415" t="s">
        <v>33</v>
      </c>
      <c r="E1" s="416" t="s">
        <v>195</v>
      </c>
      <c r="F1" s="416"/>
      <c r="G1" s="416" t="s">
        <v>196</v>
      </c>
      <c r="H1" s="416"/>
      <c r="I1" s="416" t="s">
        <v>197</v>
      </c>
      <c r="J1" s="416"/>
      <c r="K1" s="416" t="s">
        <v>198</v>
      </c>
      <c r="L1" s="416"/>
      <c r="M1" s="416" t="s">
        <v>199</v>
      </c>
      <c r="N1" s="416"/>
      <c r="O1" s="416" t="s">
        <v>200</v>
      </c>
    </row>
    <row r="2" spans="1:21" s="417" customFormat="1" ht="48" customHeight="1" x14ac:dyDescent="0.3">
      <c r="B2" s="418"/>
      <c r="C2" s="418"/>
      <c r="D2" s="418"/>
      <c r="E2" s="418"/>
      <c r="F2" s="418"/>
      <c r="G2" s="418"/>
      <c r="H2" s="418"/>
    </row>
    <row r="3" spans="1:21" s="419" customFormat="1" ht="19.5" customHeight="1" x14ac:dyDescent="0.25">
      <c r="B3" s="1401" t="s">
        <v>444</v>
      </c>
      <c r="C3" s="1401"/>
      <c r="D3" s="1401"/>
      <c r="E3" s="1401"/>
      <c r="F3" s="1401"/>
      <c r="G3" s="1401"/>
      <c r="H3" s="1401"/>
      <c r="I3" s="1401"/>
      <c r="J3" s="1401"/>
      <c r="K3" s="1401"/>
      <c r="L3" s="1401"/>
      <c r="M3" s="1401"/>
      <c r="N3" s="1401"/>
      <c r="O3" s="1401"/>
      <c r="P3" s="1401"/>
    </row>
    <row r="4" spans="1:21" s="419" customFormat="1" x14ac:dyDescent="0.25">
      <c r="B4" s="1326" t="s">
        <v>486</v>
      </c>
      <c r="C4" s="1326"/>
      <c r="D4" s="1326"/>
      <c r="E4" s="1326"/>
      <c r="F4" s="1326"/>
      <c r="G4" s="1326"/>
      <c r="H4" s="1326"/>
      <c r="I4" s="1326"/>
      <c r="J4" s="1326"/>
      <c r="K4" s="1326"/>
      <c r="L4" s="1326"/>
      <c r="M4" s="1326"/>
      <c r="N4" s="1326"/>
      <c r="O4" s="1326"/>
      <c r="P4" s="1326"/>
      <c r="Q4" s="420"/>
      <c r="R4" s="420"/>
      <c r="S4" s="420"/>
      <c r="T4" s="420"/>
      <c r="U4" s="420"/>
    </row>
    <row r="5" spans="1:21" s="284" customFormat="1" ht="7.5" customHeight="1" x14ac:dyDescent="0.25">
      <c r="B5" s="421"/>
      <c r="C5" s="422" t="s">
        <v>195</v>
      </c>
      <c r="D5" s="422"/>
      <c r="E5" s="422" t="s">
        <v>196</v>
      </c>
      <c r="F5" s="422"/>
      <c r="G5" s="422" t="s">
        <v>197</v>
      </c>
      <c r="H5" s="422"/>
      <c r="I5" s="422" t="s">
        <v>198</v>
      </c>
      <c r="J5" s="422"/>
      <c r="K5" s="423" t="s">
        <v>199</v>
      </c>
      <c r="L5" s="422"/>
      <c r="M5" s="423" t="s">
        <v>200</v>
      </c>
      <c r="O5" s="423" t="s">
        <v>200</v>
      </c>
    </row>
    <row r="6" spans="1:21" s="419" customFormat="1" ht="15" customHeight="1" x14ac:dyDescent="0.25">
      <c r="B6" s="1085"/>
      <c r="C6" s="1498" t="s">
        <v>201</v>
      </c>
      <c r="D6" s="1499"/>
      <c r="E6" s="1499"/>
      <c r="F6" s="1499"/>
      <c r="G6" s="1499"/>
      <c r="H6" s="1499"/>
      <c r="I6" s="1499"/>
      <c r="J6" s="1499"/>
      <c r="K6" s="1499"/>
      <c r="L6" s="1499"/>
      <c r="M6" s="1499"/>
      <c r="N6" s="1499"/>
      <c r="O6" s="1499"/>
      <c r="P6" s="1500"/>
    </row>
    <row r="7" spans="1:21" s="419" customFormat="1" ht="57" customHeight="1" x14ac:dyDescent="0.25">
      <c r="B7" s="1501" t="s">
        <v>12</v>
      </c>
      <c r="C7" s="1496" t="s">
        <v>0</v>
      </c>
      <c r="D7" s="1497"/>
      <c r="E7" s="1496" t="s">
        <v>202</v>
      </c>
      <c r="F7" s="1497"/>
      <c r="G7" s="1496" t="s">
        <v>203</v>
      </c>
      <c r="H7" s="1497"/>
      <c r="I7" s="1503" t="s">
        <v>204</v>
      </c>
      <c r="J7" s="1504"/>
      <c r="K7" s="1496" t="s">
        <v>205</v>
      </c>
      <c r="L7" s="1497"/>
      <c r="M7" s="1496" t="s">
        <v>206</v>
      </c>
      <c r="N7" s="1497"/>
      <c r="O7" s="1496" t="s">
        <v>207</v>
      </c>
      <c r="P7" s="1497"/>
    </row>
    <row r="8" spans="1:21" s="424" customFormat="1" ht="12" customHeight="1" x14ac:dyDescent="0.25">
      <c r="B8" s="1502"/>
      <c r="C8" s="1088" t="s">
        <v>9</v>
      </c>
      <c r="D8" s="1089" t="s">
        <v>28</v>
      </c>
      <c r="E8" s="1086" t="s">
        <v>9</v>
      </c>
      <c r="F8" s="1087" t="s">
        <v>28</v>
      </c>
      <c r="G8" s="1088" t="s">
        <v>9</v>
      </c>
      <c r="H8" s="1089" t="s">
        <v>28</v>
      </c>
      <c r="I8" s="1090" t="s">
        <v>9</v>
      </c>
      <c r="J8" s="1105" t="s">
        <v>28</v>
      </c>
      <c r="K8" s="1088" t="s">
        <v>9</v>
      </c>
      <c r="L8" s="1089" t="s">
        <v>28</v>
      </c>
      <c r="M8" s="1088" t="s">
        <v>9</v>
      </c>
      <c r="N8" s="1089" t="s">
        <v>28</v>
      </c>
      <c r="O8" s="1088" t="s">
        <v>9</v>
      </c>
      <c r="P8" s="1089" t="s">
        <v>28</v>
      </c>
      <c r="R8" s="425"/>
    </row>
    <row r="9" spans="1:21" s="426" customFormat="1" ht="16.5" customHeight="1" x14ac:dyDescent="0.25">
      <c r="A9" s="426">
        <v>1</v>
      </c>
      <c r="B9" s="1091" t="s">
        <v>8</v>
      </c>
      <c r="C9" s="1100">
        <f>E9+G9+I9+K9+M9+O9</f>
        <v>2064</v>
      </c>
      <c r="D9" s="1101">
        <f>IFERROR(C9/$C9*100,"-")</f>
        <v>100</v>
      </c>
      <c r="E9" s="1100">
        <v>0</v>
      </c>
      <c r="F9" s="1101">
        <v>0</v>
      </c>
      <c r="G9" s="1100">
        <v>1959</v>
      </c>
      <c r="H9" s="1101">
        <v>94.912790697674424</v>
      </c>
      <c r="I9" s="1100">
        <v>105</v>
      </c>
      <c r="J9" s="1101">
        <v>5.0872093023255811</v>
      </c>
      <c r="K9" s="1100">
        <v>0</v>
      </c>
      <c r="L9" s="1101">
        <v>0</v>
      </c>
      <c r="M9" s="1100">
        <v>0</v>
      </c>
      <c r="N9" s="1101">
        <v>0</v>
      </c>
      <c r="O9" s="1100">
        <v>0</v>
      </c>
      <c r="P9" s="1101">
        <f>IFERROR(O9/$C9*100,"-")</f>
        <v>0</v>
      </c>
      <c r="R9" s="427"/>
    </row>
    <row r="10" spans="1:21" s="428" customFormat="1" ht="16.5" customHeight="1" x14ac:dyDescent="0.25">
      <c r="A10" s="428">
        <v>2</v>
      </c>
      <c r="B10" s="1092" t="s">
        <v>7</v>
      </c>
      <c r="C10" s="1102">
        <f t="shared" ref="C10:C26" si="0">E10+G10+I10+K10+M10+O10</f>
        <v>3611</v>
      </c>
      <c r="D10" s="1103">
        <f t="shared" ref="D10:D26" si="1">IFERROR(C10/$C10*100,"-")</f>
        <v>100</v>
      </c>
      <c r="E10" s="1102">
        <v>1</v>
      </c>
      <c r="F10" s="1103">
        <v>2.7693159789531983E-2</v>
      </c>
      <c r="G10" s="1102">
        <v>3264</v>
      </c>
      <c r="H10" s="1103">
        <v>90.390473553032407</v>
      </c>
      <c r="I10" s="1102">
        <v>346</v>
      </c>
      <c r="J10" s="1103">
        <v>9.5818332871780676</v>
      </c>
      <c r="K10" s="1102">
        <v>0</v>
      </c>
      <c r="L10" s="1103">
        <v>0</v>
      </c>
      <c r="M10" s="1102">
        <v>0</v>
      </c>
      <c r="N10" s="1103">
        <v>0</v>
      </c>
      <c r="O10" s="1102">
        <v>0</v>
      </c>
      <c r="P10" s="1103">
        <f t="shared" ref="P10:P26" si="2">IFERROR(O10/$C10*100,"-")</f>
        <v>0</v>
      </c>
      <c r="R10" s="429"/>
    </row>
    <row r="11" spans="1:21" s="428" customFormat="1" ht="16.5" customHeight="1" x14ac:dyDescent="0.25">
      <c r="A11" s="428">
        <v>3</v>
      </c>
      <c r="B11" s="1092" t="s">
        <v>37</v>
      </c>
      <c r="C11" s="1102">
        <f t="shared" si="0"/>
        <v>1649</v>
      </c>
      <c r="D11" s="1103">
        <f t="shared" si="1"/>
        <v>100</v>
      </c>
      <c r="E11" s="1102">
        <v>84</v>
      </c>
      <c r="F11" s="1103">
        <v>5.0939963614311701</v>
      </c>
      <c r="G11" s="1102">
        <v>1346</v>
      </c>
      <c r="H11" s="1103">
        <v>81.625227410551844</v>
      </c>
      <c r="I11" s="1102">
        <v>161</v>
      </c>
      <c r="J11" s="1103">
        <v>9.7634930260764108</v>
      </c>
      <c r="K11" s="1102">
        <v>9</v>
      </c>
      <c r="L11" s="1103">
        <v>0.54578532443905392</v>
      </c>
      <c r="M11" s="1102">
        <v>49</v>
      </c>
      <c r="N11" s="1103">
        <v>2.9714978775015157</v>
      </c>
      <c r="O11" s="1102">
        <v>0</v>
      </c>
      <c r="P11" s="1103">
        <f t="shared" si="2"/>
        <v>0</v>
      </c>
      <c r="R11" s="429"/>
    </row>
    <row r="12" spans="1:21" s="428" customFormat="1" ht="16.5" customHeight="1" x14ac:dyDescent="0.25">
      <c r="A12" s="428">
        <v>4</v>
      </c>
      <c r="B12" s="1092" t="s">
        <v>38</v>
      </c>
      <c r="C12" s="1102">
        <f t="shared" si="0"/>
        <v>337</v>
      </c>
      <c r="D12" s="1103">
        <f t="shared" si="1"/>
        <v>100</v>
      </c>
      <c r="E12" s="1102">
        <v>0</v>
      </c>
      <c r="F12" s="1103">
        <v>0</v>
      </c>
      <c r="G12" s="1102">
        <v>280</v>
      </c>
      <c r="H12" s="1103">
        <v>83.086053412462917</v>
      </c>
      <c r="I12" s="1102">
        <v>57</v>
      </c>
      <c r="J12" s="1103">
        <v>16.913946587537094</v>
      </c>
      <c r="K12" s="1102">
        <v>0</v>
      </c>
      <c r="L12" s="1103">
        <v>0</v>
      </c>
      <c r="M12" s="1102">
        <v>0</v>
      </c>
      <c r="N12" s="1103">
        <v>0</v>
      </c>
      <c r="O12" s="1102">
        <v>0</v>
      </c>
      <c r="P12" s="1103">
        <f t="shared" si="2"/>
        <v>0</v>
      </c>
      <c r="R12" s="429"/>
    </row>
    <row r="13" spans="1:21" s="428" customFormat="1" ht="16.5" customHeight="1" x14ac:dyDescent="0.25">
      <c r="A13" s="428">
        <v>5</v>
      </c>
      <c r="B13" s="1092" t="s">
        <v>6</v>
      </c>
      <c r="C13" s="1102">
        <f t="shared" si="0"/>
        <v>4435</v>
      </c>
      <c r="D13" s="1103">
        <f t="shared" si="1"/>
        <v>100</v>
      </c>
      <c r="E13" s="1102">
        <v>2911</v>
      </c>
      <c r="F13" s="1103">
        <v>65.636978579481394</v>
      </c>
      <c r="G13" s="1102">
        <v>497</v>
      </c>
      <c r="H13" s="1103">
        <v>11.206313416009019</v>
      </c>
      <c r="I13" s="1102">
        <v>355</v>
      </c>
      <c r="J13" s="1103">
        <v>8.0045095828635855</v>
      </c>
      <c r="K13" s="1102">
        <v>670</v>
      </c>
      <c r="L13" s="1103">
        <v>15.107102593010147</v>
      </c>
      <c r="M13" s="1102">
        <v>2</v>
      </c>
      <c r="N13" s="1103">
        <v>4.5095828635851182E-2</v>
      </c>
      <c r="O13" s="1102">
        <v>0</v>
      </c>
      <c r="P13" s="1103">
        <f t="shared" si="2"/>
        <v>0</v>
      </c>
      <c r="R13" s="429"/>
    </row>
    <row r="14" spans="1:21" s="428" customFormat="1" ht="16.5" customHeight="1" x14ac:dyDescent="0.25">
      <c r="A14" s="428">
        <v>6</v>
      </c>
      <c r="B14" s="1092" t="s">
        <v>5</v>
      </c>
      <c r="C14" s="1102">
        <f t="shared" si="0"/>
        <v>76</v>
      </c>
      <c r="D14" s="1103">
        <f t="shared" si="1"/>
        <v>100</v>
      </c>
      <c r="E14" s="1102">
        <v>0</v>
      </c>
      <c r="F14" s="1103">
        <v>0</v>
      </c>
      <c r="G14" s="1102">
        <v>76</v>
      </c>
      <c r="H14" s="1103">
        <v>100</v>
      </c>
      <c r="I14" s="1102">
        <v>0</v>
      </c>
      <c r="J14" s="1103">
        <v>0</v>
      </c>
      <c r="K14" s="1102">
        <v>0</v>
      </c>
      <c r="L14" s="1103">
        <v>0</v>
      </c>
      <c r="M14" s="1102">
        <v>0</v>
      </c>
      <c r="N14" s="1103">
        <v>0</v>
      </c>
      <c r="O14" s="1102">
        <v>0</v>
      </c>
      <c r="P14" s="1103">
        <f t="shared" si="2"/>
        <v>0</v>
      </c>
    </row>
    <row r="15" spans="1:21" s="430" customFormat="1" ht="16.5" customHeight="1" x14ac:dyDescent="0.25">
      <c r="A15" s="430">
        <v>7</v>
      </c>
      <c r="B15" s="1092" t="s">
        <v>4</v>
      </c>
      <c r="C15" s="1102">
        <f t="shared" si="0"/>
        <v>16920</v>
      </c>
      <c r="D15" s="1103">
        <f t="shared" si="1"/>
        <v>100</v>
      </c>
      <c r="E15" s="1102">
        <v>3551</v>
      </c>
      <c r="F15" s="1103">
        <v>20.986997635933808</v>
      </c>
      <c r="G15" s="1102">
        <v>9365</v>
      </c>
      <c r="H15" s="1103">
        <v>55.34869976359338</v>
      </c>
      <c r="I15" s="1102">
        <v>2085</v>
      </c>
      <c r="J15" s="1103">
        <v>12.322695035460992</v>
      </c>
      <c r="K15" s="1102">
        <v>1919</v>
      </c>
      <c r="L15" s="1103">
        <v>11.34160756501182</v>
      </c>
      <c r="M15" s="1102">
        <v>0</v>
      </c>
      <c r="N15" s="1103">
        <v>0</v>
      </c>
      <c r="O15" s="1102">
        <v>0</v>
      </c>
      <c r="P15" s="1103">
        <f t="shared" si="2"/>
        <v>0</v>
      </c>
    </row>
    <row r="16" spans="1:21" s="430" customFormat="1" ht="16.5" customHeight="1" x14ac:dyDescent="0.25">
      <c r="A16" s="430">
        <v>8</v>
      </c>
      <c r="B16" s="1092" t="s">
        <v>40</v>
      </c>
      <c r="C16" s="1102">
        <f t="shared" si="0"/>
        <v>3849</v>
      </c>
      <c r="D16" s="1103">
        <f t="shared" si="1"/>
        <v>100</v>
      </c>
      <c r="E16" s="1102">
        <v>260</v>
      </c>
      <c r="F16" s="1103">
        <v>6.7550012990387112</v>
      </c>
      <c r="G16" s="1102">
        <v>2780</v>
      </c>
      <c r="H16" s="1103">
        <v>72.226552351260068</v>
      </c>
      <c r="I16" s="1102">
        <v>174</v>
      </c>
      <c r="J16" s="1103">
        <v>4.5206547155105223</v>
      </c>
      <c r="K16" s="1102">
        <v>635</v>
      </c>
      <c r="L16" s="1103">
        <v>16.497791634190698</v>
      </c>
      <c r="M16" s="1102">
        <v>0</v>
      </c>
      <c r="N16" s="1103">
        <v>0</v>
      </c>
      <c r="O16" s="1102">
        <v>0</v>
      </c>
      <c r="P16" s="1103">
        <f t="shared" si="2"/>
        <v>0</v>
      </c>
    </row>
    <row r="17" spans="1:16" s="430" customFormat="1" ht="16.5" customHeight="1" x14ac:dyDescent="0.25">
      <c r="A17" s="430">
        <v>9</v>
      </c>
      <c r="B17" s="1092" t="s">
        <v>41</v>
      </c>
      <c r="C17" s="1102">
        <f t="shared" si="0"/>
        <v>11141</v>
      </c>
      <c r="D17" s="1103">
        <f t="shared" si="1"/>
        <v>100</v>
      </c>
      <c r="E17" s="1102">
        <v>2807</v>
      </c>
      <c r="F17" s="1103">
        <v>25.195224845166504</v>
      </c>
      <c r="G17" s="1102">
        <v>7248</v>
      </c>
      <c r="H17" s="1103">
        <v>65.056996678933672</v>
      </c>
      <c r="I17" s="1102">
        <v>1086</v>
      </c>
      <c r="J17" s="1103">
        <v>9.74777847589983</v>
      </c>
      <c r="K17" s="1102">
        <v>0</v>
      </c>
      <c r="L17" s="1103">
        <v>0</v>
      </c>
      <c r="M17" s="1102">
        <v>0</v>
      </c>
      <c r="N17" s="1103">
        <v>0</v>
      </c>
      <c r="O17" s="1102">
        <v>0</v>
      </c>
      <c r="P17" s="1103">
        <f t="shared" si="2"/>
        <v>0</v>
      </c>
    </row>
    <row r="18" spans="1:16" s="430" customFormat="1" ht="16.5" customHeight="1" x14ac:dyDescent="0.25">
      <c r="A18" s="430">
        <v>10</v>
      </c>
      <c r="B18" s="1092" t="s">
        <v>3</v>
      </c>
      <c r="C18" s="1102">
        <f t="shared" si="0"/>
        <v>8392</v>
      </c>
      <c r="D18" s="1103">
        <f t="shared" si="1"/>
        <v>100</v>
      </c>
      <c r="E18" s="1102">
        <v>4098</v>
      </c>
      <c r="F18" s="1103">
        <v>48.832221163012392</v>
      </c>
      <c r="G18" s="1102">
        <v>3425</v>
      </c>
      <c r="H18" s="1103">
        <v>40.812678741658722</v>
      </c>
      <c r="I18" s="1102">
        <v>292</v>
      </c>
      <c r="J18" s="1103">
        <v>3.479504289799809</v>
      </c>
      <c r="K18" s="1102">
        <v>577</v>
      </c>
      <c r="L18" s="1103">
        <v>6.8755958055290751</v>
      </c>
      <c r="M18" s="1102">
        <v>0</v>
      </c>
      <c r="N18" s="1103">
        <v>0</v>
      </c>
      <c r="O18" s="1102">
        <v>0</v>
      </c>
      <c r="P18" s="1103">
        <f t="shared" si="2"/>
        <v>0</v>
      </c>
    </row>
    <row r="19" spans="1:16" s="428" customFormat="1" ht="16.5" customHeight="1" x14ac:dyDescent="0.25">
      <c r="A19" s="428">
        <v>11</v>
      </c>
      <c r="B19" s="1092" t="s">
        <v>2</v>
      </c>
      <c r="C19" s="1102">
        <f t="shared" si="0"/>
        <v>5982</v>
      </c>
      <c r="D19" s="1103">
        <f t="shared" si="1"/>
        <v>100</v>
      </c>
      <c r="E19" s="1102">
        <v>4233</v>
      </c>
      <c r="F19" s="1103">
        <v>70.762286860581753</v>
      </c>
      <c r="G19" s="1102">
        <v>1111</v>
      </c>
      <c r="H19" s="1103">
        <v>18.572383818121029</v>
      </c>
      <c r="I19" s="1102">
        <v>260</v>
      </c>
      <c r="J19" s="1103">
        <v>4.3463724506853891</v>
      </c>
      <c r="K19" s="1102">
        <v>378</v>
      </c>
      <c r="L19" s="1103">
        <v>6.318956870611836</v>
      </c>
      <c r="M19" s="1102">
        <v>0</v>
      </c>
      <c r="N19" s="1103">
        <v>0</v>
      </c>
      <c r="O19" s="1102">
        <v>0</v>
      </c>
      <c r="P19" s="1103">
        <f t="shared" si="2"/>
        <v>0</v>
      </c>
    </row>
    <row r="20" spans="1:16" s="428" customFormat="1" ht="16.5" customHeight="1" x14ac:dyDescent="0.25">
      <c r="A20" s="428">
        <v>12</v>
      </c>
      <c r="B20" s="1092" t="s">
        <v>35</v>
      </c>
      <c r="C20" s="1102">
        <f t="shared" si="0"/>
        <v>4685</v>
      </c>
      <c r="D20" s="1103">
        <f t="shared" si="1"/>
        <v>100</v>
      </c>
      <c r="E20" s="1102">
        <v>746</v>
      </c>
      <c r="F20" s="1103">
        <v>15.923159018143011</v>
      </c>
      <c r="G20" s="1102">
        <v>2256</v>
      </c>
      <c r="H20" s="1103">
        <v>48.153681963713979</v>
      </c>
      <c r="I20" s="1102">
        <v>995</v>
      </c>
      <c r="J20" s="1103">
        <v>21.237993596584843</v>
      </c>
      <c r="K20" s="1102">
        <v>688</v>
      </c>
      <c r="L20" s="1103">
        <v>14.685165421558164</v>
      </c>
      <c r="M20" s="1102">
        <v>0</v>
      </c>
      <c r="N20" s="1103">
        <v>0</v>
      </c>
      <c r="O20" s="1102">
        <v>0</v>
      </c>
      <c r="P20" s="1103">
        <f t="shared" si="2"/>
        <v>0</v>
      </c>
    </row>
    <row r="21" spans="1:16" s="428" customFormat="1" ht="16.5" customHeight="1" x14ac:dyDescent="0.25">
      <c r="A21" s="428">
        <v>13</v>
      </c>
      <c r="B21" s="1092" t="s">
        <v>42</v>
      </c>
      <c r="C21" s="1102">
        <f t="shared" si="0"/>
        <v>9338</v>
      </c>
      <c r="D21" s="1103">
        <f t="shared" si="1"/>
        <v>100</v>
      </c>
      <c r="E21" s="1102">
        <v>892</v>
      </c>
      <c r="F21" s="1103">
        <v>9.5523666738059543</v>
      </c>
      <c r="G21" s="1102">
        <v>5956</v>
      </c>
      <c r="H21" s="1103">
        <v>63.7823945170272</v>
      </c>
      <c r="I21" s="1102">
        <v>837</v>
      </c>
      <c r="J21" s="1103">
        <v>8.9633754551295777</v>
      </c>
      <c r="K21" s="1102">
        <v>1653</v>
      </c>
      <c r="L21" s="1103">
        <v>17.701863354037268</v>
      </c>
      <c r="M21" s="1102">
        <v>0</v>
      </c>
      <c r="N21" s="1103">
        <v>0</v>
      </c>
      <c r="O21" s="1102">
        <v>0</v>
      </c>
      <c r="P21" s="1103">
        <f t="shared" si="2"/>
        <v>0</v>
      </c>
    </row>
    <row r="22" spans="1:16" s="428" customFormat="1" ht="16.5" customHeight="1" x14ac:dyDescent="0.25">
      <c r="A22" s="428">
        <v>14</v>
      </c>
      <c r="B22" s="1092" t="s">
        <v>43</v>
      </c>
      <c r="C22" s="1102">
        <f t="shared" si="0"/>
        <v>486</v>
      </c>
      <c r="D22" s="1103">
        <f t="shared" si="1"/>
        <v>100</v>
      </c>
      <c r="E22" s="1102">
        <v>12</v>
      </c>
      <c r="F22" s="1103">
        <v>2.4691358024691357</v>
      </c>
      <c r="G22" s="1102">
        <v>230</v>
      </c>
      <c r="H22" s="1103">
        <v>47.325102880658434</v>
      </c>
      <c r="I22" s="1102">
        <v>101</v>
      </c>
      <c r="J22" s="1103">
        <v>20.781893004115226</v>
      </c>
      <c r="K22" s="1102">
        <v>143</v>
      </c>
      <c r="L22" s="1103">
        <v>29.4238683127572</v>
      </c>
      <c r="M22" s="1102">
        <v>0</v>
      </c>
      <c r="N22" s="1103">
        <v>0</v>
      </c>
      <c r="O22" s="1102">
        <v>0</v>
      </c>
      <c r="P22" s="1103">
        <f t="shared" si="2"/>
        <v>0</v>
      </c>
    </row>
    <row r="23" spans="1:16" s="428" customFormat="1" ht="16.5" customHeight="1" x14ac:dyDescent="0.25">
      <c r="A23" s="428">
        <v>15</v>
      </c>
      <c r="B23" s="1092" t="s">
        <v>44</v>
      </c>
      <c r="C23" s="1102">
        <f t="shared" si="0"/>
        <v>1321</v>
      </c>
      <c r="D23" s="1103">
        <f t="shared" si="1"/>
        <v>100</v>
      </c>
      <c r="E23" s="1102">
        <v>638</v>
      </c>
      <c r="F23" s="1103">
        <v>48.29674489023467</v>
      </c>
      <c r="G23" s="1102">
        <v>567</v>
      </c>
      <c r="H23" s="1103">
        <v>42.922028766086299</v>
      </c>
      <c r="I23" s="1102">
        <v>115</v>
      </c>
      <c r="J23" s="1103">
        <v>8.7055261165783495</v>
      </c>
      <c r="K23" s="1102">
        <v>1</v>
      </c>
      <c r="L23" s="1103">
        <v>7.5700227100681305E-2</v>
      </c>
      <c r="M23" s="1102">
        <v>0</v>
      </c>
      <c r="N23" s="1103">
        <v>0</v>
      </c>
      <c r="O23" s="1102">
        <v>0</v>
      </c>
      <c r="P23" s="1103">
        <f t="shared" si="2"/>
        <v>0</v>
      </c>
    </row>
    <row r="24" spans="1:16" s="428" customFormat="1" ht="16.5" customHeight="1" x14ac:dyDescent="0.25">
      <c r="A24" s="428">
        <v>16</v>
      </c>
      <c r="B24" s="1092" t="s">
        <v>45</v>
      </c>
      <c r="C24" s="1102">
        <f t="shared" si="0"/>
        <v>668</v>
      </c>
      <c r="D24" s="1103">
        <f t="shared" si="1"/>
        <v>100</v>
      </c>
      <c r="E24" s="1102">
        <v>0</v>
      </c>
      <c r="F24" s="1103">
        <v>0</v>
      </c>
      <c r="G24" s="1102">
        <v>666</v>
      </c>
      <c r="H24" s="1103">
        <v>99.700598802395206</v>
      </c>
      <c r="I24" s="1102">
        <v>2</v>
      </c>
      <c r="J24" s="1103">
        <v>0.29940119760479045</v>
      </c>
      <c r="K24" s="1102">
        <v>0</v>
      </c>
      <c r="L24" s="1103">
        <v>0</v>
      </c>
      <c r="M24" s="1102">
        <v>0</v>
      </c>
      <c r="N24" s="1103">
        <v>0</v>
      </c>
      <c r="O24" s="1102">
        <v>0</v>
      </c>
      <c r="P24" s="1103">
        <f t="shared" si="2"/>
        <v>0</v>
      </c>
    </row>
    <row r="25" spans="1:16" s="428" customFormat="1" ht="16.5" customHeight="1" x14ac:dyDescent="0.25">
      <c r="A25" s="428">
        <v>17</v>
      </c>
      <c r="B25" s="1092" t="s">
        <v>46</v>
      </c>
      <c r="C25" s="1102">
        <f t="shared" si="0"/>
        <v>389</v>
      </c>
      <c r="D25" s="1103">
        <f t="shared" si="1"/>
        <v>100</v>
      </c>
      <c r="E25" s="1102">
        <v>0</v>
      </c>
      <c r="F25" s="1103">
        <v>0</v>
      </c>
      <c r="G25" s="1102">
        <v>389</v>
      </c>
      <c r="H25" s="1103">
        <v>100</v>
      </c>
      <c r="I25" s="1102">
        <v>0</v>
      </c>
      <c r="J25" s="1103">
        <v>0</v>
      </c>
      <c r="K25" s="1102">
        <v>0</v>
      </c>
      <c r="L25" s="1103">
        <v>0</v>
      </c>
      <c r="M25" s="1102">
        <v>0</v>
      </c>
      <c r="N25" s="1103">
        <v>0</v>
      </c>
      <c r="O25" s="1102">
        <v>0</v>
      </c>
      <c r="P25" s="1103">
        <f t="shared" si="2"/>
        <v>0</v>
      </c>
    </row>
    <row r="26" spans="1:16" s="428" customFormat="1" ht="16.5" customHeight="1" x14ac:dyDescent="0.25">
      <c r="B26" s="1093" t="s">
        <v>1</v>
      </c>
      <c r="C26" s="1096">
        <f t="shared" si="0"/>
        <v>2</v>
      </c>
      <c r="D26" s="1104">
        <f t="shared" si="1"/>
        <v>100</v>
      </c>
      <c r="E26" s="1096">
        <v>1</v>
      </c>
      <c r="F26" s="1104">
        <v>50</v>
      </c>
      <c r="G26" s="1096">
        <v>1</v>
      </c>
      <c r="H26" s="1104">
        <v>50</v>
      </c>
      <c r="I26" s="1096">
        <v>0</v>
      </c>
      <c r="J26" s="1104">
        <v>0</v>
      </c>
      <c r="K26" s="1096">
        <v>0</v>
      </c>
      <c r="L26" s="1104">
        <v>0</v>
      </c>
      <c r="M26" s="1096">
        <v>0</v>
      </c>
      <c r="N26" s="1104">
        <v>0</v>
      </c>
      <c r="O26" s="1096">
        <v>0</v>
      </c>
      <c r="P26" s="1104">
        <f t="shared" si="2"/>
        <v>0</v>
      </c>
    </row>
    <row r="27" spans="1:16" s="426" customFormat="1" ht="14" x14ac:dyDescent="0.25">
      <c r="B27" s="1094" t="s">
        <v>0</v>
      </c>
      <c r="C27" s="1095">
        <f>SUM(C9:C26)</f>
        <v>75345</v>
      </c>
      <c r="D27" s="1097">
        <f>C27/$C27*100</f>
        <v>100</v>
      </c>
      <c r="E27" s="1098">
        <f>SUM(E9:E26)</f>
        <v>20234</v>
      </c>
      <c r="F27" s="1099">
        <f>E27/$C27*100</f>
        <v>26.855133054615436</v>
      </c>
      <c r="G27" s="1098">
        <f>SUM(G9:G26)</f>
        <v>41416</v>
      </c>
      <c r="H27" s="1099">
        <f>G27/$C27*100</f>
        <v>54.968478333001528</v>
      </c>
      <c r="I27" s="1098">
        <f>SUM(I9:I26)</f>
        <v>6971</v>
      </c>
      <c r="J27" s="1099">
        <f>I27/$C27*100</f>
        <v>9.2521069745835813</v>
      </c>
      <c r="K27" s="1098">
        <f>SUM(K9:K26)</f>
        <v>6673</v>
      </c>
      <c r="L27" s="1099">
        <f>K27/$C27*100</f>
        <v>8.8565930055079978</v>
      </c>
      <c r="M27" s="1098">
        <f>SUM(M9:M26)</f>
        <v>51</v>
      </c>
      <c r="N27" s="1099">
        <f>M27/$C27*100</f>
        <v>6.7688632291459286E-2</v>
      </c>
      <c r="O27" s="1098">
        <f>SUM(O9:O26)</f>
        <v>0</v>
      </c>
      <c r="P27" s="1099">
        <f>O27/$C27*100</f>
        <v>0</v>
      </c>
    </row>
    <row r="28" spans="1:16" s="426" customFormat="1" ht="14" hidden="1" x14ac:dyDescent="0.25">
      <c r="A28" s="423">
        <v>18</v>
      </c>
      <c r="B28" s="423" t="s">
        <v>39</v>
      </c>
      <c r="C28" s="431"/>
      <c r="D28" s="432"/>
      <c r="E28" s="431"/>
      <c r="F28" s="432"/>
      <c r="G28" s="431"/>
      <c r="H28" s="432"/>
      <c r="I28" s="431"/>
      <c r="J28" s="432"/>
      <c r="K28" s="431"/>
      <c r="L28" s="432"/>
      <c r="M28" s="431"/>
      <c r="N28" s="432"/>
      <c r="O28" s="431"/>
      <c r="P28" s="432"/>
    </row>
    <row r="29" spans="1:16" s="434" customFormat="1" hidden="1" x14ac:dyDescent="0.25">
      <c r="A29" s="423">
        <v>19</v>
      </c>
      <c r="B29" s="423" t="s">
        <v>47</v>
      </c>
      <c r="C29" s="433"/>
      <c r="D29" s="433"/>
      <c r="E29" s="433"/>
      <c r="F29" s="433"/>
      <c r="G29" s="433"/>
      <c r="H29" s="433"/>
      <c r="I29" s="433"/>
      <c r="K29" s="433"/>
      <c r="L29" s="433"/>
      <c r="M29" s="433"/>
      <c r="N29" s="433"/>
      <c r="O29" s="433"/>
      <c r="P29" s="433"/>
    </row>
    <row r="30" spans="1:16" hidden="1" x14ac:dyDescent="0.25">
      <c r="C30" s="436"/>
      <c r="D30" s="436"/>
      <c r="E30" s="436"/>
      <c r="F30" s="436"/>
      <c r="G30" s="436"/>
      <c r="H30" s="436"/>
      <c r="I30" s="436"/>
      <c r="J30" s="436"/>
      <c r="K30" s="436"/>
      <c r="L30" s="436"/>
      <c r="M30" s="436"/>
      <c r="N30" s="436"/>
      <c r="O30" s="436"/>
      <c r="P30" s="436"/>
    </row>
    <row r="31" spans="1:16" hidden="1" x14ac:dyDescent="0.25">
      <c r="B31" s="437"/>
      <c r="C31" s="438"/>
      <c r="D31" s="438"/>
      <c r="E31" s="438"/>
      <c r="F31" s="438"/>
      <c r="G31" s="438"/>
      <c r="M31" s="437"/>
      <c r="N31" s="437"/>
    </row>
    <row r="32" spans="1:16" hidden="1" x14ac:dyDescent="0.25">
      <c r="B32" s="437"/>
      <c r="D32" s="437"/>
      <c r="M32" s="437"/>
      <c r="N32" s="437"/>
    </row>
    <row r="33" spans="2:14" hidden="1" x14ac:dyDescent="0.25">
      <c r="B33" s="437"/>
      <c r="D33" s="437"/>
      <c r="M33" s="437"/>
      <c r="N33" s="437"/>
    </row>
    <row r="34" spans="2:14" hidden="1" x14ac:dyDescent="0.25">
      <c r="B34" s="437"/>
      <c r="D34" s="437"/>
      <c r="M34" s="437"/>
      <c r="N34" s="437"/>
    </row>
    <row r="35" spans="2:14" hidden="1" x14ac:dyDescent="0.25">
      <c r="B35" s="437"/>
      <c r="D35" s="437"/>
      <c r="M35" s="437"/>
      <c r="N35" s="437"/>
    </row>
    <row r="36" spans="2:14" hidden="1" x14ac:dyDescent="0.25">
      <c r="B36" s="437"/>
      <c r="D36" s="437"/>
      <c r="M36" s="437"/>
      <c r="N36" s="437"/>
    </row>
    <row r="37" spans="2:14" hidden="1" x14ac:dyDescent="0.25">
      <c r="B37" s="437"/>
      <c r="D37" s="437"/>
      <c r="M37" s="437"/>
      <c r="N37" s="437"/>
    </row>
    <row r="38" spans="2:14" hidden="1" x14ac:dyDescent="0.25">
      <c r="B38" s="437"/>
      <c r="D38" s="437"/>
      <c r="M38" s="437"/>
      <c r="N38" s="437"/>
    </row>
    <row r="39" spans="2:14" hidden="1" x14ac:dyDescent="0.25">
      <c r="B39" s="437"/>
      <c r="D39" s="437"/>
      <c r="M39" s="437"/>
      <c r="N39" s="437"/>
    </row>
    <row r="40" spans="2:14" hidden="1" x14ac:dyDescent="0.25">
      <c r="B40" s="437"/>
      <c r="D40" s="437"/>
      <c r="M40" s="437"/>
      <c r="N40" s="437"/>
    </row>
    <row r="41" spans="2:14" x14ac:dyDescent="0.25">
      <c r="B41" s="437"/>
      <c r="D41" s="437"/>
      <c r="M41" s="437"/>
      <c r="N41" s="437"/>
    </row>
    <row r="42" spans="2:14" s="1268" customFormat="1" x14ac:dyDescent="0.25">
      <c r="B42" s="1267"/>
      <c r="D42" s="1267"/>
      <c r="M42" s="1267"/>
      <c r="N42" s="1267"/>
    </row>
    <row r="43" spans="2:14" s="591" customFormat="1" x14ac:dyDescent="0.25">
      <c r="B43" s="423"/>
      <c r="D43" s="423"/>
      <c r="M43" s="423"/>
      <c r="N43" s="423"/>
    </row>
    <row r="44" spans="2:14" s="591" customFormat="1" x14ac:dyDescent="0.25">
      <c r="D44" s="423"/>
      <c r="M44" s="423"/>
      <c r="N44" s="423"/>
    </row>
    <row r="45" spans="2:14" s="591" customFormat="1" x14ac:dyDescent="0.25">
      <c r="B45" s="554" t="s">
        <v>39</v>
      </c>
      <c r="C45" s="555"/>
      <c r="D45" s="556"/>
      <c r="E45" s="555"/>
      <c r="F45" s="555"/>
      <c r="G45" s="557">
        <f>IFERROR(GETPIVOTDATA("ID PRESTACION
COUNT",#REF!,"CCAA",$B45,"Grado Resuelto",$B$1,"Subtipo",G$1),0)</f>
        <v>0</v>
      </c>
      <c r="H45" s="555"/>
      <c r="M45" s="423"/>
      <c r="N45" s="423"/>
    </row>
    <row r="46" spans="2:14" s="591" customFormat="1" x14ac:dyDescent="0.25">
      <c r="B46" s="554" t="s">
        <v>47</v>
      </c>
      <c r="C46" s="555"/>
      <c r="D46" s="556"/>
      <c r="E46" s="555"/>
      <c r="F46" s="555"/>
      <c r="G46" s="557">
        <f>IFERROR(GETPIVOTDATA("ID PRESTACION
COUNT",#REF!,"CCAA",$B46,"Grado Resuelto",$B$1,"Subtipo",G$1),0)</f>
        <v>0</v>
      </c>
      <c r="H46" s="555"/>
      <c r="M46" s="423"/>
      <c r="N46" s="423"/>
    </row>
    <row r="47" spans="2:14" s="591" customFormat="1" x14ac:dyDescent="0.25">
      <c r="D47" s="423"/>
      <c r="M47" s="423"/>
      <c r="N47" s="423"/>
    </row>
    <row r="48" spans="2:14" s="1268" customFormat="1" x14ac:dyDescent="0.25">
      <c r="D48" s="1267"/>
    </row>
    <row r="49" spans="4:4" x14ac:dyDescent="0.25">
      <c r="D49" s="437"/>
    </row>
    <row r="50" spans="4:4" x14ac:dyDescent="0.25">
      <c r="D50" s="437"/>
    </row>
    <row r="51" spans="4:4" x14ac:dyDescent="0.25">
      <c r="D51" s="437"/>
    </row>
    <row r="52" spans="4:4" x14ac:dyDescent="0.25">
      <c r="D52" s="437"/>
    </row>
    <row r="53" spans="4:4" x14ac:dyDescent="0.25">
      <c r="D53" s="437"/>
    </row>
    <row r="54" spans="4:4" x14ac:dyDescent="0.25">
      <c r="D54" s="437"/>
    </row>
    <row r="55" spans="4:4" x14ac:dyDescent="0.25">
      <c r="D55" s="437"/>
    </row>
    <row r="56" spans="4:4" x14ac:dyDescent="0.25">
      <c r="D56" s="437"/>
    </row>
    <row r="57" spans="4:4" x14ac:dyDescent="0.25">
      <c r="D57" s="437"/>
    </row>
    <row r="58" spans="4:4" x14ac:dyDescent="0.25">
      <c r="D58" s="437"/>
    </row>
    <row r="59" spans="4:4" x14ac:dyDescent="0.25">
      <c r="D59" s="437"/>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Hoja49">
    <tabColor theme="0"/>
    <pageSetUpPr fitToPage="1"/>
  </sheetPr>
  <dimension ref="A1:U59"/>
  <sheetViews>
    <sheetView zoomScale="110" zoomScaleNormal="110" workbookViewId="0">
      <selection activeCell="B5" sqref="B5"/>
    </sheetView>
  </sheetViews>
  <sheetFormatPr baseColWidth="10" defaultColWidth="11.453125" defaultRowHeight="15" x14ac:dyDescent="0.25"/>
  <cols>
    <col min="1" max="1" width="0.54296875" style="435" customWidth="1"/>
    <col min="2" max="2" width="26.54296875" style="435" bestFit="1" customWidth="1"/>
    <col min="3" max="3" width="7.81640625" style="435" customWidth="1"/>
    <col min="4" max="4" width="7" style="435" bestFit="1" customWidth="1"/>
    <col min="5" max="5" width="8.54296875" style="435" customWidth="1"/>
    <col min="6" max="6" width="7" style="435" bestFit="1" customWidth="1"/>
    <col min="7" max="7" width="8.26953125" style="435" customWidth="1"/>
    <col min="8" max="8" width="7" style="435" bestFit="1" customWidth="1"/>
    <col min="9" max="9" width="9.7265625" style="435" customWidth="1"/>
    <col min="10" max="10" width="6.54296875" style="435" customWidth="1"/>
    <col min="11" max="11" width="7" style="435" customWidth="1"/>
    <col min="12" max="12" width="6" style="435" customWidth="1"/>
    <col min="13" max="13" width="7.1796875" style="435" customWidth="1"/>
    <col min="14" max="14" width="6" style="435" customWidth="1"/>
    <col min="15" max="15" width="7.1796875" style="435" customWidth="1"/>
    <col min="16" max="16" width="7.26953125" style="435" customWidth="1"/>
    <col min="17" max="16384" width="11.453125" style="435"/>
  </cols>
  <sheetData>
    <row r="1" spans="1:21" s="414" customFormat="1" ht="12.75" customHeight="1" x14ac:dyDescent="0.25">
      <c r="B1" s="415" t="s">
        <v>48</v>
      </c>
      <c r="E1" s="416" t="s">
        <v>195</v>
      </c>
      <c r="F1" s="416"/>
      <c r="G1" s="416" t="s">
        <v>196</v>
      </c>
      <c r="H1" s="416"/>
      <c r="I1" s="416" t="s">
        <v>197</v>
      </c>
      <c r="J1" s="416"/>
      <c r="K1" s="416" t="s">
        <v>198</v>
      </c>
      <c r="L1" s="416"/>
      <c r="M1" s="416" t="s">
        <v>199</v>
      </c>
      <c r="N1" s="416"/>
      <c r="O1" s="416" t="s">
        <v>200</v>
      </c>
    </row>
    <row r="2" spans="1:21" s="417" customFormat="1" ht="48" customHeight="1" x14ac:dyDescent="0.3">
      <c r="B2" s="418"/>
      <c r="C2" s="418"/>
      <c r="D2" s="418"/>
      <c r="E2" s="418"/>
      <c r="F2" s="418"/>
      <c r="G2" s="418"/>
      <c r="H2" s="418"/>
    </row>
    <row r="3" spans="1:21" s="419" customFormat="1" ht="19.5" customHeight="1" x14ac:dyDescent="0.25">
      <c r="B3" s="1401" t="s">
        <v>443</v>
      </c>
      <c r="C3" s="1401"/>
      <c r="D3" s="1401"/>
      <c r="E3" s="1401"/>
      <c r="F3" s="1401"/>
      <c r="G3" s="1401"/>
      <c r="H3" s="1401"/>
      <c r="I3" s="1401"/>
      <c r="J3" s="1401"/>
      <c r="K3" s="1401"/>
      <c r="L3" s="1401"/>
      <c r="M3" s="1401"/>
      <c r="N3" s="1401"/>
      <c r="O3" s="1401"/>
      <c r="P3" s="1401"/>
    </row>
    <row r="4" spans="1:21" s="419" customFormat="1" x14ac:dyDescent="0.25">
      <c r="B4" s="1326" t="s">
        <v>486</v>
      </c>
      <c r="C4" s="1326"/>
      <c r="D4" s="1326"/>
      <c r="E4" s="1326"/>
      <c r="F4" s="1326"/>
      <c r="G4" s="1326"/>
      <c r="H4" s="1326"/>
      <c r="I4" s="1326"/>
      <c r="J4" s="1326"/>
      <c r="K4" s="1326"/>
      <c r="L4" s="1326"/>
      <c r="M4" s="1326"/>
      <c r="N4" s="1326"/>
      <c r="O4" s="1326"/>
      <c r="P4" s="1326"/>
      <c r="Q4" s="420"/>
      <c r="R4" s="420"/>
      <c r="S4" s="420"/>
      <c r="T4" s="420"/>
      <c r="U4" s="420"/>
    </row>
    <row r="5" spans="1:21" s="284" customFormat="1" ht="7.5" customHeight="1" x14ac:dyDescent="0.25">
      <c r="B5" s="421"/>
      <c r="C5" s="422" t="s">
        <v>195</v>
      </c>
      <c r="D5" s="422"/>
      <c r="E5" s="422" t="s">
        <v>196</v>
      </c>
      <c r="F5" s="422"/>
      <c r="G5" s="422" t="s">
        <v>197</v>
      </c>
      <c r="H5" s="422"/>
      <c r="I5" s="422" t="s">
        <v>198</v>
      </c>
      <c r="J5" s="422"/>
      <c r="K5" s="423" t="s">
        <v>199</v>
      </c>
      <c r="L5" s="422"/>
      <c r="M5" s="423" t="s">
        <v>200</v>
      </c>
      <c r="O5" s="423" t="s">
        <v>200</v>
      </c>
    </row>
    <row r="6" spans="1:21" s="419" customFormat="1" ht="15" customHeight="1" x14ac:dyDescent="0.25">
      <c r="B6" s="1085"/>
      <c r="C6" s="1498" t="s">
        <v>201</v>
      </c>
      <c r="D6" s="1499"/>
      <c r="E6" s="1499"/>
      <c r="F6" s="1499"/>
      <c r="G6" s="1499"/>
      <c r="H6" s="1499"/>
      <c r="I6" s="1499"/>
      <c r="J6" s="1499"/>
      <c r="K6" s="1499"/>
      <c r="L6" s="1499"/>
      <c r="M6" s="1499"/>
      <c r="N6" s="1499"/>
      <c r="O6" s="1499"/>
      <c r="P6" s="1500"/>
    </row>
    <row r="7" spans="1:21" s="419" customFormat="1" ht="57" customHeight="1" x14ac:dyDescent="0.25">
      <c r="B7" s="1501" t="s">
        <v>12</v>
      </c>
      <c r="C7" s="1496" t="s">
        <v>0</v>
      </c>
      <c r="D7" s="1497"/>
      <c r="E7" s="1496" t="s">
        <v>202</v>
      </c>
      <c r="F7" s="1497"/>
      <c r="G7" s="1496" t="s">
        <v>203</v>
      </c>
      <c r="H7" s="1497"/>
      <c r="I7" s="1503" t="s">
        <v>204</v>
      </c>
      <c r="J7" s="1504"/>
      <c r="K7" s="1496" t="s">
        <v>205</v>
      </c>
      <c r="L7" s="1497"/>
      <c r="M7" s="1496" t="s">
        <v>206</v>
      </c>
      <c r="N7" s="1497"/>
      <c r="O7" s="1496" t="s">
        <v>207</v>
      </c>
      <c r="P7" s="1497"/>
    </row>
    <row r="8" spans="1:21" s="424" customFormat="1" ht="12" customHeight="1" x14ac:dyDescent="0.25">
      <c r="B8" s="1502"/>
      <c r="C8" s="1088" t="s">
        <v>9</v>
      </c>
      <c r="D8" s="1089" t="s">
        <v>28</v>
      </c>
      <c r="E8" s="1086" t="s">
        <v>9</v>
      </c>
      <c r="F8" s="1087" t="s">
        <v>28</v>
      </c>
      <c r="G8" s="1088" t="s">
        <v>9</v>
      </c>
      <c r="H8" s="1089" t="s">
        <v>28</v>
      </c>
      <c r="I8" s="1090" t="s">
        <v>9</v>
      </c>
      <c r="J8" s="1105" t="s">
        <v>28</v>
      </c>
      <c r="K8" s="1088" t="s">
        <v>9</v>
      </c>
      <c r="L8" s="1089" t="s">
        <v>28</v>
      </c>
      <c r="M8" s="1088" t="s">
        <v>9</v>
      </c>
      <c r="N8" s="1089" t="s">
        <v>28</v>
      </c>
      <c r="O8" s="1088" t="s">
        <v>9</v>
      </c>
      <c r="P8" s="1089" t="s">
        <v>28</v>
      </c>
      <c r="R8" s="425"/>
    </row>
    <row r="9" spans="1:21" s="426" customFormat="1" ht="16.5" customHeight="1" x14ac:dyDescent="0.25">
      <c r="A9" s="426">
        <v>1</v>
      </c>
      <c r="B9" s="1091" t="s">
        <v>8</v>
      </c>
      <c r="C9" s="1100">
        <f>E9+G9+I9+K9+M9+O9</f>
        <v>101</v>
      </c>
      <c r="D9" s="1101">
        <f>IFERROR(C9/$C9*100,"-")</f>
        <v>100</v>
      </c>
      <c r="E9" s="1100">
        <v>0</v>
      </c>
      <c r="F9" s="1101">
        <v>0</v>
      </c>
      <c r="G9" s="1100">
        <v>16</v>
      </c>
      <c r="H9" s="1101">
        <v>15.841584158415841</v>
      </c>
      <c r="I9" s="1100">
        <v>85</v>
      </c>
      <c r="J9" s="1101">
        <v>84.158415841584159</v>
      </c>
      <c r="K9" s="1100">
        <v>0</v>
      </c>
      <c r="L9" s="1101">
        <v>0</v>
      </c>
      <c r="M9" s="1100">
        <v>0</v>
      </c>
      <c r="N9" s="1101">
        <v>0</v>
      </c>
      <c r="O9" s="1100">
        <v>0</v>
      </c>
      <c r="P9" s="1101">
        <f>IFERROR(O9/$C9*100,"-")</f>
        <v>0</v>
      </c>
      <c r="R9" s="427"/>
    </row>
    <row r="10" spans="1:21" s="428" customFormat="1" ht="16.5" customHeight="1" x14ac:dyDescent="0.25">
      <c r="A10" s="428">
        <v>2</v>
      </c>
      <c r="B10" s="1092" t="s">
        <v>7</v>
      </c>
      <c r="C10" s="1102">
        <f t="shared" ref="C10:C26" si="0">E10+G10+I10+K10+M10+O10</f>
        <v>1297</v>
      </c>
      <c r="D10" s="1103">
        <f t="shared" ref="D10:D26" si="1">IFERROR(C10/$C10*100,"-")</f>
        <v>100</v>
      </c>
      <c r="E10" s="1102">
        <v>2</v>
      </c>
      <c r="F10" s="1103">
        <v>0.15420200462606012</v>
      </c>
      <c r="G10" s="1102">
        <v>49</v>
      </c>
      <c r="H10" s="1103">
        <v>3.7779491133384733</v>
      </c>
      <c r="I10" s="1102">
        <v>1246</v>
      </c>
      <c r="J10" s="1103">
        <v>96.067848882035463</v>
      </c>
      <c r="K10" s="1102">
        <v>0</v>
      </c>
      <c r="L10" s="1103">
        <v>0</v>
      </c>
      <c r="M10" s="1102">
        <v>0</v>
      </c>
      <c r="N10" s="1103">
        <v>0</v>
      </c>
      <c r="O10" s="1102">
        <v>0</v>
      </c>
      <c r="P10" s="1103">
        <f t="shared" ref="P10:P26" si="2">IFERROR(O10/$C10*100,"-")</f>
        <v>0</v>
      </c>
      <c r="R10" s="429"/>
    </row>
    <row r="11" spans="1:21" s="428" customFormat="1" ht="16.5" customHeight="1" x14ac:dyDescent="0.25">
      <c r="A11" s="428">
        <v>3</v>
      </c>
      <c r="B11" s="1092" t="s">
        <v>37</v>
      </c>
      <c r="C11" s="1102">
        <f t="shared" si="0"/>
        <v>1289</v>
      </c>
      <c r="D11" s="1103">
        <f t="shared" si="1"/>
        <v>100</v>
      </c>
      <c r="E11" s="1102">
        <v>97</v>
      </c>
      <c r="F11" s="1103">
        <v>7.5252133436772688</v>
      </c>
      <c r="G11" s="1102">
        <v>22</v>
      </c>
      <c r="H11" s="1103">
        <v>1.7067494181536074</v>
      </c>
      <c r="I11" s="1102">
        <v>128</v>
      </c>
      <c r="J11" s="1103">
        <v>9.9301784328937153</v>
      </c>
      <c r="K11" s="1102">
        <v>904</v>
      </c>
      <c r="L11" s="1103">
        <v>70.131885182311876</v>
      </c>
      <c r="M11" s="1102">
        <v>138</v>
      </c>
      <c r="N11" s="1103">
        <v>10.705973622963539</v>
      </c>
      <c r="O11" s="1102">
        <v>0</v>
      </c>
      <c r="P11" s="1103">
        <f t="shared" si="2"/>
        <v>0</v>
      </c>
      <c r="R11" s="429"/>
    </row>
    <row r="12" spans="1:21" s="428" customFormat="1" ht="16.5" customHeight="1" x14ac:dyDescent="0.25">
      <c r="A12" s="428">
        <v>4</v>
      </c>
      <c r="B12" s="1092" t="s">
        <v>38</v>
      </c>
      <c r="C12" s="1102">
        <f t="shared" si="0"/>
        <v>36</v>
      </c>
      <c r="D12" s="1103">
        <f t="shared" si="1"/>
        <v>100</v>
      </c>
      <c r="E12" s="1102">
        <v>0</v>
      </c>
      <c r="F12" s="1103">
        <v>0</v>
      </c>
      <c r="G12" s="1102">
        <v>0</v>
      </c>
      <c r="H12" s="1103">
        <v>0</v>
      </c>
      <c r="I12" s="1102">
        <v>36</v>
      </c>
      <c r="J12" s="1103">
        <v>100</v>
      </c>
      <c r="K12" s="1102">
        <v>0</v>
      </c>
      <c r="L12" s="1103">
        <v>0</v>
      </c>
      <c r="M12" s="1102">
        <v>0</v>
      </c>
      <c r="N12" s="1103">
        <v>0</v>
      </c>
      <c r="O12" s="1102">
        <v>0</v>
      </c>
      <c r="P12" s="1103">
        <f t="shared" si="2"/>
        <v>0</v>
      </c>
      <c r="R12" s="429"/>
    </row>
    <row r="13" spans="1:21" s="428" customFormat="1" ht="16.5" customHeight="1" x14ac:dyDescent="0.25">
      <c r="A13" s="428">
        <v>5</v>
      </c>
      <c r="B13" s="1092" t="s">
        <v>6</v>
      </c>
      <c r="C13" s="1102">
        <f t="shared" si="0"/>
        <v>5516</v>
      </c>
      <c r="D13" s="1103">
        <f t="shared" si="1"/>
        <v>100</v>
      </c>
      <c r="E13" s="1102">
        <v>4031</v>
      </c>
      <c r="F13" s="1103">
        <v>73.078317621464834</v>
      </c>
      <c r="G13" s="1102">
        <v>3</v>
      </c>
      <c r="H13" s="1103">
        <v>5.4387237128353881E-2</v>
      </c>
      <c r="I13" s="1102">
        <v>487</v>
      </c>
      <c r="J13" s="1103">
        <v>8.8288614938361132</v>
      </c>
      <c r="K13" s="1102">
        <v>994</v>
      </c>
      <c r="L13" s="1103">
        <v>18.020304568527919</v>
      </c>
      <c r="M13" s="1102">
        <v>1</v>
      </c>
      <c r="N13" s="1103">
        <v>1.8129079042784626E-2</v>
      </c>
      <c r="O13" s="1102">
        <v>0</v>
      </c>
      <c r="P13" s="1103">
        <f t="shared" si="2"/>
        <v>0</v>
      </c>
      <c r="R13" s="429"/>
    </row>
    <row r="14" spans="1:21" s="428" customFormat="1" ht="16.5" customHeight="1" x14ac:dyDescent="0.25">
      <c r="A14" s="428">
        <v>6</v>
      </c>
      <c r="B14" s="1092" t="s">
        <v>5</v>
      </c>
      <c r="C14" s="1102">
        <f t="shared" si="0"/>
        <v>0</v>
      </c>
      <c r="D14" s="1103" t="str">
        <f t="shared" si="1"/>
        <v>-</v>
      </c>
      <c r="E14" s="1102">
        <v>0</v>
      </c>
      <c r="F14" s="1103" t="s">
        <v>366</v>
      </c>
      <c r="G14" s="1102">
        <v>0</v>
      </c>
      <c r="H14" s="1103" t="s">
        <v>366</v>
      </c>
      <c r="I14" s="1102">
        <v>0</v>
      </c>
      <c r="J14" s="1103" t="s">
        <v>366</v>
      </c>
      <c r="K14" s="1102">
        <v>0</v>
      </c>
      <c r="L14" s="1103" t="s">
        <v>366</v>
      </c>
      <c r="M14" s="1102">
        <v>0</v>
      </c>
      <c r="N14" s="1103" t="s">
        <v>366</v>
      </c>
      <c r="O14" s="1102">
        <v>0</v>
      </c>
      <c r="P14" s="1103" t="str">
        <f t="shared" si="2"/>
        <v>-</v>
      </c>
    </row>
    <row r="15" spans="1:21" s="430" customFormat="1" ht="16.5" customHeight="1" x14ac:dyDescent="0.25">
      <c r="A15" s="430">
        <v>7</v>
      </c>
      <c r="B15" s="1092" t="s">
        <v>4</v>
      </c>
      <c r="C15" s="1102">
        <f t="shared" si="0"/>
        <v>19967</v>
      </c>
      <c r="D15" s="1103">
        <f t="shared" si="1"/>
        <v>100</v>
      </c>
      <c r="E15" s="1102">
        <v>8225</v>
      </c>
      <c r="F15" s="1103">
        <v>41.192968397856461</v>
      </c>
      <c r="G15" s="1102">
        <v>0</v>
      </c>
      <c r="H15" s="1103">
        <v>0</v>
      </c>
      <c r="I15" s="1102">
        <v>9987</v>
      </c>
      <c r="J15" s="1103">
        <v>50.017528922722491</v>
      </c>
      <c r="K15" s="1102">
        <v>1755</v>
      </c>
      <c r="L15" s="1103">
        <v>8.7895026794210445</v>
      </c>
      <c r="M15" s="1102">
        <v>0</v>
      </c>
      <c r="N15" s="1103">
        <v>0</v>
      </c>
      <c r="O15" s="1102">
        <v>0</v>
      </c>
      <c r="P15" s="1103">
        <f t="shared" si="2"/>
        <v>0</v>
      </c>
    </row>
    <row r="16" spans="1:21" s="430" customFormat="1" ht="16.5" customHeight="1" x14ac:dyDescent="0.25">
      <c r="A16" s="430">
        <v>8</v>
      </c>
      <c r="B16" s="1092" t="s">
        <v>40</v>
      </c>
      <c r="C16" s="1102">
        <f t="shared" si="0"/>
        <v>2952</v>
      </c>
      <c r="D16" s="1103">
        <f t="shared" si="1"/>
        <v>100</v>
      </c>
      <c r="E16" s="1102">
        <v>528</v>
      </c>
      <c r="F16" s="1103">
        <v>17.886178861788618</v>
      </c>
      <c r="G16" s="1102">
        <v>1689</v>
      </c>
      <c r="H16" s="1103">
        <v>57.215447154471541</v>
      </c>
      <c r="I16" s="1102">
        <v>118</v>
      </c>
      <c r="J16" s="1103">
        <v>3.9972899728997291</v>
      </c>
      <c r="K16" s="1102">
        <v>617</v>
      </c>
      <c r="L16" s="1103">
        <v>20.901084010840108</v>
      </c>
      <c r="M16" s="1102">
        <v>0</v>
      </c>
      <c r="N16" s="1103">
        <v>0</v>
      </c>
      <c r="O16" s="1102">
        <v>0</v>
      </c>
      <c r="P16" s="1103">
        <f t="shared" si="2"/>
        <v>0</v>
      </c>
    </row>
    <row r="17" spans="1:16" s="430" customFormat="1" ht="16.5" customHeight="1" x14ac:dyDescent="0.25">
      <c r="A17" s="430">
        <v>9</v>
      </c>
      <c r="B17" s="1092" t="s">
        <v>41</v>
      </c>
      <c r="C17" s="1102">
        <f t="shared" si="0"/>
        <v>6737</v>
      </c>
      <c r="D17" s="1103">
        <f t="shared" si="1"/>
        <v>100</v>
      </c>
      <c r="E17" s="1102">
        <v>6262</v>
      </c>
      <c r="F17" s="1103">
        <v>92.949383998812536</v>
      </c>
      <c r="G17" s="1102">
        <v>6</v>
      </c>
      <c r="H17" s="1103">
        <v>8.9060412646578602E-2</v>
      </c>
      <c r="I17" s="1102">
        <v>469</v>
      </c>
      <c r="J17" s="1103">
        <v>6.961555588540894</v>
      </c>
      <c r="K17" s="1102">
        <v>0</v>
      </c>
      <c r="L17" s="1103">
        <v>0</v>
      </c>
      <c r="M17" s="1102">
        <v>0</v>
      </c>
      <c r="N17" s="1103">
        <v>0</v>
      </c>
      <c r="O17" s="1102">
        <v>0</v>
      </c>
      <c r="P17" s="1103">
        <f t="shared" si="2"/>
        <v>0</v>
      </c>
    </row>
    <row r="18" spans="1:16" s="430" customFormat="1" ht="16.5" customHeight="1" x14ac:dyDescent="0.25">
      <c r="A18" s="430">
        <v>10</v>
      </c>
      <c r="B18" s="1092" t="s">
        <v>3</v>
      </c>
      <c r="C18" s="1102">
        <f t="shared" si="0"/>
        <v>6852</v>
      </c>
      <c r="D18" s="1103">
        <f t="shared" si="1"/>
        <v>100</v>
      </c>
      <c r="E18" s="1102">
        <v>5158</v>
      </c>
      <c r="F18" s="1103">
        <v>75.277291301809697</v>
      </c>
      <c r="G18" s="1102">
        <v>1193</v>
      </c>
      <c r="H18" s="1103">
        <v>17.410974897840049</v>
      </c>
      <c r="I18" s="1102">
        <v>93</v>
      </c>
      <c r="J18" s="1103">
        <v>1.3572679509632224</v>
      </c>
      <c r="K18" s="1102">
        <v>408</v>
      </c>
      <c r="L18" s="1103">
        <v>5.9544658493870406</v>
      </c>
      <c r="M18" s="1102">
        <v>0</v>
      </c>
      <c r="N18" s="1103">
        <v>0</v>
      </c>
      <c r="O18" s="1102">
        <v>0</v>
      </c>
      <c r="P18" s="1103">
        <f t="shared" si="2"/>
        <v>0</v>
      </c>
    </row>
    <row r="19" spans="1:16" s="428" customFormat="1" ht="16.5" customHeight="1" x14ac:dyDescent="0.25">
      <c r="A19" s="428">
        <v>11</v>
      </c>
      <c r="B19" s="1092" t="s">
        <v>2</v>
      </c>
      <c r="C19" s="1102">
        <f t="shared" si="0"/>
        <v>6600</v>
      </c>
      <c r="D19" s="1103">
        <f t="shared" si="1"/>
        <v>100</v>
      </c>
      <c r="E19" s="1102">
        <v>5782</v>
      </c>
      <c r="F19" s="1103">
        <v>87.606060606060609</v>
      </c>
      <c r="G19" s="1102">
        <v>1</v>
      </c>
      <c r="H19" s="1103">
        <v>1.5151515151515152E-2</v>
      </c>
      <c r="I19" s="1102">
        <v>237</v>
      </c>
      <c r="J19" s="1103">
        <v>3.5909090909090913</v>
      </c>
      <c r="K19" s="1102">
        <v>580</v>
      </c>
      <c r="L19" s="1103">
        <v>8.7878787878787872</v>
      </c>
      <c r="M19" s="1102">
        <v>0</v>
      </c>
      <c r="N19" s="1103">
        <v>0</v>
      </c>
      <c r="O19" s="1102">
        <v>0</v>
      </c>
      <c r="P19" s="1103">
        <f t="shared" si="2"/>
        <v>0</v>
      </c>
    </row>
    <row r="20" spans="1:16" s="428" customFormat="1" ht="16.5" customHeight="1" x14ac:dyDescent="0.25">
      <c r="A20" s="428">
        <v>12</v>
      </c>
      <c r="B20" s="1092" t="s">
        <v>35</v>
      </c>
      <c r="C20" s="1102">
        <f t="shared" si="0"/>
        <v>4271</v>
      </c>
      <c r="D20" s="1103">
        <f t="shared" si="1"/>
        <v>100</v>
      </c>
      <c r="E20" s="1102">
        <v>1467</v>
      </c>
      <c r="F20" s="1103">
        <v>34.347927885741043</v>
      </c>
      <c r="G20" s="1102">
        <v>41</v>
      </c>
      <c r="H20" s="1103">
        <v>0.9599625380472957</v>
      </c>
      <c r="I20" s="1102">
        <v>1223</v>
      </c>
      <c r="J20" s="1103">
        <v>28.634980098337625</v>
      </c>
      <c r="K20" s="1102">
        <v>1540</v>
      </c>
      <c r="L20" s="1103">
        <v>36.057129477874035</v>
      </c>
      <c r="M20" s="1102">
        <v>0</v>
      </c>
      <c r="N20" s="1103">
        <v>0</v>
      </c>
      <c r="O20" s="1102">
        <v>0</v>
      </c>
      <c r="P20" s="1103">
        <f t="shared" si="2"/>
        <v>0</v>
      </c>
    </row>
    <row r="21" spans="1:16" s="428" customFormat="1" ht="16.5" customHeight="1" x14ac:dyDescent="0.25">
      <c r="A21" s="428">
        <v>13</v>
      </c>
      <c r="B21" s="1092" t="s">
        <v>42</v>
      </c>
      <c r="C21" s="1102">
        <f t="shared" si="0"/>
        <v>4902</v>
      </c>
      <c r="D21" s="1103">
        <f t="shared" si="1"/>
        <v>100</v>
      </c>
      <c r="E21" s="1102">
        <v>1093</v>
      </c>
      <c r="F21" s="1103">
        <v>22.29702162382701</v>
      </c>
      <c r="G21" s="1102">
        <v>3</v>
      </c>
      <c r="H21" s="1103">
        <v>6.119951040391676E-2</v>
      </c>
      <c r="I21" s="1102">
        <v>425</v>
      </c>
      <c r="J21" s="1103">
        <v>8.6699306405548757</v>
      </c>
      <c r="K21" s="1102">
        <v>3381</v>
      </c>
      <c r="L21" s="1103">
        <v>68.971848225214188</v>
      </c>
      <c r="M21" s="1102">
        <v>0</v>
      </c>
      <c r="N21" s="1103">
        <v>0</v>
      </c>
      <c r="O21" s="1102">
        <v>0</v>
      </c>
      <c r="P21" s="1103">
        <f t="shared" si="2"/>
        <v>0</v>
      </c>
    </row>
    <row r="22" spans="1:16" s="428" customFormat="1" ht="16.5" customHeight="1" x14ac:dyDescent="0.25">
      <c r="A22" s="428">
        <v>14</v>
      </c>
      <c r="B22" s="1092" t="s">
        <v>43</v>
      </c>
      <c r="C22" s="1102">
        <f t="shared" si="0"/>
        <v>186</v>
      </c>
      <c r="D22" s="1103">
        <f t="shared" si="1"/>
        <v>100</v>
      </c>
      <c r="E22" s="1102">
        <v>19</v>
      </c>
      <c r="F22" s="1103">
        <v>10.21505376344086</v>
      </c>
      <c r="G22" s="1102">
        <v>0</v>
      </c>
      <c r="H22" s="1103">
        <v>0</v>
      </c>
      <c r="I22" s="1102">
        <v>57</v>
      </c>
      <c r="J22" s="1103">
        <v>30.64516129032258</v>
      </c>
      <c r="K22" s="1102">
        <v>110</v>
      </c>
      <c r="L22" s="1103">
        <v>59.13978494623656</v>
      </c>
      <c r="M22" s="1102">
        <v>0</v>
      </c>
      <c r="N22" s="1103">
        <v>0</v>
      </c>
      <c r="O22" s="1102">
        <v>0</v>
      </c>
      <c r="P22" s="1103">
        <f t="shared" si="2"/>
        <v>0</v>
      </c>
    </row>
    <row r="23" spans="1:16" s="428" customFormat="1" ht="16.5" customHeight="1" x14ac:dyDescent="0.25">
      <c r="A23" s="428">
        <v>15</v>
      </c>
      <c r="B23" s="1092" t="s">
        <v>44</v>
      </c>
      <c r="C23" s="1102">
        <f t="shared" si="0"/>
        <v>723</v>
      </c>
      <c r="D23" s="1103">
        <f t="shared" si="1"/>
        <v>100</v>
      </c>
      <c r="E23" s="1102">
        <v>461</v>
      </c>
      <c r="F23" s="1103">
        <v>63.762102351313963</v>
      </c>
      <c r="G23" s="1102">
        <v>19</v>
      </c>
      <c r="H23" s="1103">
        <v>2.627939142461964</v>
      </c>
      <c r="I23" s="1102">
        <v>129</v>
      </c>
      <c r="J23" s="1103">
        <v>17.842323651452283</v>
      </c>
      <c r="K23" s="1102">
        <v>114</v>
      </c>
      <c r="L23" s="1103">
        <v>15.767634854771783</v>
      </c>
      <c r="M23" s="1102">
        <v>0</v>
      </c>
      <c r="N23" s="1103">
        <v>0</v>
      </c>
      <c r="O23" s="1102">
        <v>0</v>
      </c>
      <c r="P23" s="1103">
        <f t="shared" si="2"/>
        <v>0</v>
      </c>
    </row>
    <row r="24" spans="1:16" s="428" customFormat="1" ht="16.5" customHeight="1" x14ac:dyDescent="0.25">
      <c r="A24" s="428">
        <v>16</v>
      </c>
      <c r="B24" s="1092" t="s">
        <v>45</v>
      </c>
      <c r="C24" s="1102">
        <f t="shared" si="0"/>
        <v>39</v>
      </c>
      <c r="D24" s="1103">
        <f t="shared" si="1"/>
        <v>100</v>
      </c>
      <c r="E24" s="1102">
        <v>0</v>
      </c>
      <c r="F24" s="1103">
        <v>0</v>
      </c>
      <c r="G24" s="1102">
        <v>39</v>
      </c>
      <c r="H24" s="1103">
        <v>100</v>
      </c>
      <c r="I24" s="1102">
        <v>0</v>
      </c>
      <c r="J24" s="1103">
        <v>0</v>
      </c>
      <c r="K24" s="1102">
        <v>0</v>
      </c>
      <c r="L24" s="1103">
        <v>0</v>
      </c>
      <c r="M24" s="1102">
        <v>0</v>
      </c>
      <c r="N24" s="1103">
        <v>0</v>
      </c>
      <c r="O24" s="1102">
        <v>0</v>
      </c>
      <c r="P24" s="1103">
        <f t="shared" si="2"/>
        <v>0</v>
      </c>
    </row>
    <row r="25" spans="1:16" s="428" customFormat="1" ht="16.5" customHeight="1" x14ac:dyDescent="0.25">
      <c r="A25" s="428">
        <v>17</v>
      </c>
      <c r="B25" s="1092" t="s">
        <v>46</v>
      </c>
      <c r="C25" s="1102">
        <f t="shared" si="0"/>
        <v>8</v>
      </c>
      <c r="D25" s="1103">
        <f t="shared" si="1"/>
        <v>100</v>
      </c>
      <c r="E25" s="1102">
        <v>0</v>
      </c>
      <c r="F25" s="1103">
        <v>0</v>
      </c>
      <c r="G25" s="1102">
        <v>8</v>
      </c>
      <c r="H25" s="1103">
        <v>100</v>
      </c>
      <c r="I25" s="1102">
        <v>0</v>
      </c>
      <c r="J25" s="1103">
        <v>0</v>
      </c>
      <c r="K25" s="1102">
        <v>0</v>
      </c>
      <c r="L25" s="1103">
        <v>0</v>
      </c>
      <c r="M25" s="1102">
        <v>0</v>
      </c>
      <c r="N25" s="1103">
        <v>0</v>
      </c>
      <c r="O25" s="1102">
        <v>0</v>
      </c>
      <c r="P25" s="1103">
        <f t="shared" si="2"/>
        <v>0</v>
      </c>
    </row>
    <row r="26" spans="1:16" s="428" customFormat="1" ht="16.5" customHeight="1" x14ac:dyDescent="0.25">
      <c r="B26" s="1093" t="s">
        <v>1</v>
      </c>
      <c r="C26" s="1096">
        <f t="shared" si="0"/>
        <v>1</v>
      </c>
      <c r="D26" s="1104">
        <f t="shared" si="1"/>
        <v>100</v>
      </c>
      <c r="E26" s="1096">
        <v>1</v>
      </c>
      <c r="F26" s="1104">
        <v>100</v>
      </c>
      <c r="G26" s="1096">
        <v>0</v>
      </c>
      <c r="H26" s="1104">
        <v>0</v>
      </c>
      <c r="I26" s="1096">
        <v>0</v>
      </c>
      <c r="J26" s="1104">
        <v>0</v>
      </c>
      <c r="K26" s="1096">
        <v>0</v>
      </c>
      <c r="L26" s="1104">
        <v>0</v>
      </c>
      <c r="M26" s="1096">
        <v>0</v>
      </c>
      <c r="N26" s="1104">
        <v>0</v>
      </c>
      <c r="O26" s="1096">
        <v>0</v>
      </c>
      <c r="P26" s="1104">
        <f t="shared" si="2"/>
        <v>0</v>
      </c>
    </row>
    <row r="27" spans="1:16" s="426" customFormat="1" ht="14" x14ac:dyDescent="0.25">
      <c r="B27" s="1094" t="s">
        <v>0</v>
      </c>
      <c r="C27" s="1095">
        <f>SUM(C9:C26)</f>
        <v>61477</v>
      </c>
      <c r="D27" s="1097">
        <f>C27/$C27*100</f>
        <v>100</v>
      </c>
      <c r="E27" s="1098">
        <f>SUM(E9:E26)</f>
        <v>33126</v>
      </c>
      <c r="F27" s="1099">
        <f>E27/$C27*100</f>
        <v>53.883566211753987</v>
      </c>
      <c r="G27" s="1098">
        <f>SUM(G9:G26)</f>
        <v>3089</v>
      </c>
      <c r="H27" s="1099">
        <f>G27/$C27*100</f>
        <v>5.0246433625583551</v>
      </c>
      <c r="I27" s="1098">
        <f>SUM(I9:I26)</f>
        <v>14720</v>
      </c>
      <c r="J27" s="1099">
        <f>I27/$C27*100</f>
        <v>23.943913984091612</v>
      </c>
      <c r="K27" s="1098">
        <f>SUM(K9:K26)</f>
        <v>10403</v>
      </c>
      <c r="L27" s="1099">
        <f>K27/$C27*100</f>
        <v>16.921775623403875</v>
      </c>
      <c r="M27" s="1098">
        <f>SUM(M9:M26)</f>
        <v>139</v>
      </c>
      <c r="N27" s="1099">
        <f>M27/$C27*100</f>
        <v>0.22610081819216943</v>
      </c>
      <c r="O27" s="1098">
        <f>SUM(O9:O26)</f>
        <v>0</v>
      </c>
      <c r="P27" s="1099">
        <f>O27/$C27*100</f>
        <v>0</v>
      </c>
    </row>
    <row r="28" spans="1:16" s="426" customFormat="1" ht="14" hidden="1" x14ac:dyDescent="0.25">
      <c r="A28" s="423">
        <v>18</v>
      </c>
      <c r="B28" s="423" t="s">
        <v>39</v>
      </c>
      <c r="C28" s="431"/>
      <c r="D28" s="432"/>
      <c r="E28" s="431"/>
      <c r="F28" s="432"/>
      <c r="G28" s="431"/>
      <c r="H28" s="432"/>
      <c r="I28" s="431"/>
      <c r="J28" s="432"/>
      <c r="K28" s="431"/>
      <c r="L28" s="432"/>
      <c r="M28" s="431"/>
      <c r="N28" s="432"/>
      <c r="O28" s="431"/>
      <c r="P28" s="432"/>
    </row>
    <row r="29" spans="1:16" s="434" customFormat="1" hidden="1" x14ac:dyDescent="0.25">
      <c r="A29" s="423">
        <v>19</v>
      </c>
      <c r="B29" s="423" t="s">
        <v>47</v>
      </c>
      <c r="C29" s="433"/>
      <c r="D29" s="433"/>
      <c r="E29" s="433"/>
      <c r="F29" s="433"/>
      <c r="G29" s="433"/>
      <c r="H29" s="433"/>
      <c r="I29" s="433"/>
      <c r="K29" s="433"/>
      <c r="L29" s="433"/>
      <c r="M29" s="433"/>
      <c r="N29" s="433"/>
      <c r="O29" s="433"/>
      <c r="P29" s="433"/>
    </row>
    <row r="30" spans="1:16" hidden="1" x14ac:dyDescent="0.25">
      <c r="C30" s="436"/>
      <c r="D30" s="436"/>
      <c r="E30" s="436"/>
      <c r="F30" s="436"/>
      <c r="G30" s="436"/>
      <c r="H30" s="436"/>
      <c r="I30" s="436"/>
      <c r="J30" s="436"/>
      <c r="K30" s="436"/>
      <c r="L30" s="436"/>
      <c r="M30" s="436"/>
      <c r="N30" s="436"/>
      <c r="O30" s="436"/>
      <c r="P30" s="436"/>
    </row>
    <row r="31" spans="1:16" hidden="1" x14ac:dyDescent="0.25">
      <c r="B31" s="437"/>
      <c r="C31" s="438"/>
      <c r="D31" s="438"/>
      <c r="E31" s="438"/>
      <c r="F31" s="438"/>
      <c r="G31" s="438"/>
      <c r="M31" s="437"/>
      <c r="N31" s="437"/>
    </row>
    <row r="32" spans="1:16" hidden="1" x14ac:dyDescent="0.25">
      <c r="B32" s="437"/>
      <c r="D32" s="437"/>
      <c r="M32" s="437"/>
      <c r="N32" s="437"/>
    </row>
    <row r="33" spans="2:14" hidden="1" x14ac:dyDescent="0.25">
      <c r="B33" s="437"/>
      <c r="D33" s="437"/>
      <c r="M33" s="437"/>
      <c r="N33" s="437"/>
    </row>
    <row r="34" spans="2:14" hidden="1" x14ac:dyDescent="0.25">
      <c r="B34" s="437"/>
      <c r="D34" s="437"/>
      <c r="M34" s="437"/>
      <c r="N34" s="437"/>
    </row>
    <row r="35" spans="2:14" hidden="1" x14ac:dyDescent="0.25">
      <c r="B35" s="437"/>
      <c r="D35" s="437"/>
      <c r="M35" s="437"/>
      <c r="N35" s="437"/>
    </row>
    <row r="36" spans="2:14" hidden="1" x14ac:dyDescent="0.25">
      <c r="B36" s="437"/>
      <c r="D36" s="437"/>
      <c r="M36" s="437"/>
      <c r="N36" s="437"/>
    </row>
    <row r="37" spans="2:14" hidden="1" x14ac:dyDescent="0.25">
      <c r="B37" s="437"/>
      <c r="D37" s="437"/>
      <c r="M37" s="437"/>
      <c r="N37" s="437"/>
    </row>
    <row r="38" spans="2:14" hidden="1" x14ac:dyDescent="0.25">
      <c r="B38" s="437"/>
      <c r="D38" s="437"/>
      <c r="M38" s="437"/>
      <c r="N38" s="437"/>
    </row>
    <row r="39" spans="2:14" hidden="1" x14ac:dyDescent="0.25">
      <c r="B39" s="437"/>
      <c r="D39" s="437"/>
      <c r="M39" s="437"/>
      <c r="N39" s="437"/>
    </row>
    <row r="40" spans="2:14" hidden="1" x14ac:dyDescent="0.25">
      <c r="B40" s="437"/>
      <c r="D40" s="437"/>
      <c r="M40" s="437"/>
      <c r="N40" s="437"/>
    </row>
    <row r="41" spans="2:14" s="591" customFormat="1" x14ac:dyDescent="0.25">
      <c r="B41" s="423"/>
      <c r="D41" s="423"/>
      <c r="M41" s="423"/>
      <c r="N41" s="423"/>
    </row>
    <row r="42" spans="2:14" s="591" customFormat="1" x14ac:dyDescent="0.25">
      <c r="B42" s="423"/>
      <c r="D42" s="423"/>
      <c r="M42" s="423"/>
      <c r="N42" s="423"/>
    </row>
    <row r="43" spans="2:14" s="591" customFormat="1" x14ac:dyDescent="0.25">
      <c r="B43" s="423"/>
      <c r="D43" s="423"/>
      <c r="M43" s="423"/>
      <c r="N43" s="423"/>
    </row>
    <row r="44" spans="2:14" s="591" customFormat="1" x14ac:dyDescent="0.25">
      <c r="D44" s="423"/>
      <c r="M44" s="423"/>
      <c r="N44" s="423"/>
    </row>
    <row r="45" spans="2:14" s="591" customFormat="1" x14ac:dyDescent="0.25">
      <c r="B45" s="554" t="s">
        <v>39</v>
      </c>
      <c r="C45" s="555"/>
      <c r="D45" s="556"/>
      <c r="E45" s="555"/>
      <c r="F45" s="555"/>
      <c r="G45" s="557">
        <f>IFERROR(GETPIVOTDATA("ID PRESTACION
COUNT",#REF!,"CCAA",$B45,"Grado Resuelto",$B$1,"Subtipo",G$1),0)</f>
        <v>0</v>
      </c>
      <c r="H45" s="555"/>
      <c r="M45" s="423"/>
      <c r="N45" s="423"/>
    </row>
    <row r="46" spans="2:14" s="591" customFormat="1" x14ac:dyDescent="0.25">
      <c r="B46" s="554" t="s">
        <v>47</v>
      </c>
      <c r="C46" s="555"/>
      <c r="D46" s="556"/>
      <c r="E46" s="555"/>
      <c r="F46" s="555"/>
      <c r="G46" s="557">
        <f>IFERROR(GETPIVOTDATA("ID PRESTACION
COUNT",#REF!,"CCAA",$B46,"Grado Resuelto",$B$1,"Subtipo",G$1),0)</f>
        <v>0</v>
      </c>
      <c r="H46" s="555"/>
      <c r="M46" s="423"/>
      <c r="N46" s="423"/>
    </row>
    <row r="47" spans="2:14" s="591" customFormat="1" x14ac:dyDescent="0.25">
      <c r="D47" s="423"/>
      <c r="M47" s="423"/>
      <c r="N47" s="423"/>
    </row>
    <row r="48" spans="2:14" s="591" customFormat="1" x14ac:dyDescent="0.25">
      <c r="D48" s="423"/>
    </row>
    <row r="49" spans="4:4" x14ac:dyDescent="0.25">
      <c r="D49" s="437"/>
    </row>
    <row r="50" spans="4:4" x14ac:dyDescent="0.25">
      <c r="D50" s="437"/>
    </row>
    <row r="51" spans="4:4" x14ac:dyDescent="0.25">
      <c r="D51" s="437"/>
    </row>
    <row r="52" spans="4:4" x14ac:dyDescent="0.25">
      <c r="D52" s="437"/>
    </row>
    <row r="53" spans="4:4" x14ac:dyDescent="0.25">
      <c r="D53" s="437"/>
    </row>
    <row r="54" spans="4:4" x14ac:dyDescent="0.25">
      <c r="D54" s="437"/>
    </row>
    <row r="55" spans="4:4" x14ac:dyDescent="0.25">
      <c r="D55" s="437"/>
    </row>
    <row r="56" spans="4:4" x14ac:dyDescent="0.25">
      <c r="D56" s="437"/>
    </row>
    <row r="57" spans="4:4" x14ac:dyDescent="0.25">
      <c r="D57" s="437"/>
    </row>
    <row r="58" spans="4:4" x14ac:dyDescent="0.25">
      <c r="D58" s="437"/>
    </row>
    <row r="59" spans="4:4" x14ac:dyDescent="0.25">
      <c r="D59" s="437"/>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Hoja35">
    <pageSetUpPr fitToPage="1"/>
  </sheetPr>
  <dimension ref="A1:AM99"/>
  <sheetViews>
    <sheetView showGridLines="0" zoomScaleNormal="100" workbookViewId="0">
      <selection activeCell="B5" sqref="B5:L5"/>
    </sheetView>
  </sheetViews>
  <sheetFormatPr baseColWidth="10" defaultColWidth="11.453125" defaultRowHeight="12.5" x14ac:dyDescent="0.25"/>
  <cols>
    <col min="1" max="1" width="1.1796875" style="292" customWidth="1"/>
    <col min="2" max="2" width="25.26953125" style="292" customWidth="1"/>
    <col min="3" max="3" width="11.26953125" style="292" customWidth="1"/>
    <col min="4" max="16384" width="11.453125" style="292"/>
  </cols>
  <sheetData>
    <row r="1" spans="1:39" s="271" customFormat="1" ht="14" x14ac:dyDescent="0.25">
      <c r="B1" s="272"/>
      <c r="C1" s="272"/>
      <c r="D1" s="273"/>
      <c r="E1" s="273"/>
      <c r="N1" s="273"/>
    </row>
    <row r="2" spans="1:39" s="274" customFormat="1" ht="47.25" customHeight="1" x14ac:dyDescent="0.3">
      <c r="B2" s="1505"/>
      <c r="C2" s="1505"/>
      <c r="D2" s="1505"/>
      <c r="E2" s="1505"/>
      <c r="F2" s="1505"/>
      <c r="G2" s="1505"/>
      <c r="H2" s="1505"/>
      <c r="I2" s="275"/>
      <c r="L2" s="276"/>
      <c r="N2" s="277"/>
      <c r="O2" s="277"/>
      <c r="P2" s="277"/>
      <c r="Q2" s="277"/>
      <c r="R2" s="277"/>
      <c r="S2" s="277"/>
      <c r="T2" s="277"/>
      <c r="U2" s="277"/>
      <c r="V2" s="277"/>
      <c r="W2" s="277"/>
      <c r="X2" s="277"/>
      <c r="Y2" s="277"/>
      <c r="Z2" s="277"/>
      <c r="AA2" s="277"/>
      <c r="AB2" s="277"/>
      <c r="AC2" s="277"/>
      <c r="AD2" s="277"/>
      <c r="AE2" s="277"/>
      <c r="AF2" s="277"/>
      <c r="AG2" s="277"/>
    </row>
    <row r="3" spans="1:39" s="278" customFormat="1" ht="1.5" customHeight="1" x14ac:dyDescent="0.25">
      <c r="B3" s="279"/>
      <c r="C3" s="279"/>
      <c r="D3" s="279"/>
      <c r="E3" s="279"/>
      <c r="F3" s="279"/>
      <c r="G3" s="279"/>
      <c r="H3" s="279"/>
      <c r="I3" s="279"/>
      <c r="J3" s="279"/>
      <c r="K3" s="279"/>
      <c r="L3" s="279"/>
      <c r="M3" s="279"/>
      <c r="N3" s="280"/>
      <c r="O3" s="277"/>
      <c r="P3" s="277"/>
      <c r="Q3" s="277"/>
      <c r="R3" s="277"/>
      <c r="S3" s="277"/>
      <c r="T3" s="277"/>
      <c r="U3" s="277"/>
      <c r="V3" s="277"/>
      <c r="W3" s="277"/>
      <c r="X3" s="277"/>
      <c r="Y3" s="277"/>
      <c r="Z3" s="277"/>
      <c r="AA3" s="277"/>
      <c r="AB3" s="277"/>
      <c r="AC3" s="277"/>
      <c r="AD3" s="277"/>
      <c r="AE3" s="277"/>
      <c r="AF3" s="277"/>
      <c r="AG3" s="277"/>
    </row>
    <row r="4" spans="1:39" s="278" customFormat="1" ht="24.75" customHeight="1" x14ac:dyDescent="0.25">
      <c r="A4" s="281"/>
      <c r="B4" s="1506" t="s">
        <v>446</v>
      </c>
      <c r="C4" s="1506"/>
      <c r="D4" s="1506"/>
      <c r="E4" s="1506"/>
      <c r="F4" s="1506"/>
      <c r="G4" s="1506"/>
      <c r="H4" s="1506"/>
      <c r="I4" s="1506"/>
      <c r="J4" s="1506"/>
      <c r="K4" s="1506"/>
      <c r="L4" s="1506"/>
      <c r="M4" s="282"/>
      <c r="N4" s="280"/>
      <c r="O4" s="277"/>
      <c r="P4" s="277"/>
      <c r="Q4" s="277"/>
      <c r="R4" s="277"/>
      <c r="S4" s="277"/>
      <c r="T4" s="277"/>
      <c r="U4" s="277"/>
      <c r="V4" s="277"/>
      <c r="W4" s="277"/>
      <c r="X4" s="277"/>
      <c r="Y4" s="277"/>
      <c r="Z4" s="277"/>
      <c r="AA4" s="277"/>
      <c r="AB4" s="277"/>
      <c r="AC4" s="277"/>
      <c r="AD4" s="277"/>
      <c r="AE4" s="277"/>
      <c r="AF4" s="277"/>
      <c r="AG4" s="277"/>
    </row>
    <row r="5" spans="1:39" s="278" customFormat="1" ht="14.25" customHeight="1" x14ac:dyDescent="0.25">
      <c r="A5" s="281"/>
      <c r="B5" s="1507" t="s">
        <v>486</v>
      </c>
      <c r="C5" s="1507"/>
      <c r="D5" s="1507"/>
      <c r="E5" s="1507"/>
      <c r="F5" s="1507"/>
      <c r="G5" s="1507"/>
      <c r="H5" s="1507"/>
      <c r="I5" s="1507"/>
      <c r="J5" s="1507"/>
      <c r="K5" s="1507"/>
      <c r="L5" s="1507"/>
      <c r="M5" s="283"/>
      <c r="N5" s="283"/>
      <c r="O5" s="284"/>
      <c r="P5" s="284"/>
      <c r="Q5" s="284"/>
      <c r="R5" s="284"/>
      <c r="S5" s="284"/>
      <c r="T5" s="284"/>
      <c r="U5" s="284"/>
      <c r="V5" s="284"/>
      <c r="W5" s="284"/>
      <c r="X5" s="284"/>
      <c r="Y5" s="284"/>
      <c r="Z5" s="284"/>
      <c r="AA5" s="284"/>
      <c r="AB5" s="284"/>
      <c r="AC5" s="277"/>
      <c r="AD5" s="277"/>
      <c r="AE5" s="277"/>
      <c r="AF5" s="277"/>
      <c r="AG5" s="277"/>
    </row>
    <row r="6" spans="1:39" s="285" customFormat="1" ht="14.5" x14ac:dyDescent="0.35">
      <c r="B6" s="286"/>
      <c r="C6" s="286"/>
      <c r="D6" s="286"/>
      <c r="E6" s="286"/>
      <c r="F6" s="286"/>
      <c r="G6" s="287"/>
      <c r="H6" s="287"/>
      <c r="I6" s="287"/>
      <c r="J6" s="287"/>
      <c r="K6" s="287"/>
      <c r="L6" s="287"/>
      <c r="M6" s="287"/>
      <c r="N6" s="288"/>
      <c r="O6" s="288"/>
      <c r="P6" s="288"/>
      <c r="Q6" s="288"/>
      <c r="R6" s="288"/>
      <c r="S6" s="288"/>
      <c r="T6" s="288"/>
      <c r="U6" s="288"/>
      <c r="V6" s="288"/>
      <c r="W6" s="288"/>
      <c r="X6" s="288"/>
      <c r="Y6" s="288"/>
      <c r="Z6" s="288"/>
      <c r="AA6" s="288"/>
      <c r="AB6" s="288"/>
      <c r="AC6" s="289"/>
      <c r="AD6" s="289"/>
      <c r="AE6" s="289"/>
      <c r="AF6" s="289"/>
      <c r="AG6" s="289"/>
    </row>
    <row r="7" spans="1:39" s="481" customFormat="1" ht="14.5" x14ac:dyDescent="0.35">
      <c r="B7" s="287"/>
      <c r="C7" s="1508"/>
      <c r="D7" s="1508"/>
      <c r="E7" s="1508"/>
      <c r="F7" s="1508"/>
      <c r="G7" s="1508"/>
      <c r="H7" s="1508"/>
      <c r="I7" s="287"/>
      <c r="J7" s="1508"/>
      <c r="K7" s="1508"/>
      <c r="L7" s="1508"/>
      <c r="M7" s="1508"/>
      <c r="N7" s="287"/>
      <c r="O7" s="287"/>
      <c r="P7" s="287"/>
      <c r="Q7" s="1508"/>
      <c r="R7" s="1508"/>
      <c r="S7" s="1508"/>
      <c r="T7" s="1508"/>
      <c r="U7" s="1508"/>
      <c r="V7" s="1508"/>
      <c r="W7" s="287"/>
      <c r="X7" s="287"/>
      <c r="AF7" s="1509"/>
      <c r="AG7" s="1509"/>
      <c r="AH7" s="1509"/>
      <c r="AI7" s="1509"/>
      <c r="AJ7" s="1509"/>
      <c r="AK7" s="1509"/>
      <c r="AL7" s="1509"/>
      <c r="AM7" s="1509"/>
    </row>
    <row r="8" spans="1:39" s="481" customFormat="1" ht="14.5" x14ac:dyDescent="0.35">
      <c r="B8" s="287" t="s">
        <v>136</v>
      </c>
      <c r="C8" s="480" t="s">
        <v>137</v>
      </c>
      <c r="D8" s="480" t="s">
        <v>70</v>
      </c>
      <c r="E8" s="480"/>
      <c r="F8" s="480"/>
      <c r="G8" s="480"/>
      <c r="H8" s="480" t="s">
        <v>138</v>
      </c>
      <c r="I8" s="287" t="s">
        <v>137</v>
      </c>
      <c r="J8" s="480" t="s">
        <v>70</v>
      </c>
      <c r="K8" s="480"/>
      <c r="L8" s="480"/>
      <c r="M8" s="480"/>
      <c r="N8" s="287"/>
      <c r="O8" s="287"/>
      <c r="P8" s="482"/>
      <c r="Q8" s="480"/>
      <c r="R8" s="480"/>
      <c r="S8" s="480"/>
      <c r="T8" s="480"/>
      <c r="U8" s="480"/>
      <c r="V8" s="480"/>
      <c r="W8" s="287"/>
      <c r="X8" s="287"/>
      <c r="AE8" s="483"/>
      <c r="AF8" s="484"/>
      <c r="AG8" s="484"/>
      <c r="AH8" s="484"/>
      <c r="AI8" s="484"/>
      <c r="AJ8" s="484"/>
      <c r="AK8" s="484"/>
      <c r="AL8" s="484"/>
      <c r="AM8" s="484"/>
    </row>
    <row r="9" spans="1:39" s="481" customFormat="1" ht="14.5" x14ac:dyDescent="0.35">
      <c r="A9" s="1510"/>
      <c r="B9" s="492" t="s">
        <v>139</v>
      </c>
      <c r="C9" s="485">
        <v>202670</v>
      </c>
      <c r="D9" s="291">
        <v>0.34384649316277016</v>
      </c>
      <c r="E9" s="290"/>
      <c r="F9" s="290"/>
      <c r="G9" s="290"/>
      <c r="H9" s="290" t="s">
        <v>140</v>
      </c>
      <c r="I9" s="492">
        <v>167078</v>
      </c>
      <c r="J9" s="291">
        <v>0.28346363179825457</v>
      </c>
      <c r="K9" s="290"/>
      <c r="L9" s="290"/>
      <c r="M9" s="290"/>
      <c r="N9" s="287"/>
      <c r="O9" s="1511"/>
      <c r="P9" s="486"/>
      <c r="Q9" s="290"/>
      <c r="R9" s="290"/>
      <c r="S9" s="290"/>
      <c r="T9" s="290"/>
      <c r="U9" s="290"/>
      <c r="V9" s="290"/>
      <c r="W9" s="287"/>
      <c r="X9" s="287"/>
      <c r="AD9" s="1510"/>
      <c r="AE9" s="487"/>
      <c r="AF9" s="488"/>
      <c r="AG9" s="488"/>
      <c r="AH9" s="488"/>
      <c r="AI9" s="488"/>
      <c r="AJ9" s="488"/>
      <c r="AK9" s="488"/>
      <c r="AL9" s="488"/>
      <c r="AM9" s="488"/>
    </row>
    <row r="10" spans="1:39" s="481" customFormat="1" ht="14.5" x14ac:dyDescent="0.35">
      <c r="A10" s="1510"/>
      <c r="B10" s="492" t="s">
        <v>143</v>
      </c>
      <c r="C10" s="485">
        <v>143853</v>
      </c>
      <c r="D10" s="291">
        <v>0.24405856604797938</v>
      </c>
      <c r="E10" s="290"/>
      <c r="F10" s="290"/>
      <c r="G10" s="290"/>
      <c r="H10" s="290" t="s">
        <v>142</v>
      </c>
      <c r="I10" s="492">
        <v>276822</v>
      </c>
      <c r="J10" s="291">
        <v>0.46965470906795881</v>
      </c>
      <c r="K10" s="290"/>
      <c r="L10" s="290"/>
      <c r="M10" s="290"/>
      <c r="N10" s="287"/>
      <c r="O10" s="1511"/>
      <c r="P10" s="486"/>
      <c r="Q10" s="290"/>
      <c r="R10" s="290"/>
      <c r="S10" s="290"/>
      <c r="T10" s="290"/>
      <c r="U10" s="290"/>
      <c r="V10" s="290"/>
      <c r="W10" s="287"/>
      <c r="X10" s="287"/>
      <c r="AD10" s="1510"/>
      <c r="AE10" s="487"/>
      <c r="AF10" s="488"/>
      <c r="AG10" s="488"/>
      <c r="AH10" s="488"/>
      <c r="AI10" s="488"/>
      <c r="AJ10" s="488"/>
      <c r="AK10" s="488"/>
      <c r="AL10" s="488"/>
      <c r="AM10" s="488"/>
    </row>
    <row r="11" spans="1:39" s="481" customFormat="1" ht="14.5" x14ac:dyDescent="0.35">
      <c r="A11" s="1510"/>
      <c r="B11" s="492" t="s">
        <v>141</v>
      </c>
      <c r="C11" s="485">
        <v>118302</v>
      </c>
      <c r="D11" s="291">
        <v>0.20070917172813954</v>
      </c>
      <c r="E11" s="290"/>
      <c r="F11" s="290"/>
      <c r="G11" s="290"/>
      <c r="H11" s="290" t="s">
        <v>144</v>
      </c>
      <c r="I11" s="492">
        <v>103880</v>
      </c>
      <c r="J11" s="291">
        <v>0.17624224656269935</v>
      </c>
      <c r="K11" s="290"/>
      <c r="L11" s="290"/>
      <c r="M11" s="290"/>
      <c r="N11" s="287"/>
      <c r="O11" s="1511"/>
      <c r="P11" s="486"/>
      <c r="Q11" s="290"/>
      <c r="R11" s="290"/>
      <c r="S11" s="290"/>
      <c r="T11" s="290"/>
      <c r="U11" s="290"/>
      <c r="V11" s="290"/>
      <c r="W11" s="287"/>
      <c r="X11" s="287"/>
      <c r="AD11" s="1510"/>
      <c r="AE11" s="487"/>
      <c r="AF11" s="488"/>
      <c r="AG11" s="488"/>
      <c r="AH11" s="488"/>
      <c r="AI11" s="488"/>
      <c r="AJ11" s="488"/>
      <c r="AK11" s="488"/>
      <c r="AL11" s="488"/>
      <c r="AM11" s="488"/>
    </row>
    <row r="12" spans="1:39" s="481" customFormat="1" ht="14.5" x14ac:dyDescent="0.35">
      <c r="A12" s="1510"/>
      <c r="B12" s="492" t="s">
        <v>147</v>
      </c>
      <c r="C12" s="485">
        <v>26133</v>
      </c>
      <c r="D12" s="291">
        <v>4.4336805673373822E-2</v>
      </c>
      <c r="E12" s="290"/>
      <c r="F12" s="290"/>
      <c r="G12" s="290"/>
      <c r="H12" s="290" t="s">
        <v>146</v>
      </c>
      <c r="I12" s="492">
        <v>36551</v>
      </c>
      <c r="J12" s="291">
        <v>6.2012229053843126E-2</v>
      </c>
      <c r="K12" s="290"/>
      <c r="L12" s="290"/>
      <c r="M12" s="290"/>
      <c r="N12" s="287"/>
      <c r="O12" s="1511"/>
      <c r="P12" s="486"/>
      <c r="Q12" s="290"/>
      <c r="R12" s="290"/>
      <c r="S12" s="290"/>
      <c r="T12" s="290"/>
      <c r="U12" s="290"/>
      <c r="V12" s="290"/>
      <c r="W12" s="287"/>
      <c r="X12" s="287"/>
      <c r="AD12" s="1510"/>
      <c r="AE12" s="487"/>
      <c r="AF12" s="488"/>
      <c r="AG12" s="488"/>
      <c r="AH12" s="488"/>
      <c r="AI12" s="488"/>
      <c r="AJ12" s="488"/>
      <c r="AK12" s="488"/>
      <c r="AL12" s="488"/>
      <c r="AM12" s="488"/>
    </row>
    <row r="13" spans="1:39" s="481" customFormat="1" ht="14.5" x14ac:dyDescent="0.35">
      <c r="A13" s="1510"/>
      <c r="B13" s="492" t="s">
        <v>145</v>
      </c>
      <c r="C13" s="485">
        <v>19562</v>
      </c>
      <c r="D13" s="291">
        <v>3.3188558243697194E-2</v>
      </c>
      <c r="E13" s="290"/>
      <c r="F13" s="290"/>
      <c r="G13" s="290"/>
      <c r="H13" s="290" t="s">
        <v>148</v>
      </c>
      <c r="I13" s="492">
        <v>5085</v>
      </c>
      <c r="J13" s="291">
        <v>8.6271835172441868E-3</v>
      </c>
      <c r="K13" s="290"/>
      <c r="L13" s="290"/>
      <c r="M13" s="290"/>
      <c r="N13" s="287"/>
      <c r="O13" s="1511"/>
      <c r="P13" s="486"/>
      <c r="Q13" s="290"/>
      <c r="R13" s="290"/>
      <c r="S13" s="290"/>
      <c r="T13" s="290"/>
      <c r="U13" s="290"/>
      <c r="V13" s="290"/>
      <c r="W13" s="287"/>
      <c r="X13" s="287"/>
      <c r="AD13" s="1510"/>
      <c r="AE13" s="487"/>
      <c r="AF13" s="488"/>
      <c r="AG13" s="488"/>
      <c r="AH13" s="488"/>
      <c r="AI13" s="488"/>
      <c r="AJ13" s="488"/>
      <c r="AK13" s="488"/>
      <c r="AL13" s="488"/>
      <c r="AM13" s="488"/>
    </row>
    <row r="14" spans="1:39" s="481" customFormat="1" ht="14.5" x14ac:dyDescent="0.35">
      <c r="A14" s="1510"/>
      <c r="B14" s="492" t="s">
        <v>151</v>
      </c>
      <c r="C14" s="485">
        <v>10110</v>
      </c>
      <c r="D14" s="291">
        <v>1.7152454955719182E-2</v>
      </c>
      <c r="E14" s="290"/>
      <c r="F14" s="290"/>
      <c r="G14" s="290"/>
      <c r="H14" s="290" t="s">
        <v>150</v>
      </c>
      <c r="I14" s="492">
        <v>829</v>
      </c>
      <c r="J14" s="290"/>
      <c r="K14" s="290"/>
      <c r="L14" s="290"/>
      <c r="M14" s="290"/>
      <c r="N14" s="287"/>
      <c r="O14" s="1511"/>
      <c r="P14" s="486"/>
      <c r="Q14" s="290"/>
      <c r="R14" s="290"/>
      <c r="S14" s="290"/>
      <c r="T14" s="290"/>
      <c r="U14" s="290"/>
      <c r="V14" s="290"/>
      <c r="W14" s="287"/>
      <c r="X14" s="287"/>
      <c r="AD14" s="1510"/>
      <c r="AE14" s="487"/>
      <c r="AF14" s="488"/>
      <c r="AG14" s="488"/>
      <c r="AH14" s="488"/>
      <c r="AI14" s="488"/>
      <c r="AJ14" s="488"/>
      <c r="AK14" s="488"/>
      <c r="AL14" s="488"/>
      <c r="AM14" s="488"/>
    </row>
    <row r="15" spans="1:39" s="481" customFormat="1" ht="14.5" x14ac:dyDescent="0.35">
      <c r="A15" s="1510"/>
      <c r="B15" s="492" t="s">
        <v>149</v>
      </c>
      <c r="C15" s="485">
        <v>10275</v>
      </c>
      <c r="D15" s="291">
        <v>1.7432391164195312E-2</v>
      </c>
      <c r="E15" s="290"/>
      <c r="F15" s="290"/>
      <c r="G15" s="290"/>
      <c r="H15" s="290"/>
      <c r="I15" s="287"/>
      <c r="J15" s="290"/>
      <c r="K15" s="290"/>
      <c r="L15" s="290"/>
      <c r="M15" s="290"/>
      <c r="N15" s="287"/>
      <c r="O15" s="1511"/>
      <c r="P15" s="486"/>
      <c r="Q15" s="290"/>
      <c r="R15" s="290"/>
      <c r="S15" s="290"/>
      <c r="T15" s="290"/>
      <c r="U15" s="290"/>
      <c r="V15" s="290"/>
      <c r="W15" s="287"/>
      <c r="X15" s="287"/>
      <c r="AD15" s="1510"/>
      <c r="AE15" s="487"/>
      <c r="AF15" s="488"/>
      <c r="AG15" s="488"/>
      <c r="AH15" s="488"/>
      <c r="AI15" s="488"/>
      <c r="AJ15" s="488"/>
      <c r="AK15" s="488"/>
      <c r="AL15" s="488"/>
      <c r="AM15" s="488"/>
    </row>
    <row r="16" spans="1:39" s="481" customFormat="1" ht="14.5" x14ac:dyDescent="0.35">
      <c r="A16" s="1510"/>
      <c r="B16" s="492" t="s">
        <v>192</v>
      </c>
      <c r="C16" s="485">
        <v>8288</v>
      </c>
      <c r="D16" s="291">
        <v>1.4061280580910046E-2</v>
      </c>
      <c r="E16" s="290"/>
      <c r="F16" s="290"/>
      <c r="G16" s="290"/>
      <c r="H16" s="290"/>
      <c r="I16" s="287"/>
      <c r="J16" s="290"/>
      <c r="K16" s="290"/>
      <c r="L16" s="290"/>
      <c r="M16" s="290"/>
      <c r="N16" s="287"/>
      <c r="O16" s="1511"/>
      <c r="P16" s="486"/>
      <c r="Q16" s="290"/>
      <c r="R16" s="290"/>
      <c r="S16" s="290"/>
      <c r="T16" s="290"/>
      <c r="U16" s="290"/>
      <c r="V16" s="290"/>
      <c r="W16" s="287"/>
      <c r="X16" s="287"/>
      <c r="AD16" s="1510"/>
      <c r="AE16" s="487"/>
      <c r="AF16" s="488"/>
      <c r="AG16" s="488"/>
      <c r="AH16" s="488"/>
      <c r="AI16" s="488"/>
      <c r="AJ16" s="488"/>
      <c r="AK16" s="488"/>
      <c r="AL16" s="488"/>
      <c r="AM16" s="488"/>
    </row>
    <row r="17" spans="1:28" s="481" customFormat="1" ht="14.5" x14ac:dyDescent="0.35">
      <c r="A17" s="489"/>
      <c r="B17" s="492" t="s">
        <v>150</v>
      </c>
      <c r="C17" s="490">
        <v>50227</v>
      </c>
      <c r="D17" s="291">
        <v>8.5214278443215358E-2</v>
      </c>
      <c r="E17" s="287"/>
      <c r="F17" s="287"/>
      <c r="G17" s="287"/>
      <c r="H17" s="287"/>
      <c r="I17" s="287"/>
      <c r="J17" s="287"/>
      <c r="K17" s="287"/>
      <c r="L17" s="287"/>
      <c r="M17" s="287"/>
      <c r="N17" s="287"/>
      <c r="O17" s="287"/>
      <c r="P17" s="287"/>
      <c r="Q17" s="287"/>
      <c r="R17" s="287"/>
      <c r="S17" s="287"/>
      <c r="T17" s="287"/>
      <c r="U17" s="287"/>
      <c r="V17" s="287"/>
      <c r="W17" s="287"/>
      <c r="X17" s="287"/>
    </row>
    <row r="18" spans="1:28" s="481" customFormat="1" ht="14.5" x14ac:dyDescent="0.35">
      <c r="B18" s="287" t="s">
        <v>153</v>
      </c>
      <c r="C18" s="287" t="s">
        <v>137</v>
      </c>
      <c r="D18" s="287" t="s">
        <v>70</v>
      </c>
      <c r="E18" s="287"/>
      <c r="F18" s="287"/>
      <c r="G18" s="287"/>
      <c r="H18" s="287"/>
      <c r="I18" s="287"/>
      <c r="J18" s="287"/>
      <c r="K18" s="287"/>
      <c r="L18" s="287"/>
      <c r="M18" s="287"/>
      <c r="N18" s="287"/>
      <c r="O18" s="287"/>
      <c r="P18" s="287"/>
      <c r="Q18" s="287"/>
      <c r="R18" s="287"/>
      <c r="S18" s="287"/>
      <c r="T18" s="287"/>
      <c r="U18" s="287"/>
      <c r="V18" s="287"/>
      <c r="W18" s="287"/>
      <c r="X18" s="287"/>
    </row>
    <row r="19" spans="1:28" s="481" customFormat="1" ht="14.5" x14ac:dyDescent="0.35">
      <c r="B19" s="287" t="s">
        <v>23</v>
      </c>
      <c r="C19" s="287">
        <v>158161</v>
      </c>
      <c r="D19" s="491">
        <v>0.26795822073884573</v>
      </c>
      <c r="E19" s="287"/>
      <c r="F19" s="287"/>
      <c r="G19" s="287"/>
      <c r="H19" s="287"/>
      <c r="I19" s="287"/>
      <c r="J19" s="287"/>
      <c r="K19" s="287"/>
      <c r="L19" s="287"/>
      <c r="M19" s="287"/>
      <c r="N19" s="287"/>
      <c r="O19" s="287"/>
      <c r="P19" s="287"/>
      <c r="Q19" s="287"/>
      <c r="R19" s="287"/>
      <c r="S19" s="287"/>
      <c r="T19" s="287"/>
      <c r="U19" s="287"/>
      <c r="V19" s="287"/>
      <c r="W19" s="287"/>
      <c r="X19" s="287"/>
      <c r="Y19" s="287"/>
      <c r="Z19" s="287"/>
      <c r="AA19" s="287"/>
      <c r="AB19" s="287"/>
    </row>
    <row r="20" spans="1:28" s="481" customFormat="1" ht="14.5" x14ac:dyDescent="0.35">
      <c r="B20" s="287" t="s">
        <v>24</v>
      </c>
      <c r="C20" s="287">
        <v>432084</v>
      </c>
      <c r="D20" s="491">
        <v>0.73204177926115421</v>
      </c>
      <c r="E20" s="287"/>
      <c r="F20" s="287"/>
      <c r="G20" s="287"/>
      <c r="H20" s="287"/>
      <c r="I20" s="287"/>
      <c r="J20" s="287"/>
      <c r="K20" s="287"/>
      <c r="L20" s="287"/>
      <c r="M20" s="287"/>
      <c r="N20" s="287"/>
      <c r="O20" s="287"/>
      <c r="P20" s="287"/>
      <c r="Q20" s="287"/>
      <c r="R20" s="287"/>
      <c r="S20" s="287"/>
      <c r="T20" s="287"/>
      <c r="U20" s="287"/>
      <c r="V20" s="287"/>
      <c r="W20" s="287"/>
      <c r="X20" s="287"/>
      <c r="Y20" s="287"/>
      <c r="Z20" s="287"/>
      <c r="AA20" s="287"/>
      <c r="AB20" s="287"/>
    </row>
    <row r="21" spans="1:28" s="481" customFormat="1" ht="14.5" x14ac:dyDescent="0.35">
      <c r="B21" s="287" t="s">
        <v>154</v>
      </c>
      <c r="C21" s="287" t="e">
        <v>#REF!</v>
      </c>
      <c r="D21" s="287"/>
      <c r="E21" s="287"/>
      <c r="F21" s="287"/>
      <c r="G21" s="287"/>
      <c r="H21" s="287"/>
      <c r="I21" s="287"/>
      <c r="J21" s="287"/>
      <c r="K21" s="287"/>
      <c r="L21" s="287"/>
      <c r="M21" s="287"/>
      <c r="N21" s="287"/>
      <c r="O21" s="287"/>
      <c r="P21" s="287"/>
      <c r="Q21" s="287"/>
      <c r="R21" s="287"/>
      <c r="S21" s="287"/>
      <c r="T21" s="287"/>
      <c r="U21" s="287"/>
      <c r="V21" s="287"/>
      <c r="W21" s="287"/>
      <c r="X21" s="287"/>
      <c r="Y21" s="287"/>
      <c r="Z21" s="287"/>
      <c r="AA21" s="287"/>
      <c r="AB21" s="287"/>
    </row>
    <row r="22" spans="1:28" s="481" customFormat="1" ht="14.5" x14ac:dyDescent="0.35">
      <c r="B22" s="287"/>
      <c r="C22" s="287"/>
      <c r="D22" s="287"/>
      <c r="E22" s="287"/>
      <c r="F22" s="287"/>
      <c r="G22" s="287"/>
      <c r="H22" s="287"/>
      <c r="I22" s="287"/>
      <c r="J22" s="287"/>
      <c r="K22" s="287"/>
      <c r="L22" s="287"/>
      <c r="M22" s="287"/>
      <c r="N22" s="287"/>
      <c r="O22" s="287"/>
      <c r="P22" s="287"/>
      <c r="Q22" s="287"/>
      <c r="R22" s="287"/>
      <c r="S22" s="287"/>
      <c r="T22" s="287"/>
      <c r="U22" s="287"/>
      <c r="V22" s="287"/>
      <c r="W22" s="287"/>
      <c r="X22" s="287"/>
      <c r="Y22" s="287"/>
      <c r="Z22" s="287"/>
      <c r="AA22" s="287"/>
      <c r="AB22" s="287"/>
    </row>
    <row r="23" spans="1:28" s="289" customFormat="1" ht="14.5" x14ac:dyDescent="0.35">
      <c r="B23" s="288"/>
      <c r="C23" s="288"/>
      <c r="D23" s="288"/>
      <c r="E23" s="287"/>
      <c r="F23" s="287"/>
      <c r="G23" s="287"/>
      <c r="H23" s="287"/>
      <c r="I23" s="287"/>
      <c r="J23" s="287"/>
      <c r="K23" s="287"/>
      <c r="L23" s="287"/>
      <c r="M23" s="287"/>
      <c r="N23" s="286"/>
      <c r="O23" s="286"/>
      <c r="P23" s="286"/>
      <c r="Q23" s="286"/>
      <c r="R23" s="286"/>
      <c r="S23" s="286"/>
      <c r="T23" s="286"/>
      <c r="U23" s="286"/>
      <c r="V23" s="286"/>
      <c r="W23" s="286"/>
      <c r="X23" s="286"/>
      <c r="Y23" s="286"/>
      <c r="Z23" s="286"/>
      <c r="AA23" s="286"/>
      <c r="AB23" s="286"/>
    </row>
    <row r="24" spans="1:28" s="289" customFormat="1" ht="14.5" x14ac:dyDescent="0.35">
      <c r="B24" s="287"/>
      <c r="C24" s="287"/>
      <c r="D24" s="287"/>
      <c r="E24" s="287"/>
      <c r="F24" s="287"/>
      <c r="G24" s="287"/>
      <c r="H24" s="287"/>
      <c r="I24" s="287"/>
      <c r="J24" s="287"/>
      <c r="K24" s="287"/>
      <c r="L24" s="287"/>
      <c r="M24" s="287"/>
      <c r="N24" s="286"/>
      <c r="O24" s="286"/>
      <c r="P24" s="286"/>
      <c r="Q24" s="286"/>
      <c r="R24" s="286"/>
      <c r="S24" s="286"/>
      <c r="T24" s="286"/>
      <c r="U24" s="286"/>
      <c r="V24" s="286"/>
      <c r="W24" s="286"/>
      <c r="X24" s="286"/>
      <c r="Y24" s="286"/>
      <c r="Z24" s="286"/>
      <c r="AA24" s="286"/>
      <c r="AB24" s="286"/>
    </row>
    <row r="25" spans="1:28" s="289" customFormat="1" ht="14.5" x14ac:dyDescent="0.35">
      <c r="B25" s="287"/>
      <c r="C25" s="287"/>
      <c r="D25" s="287"/>
      <c r="E25" s="287"/>
      <c r="F25" s="287"/>
      <c r="G25" s="287"/>
      <c r="H25" s="287"/>
      <c r="I25" s="287"/>
      <c r="J25" s="287"/>
      <c r="K25" s="287"/>
      <c r="L25" s="287"/>
      <c r="M25" s="287"/>
      <c r="N25" s="286"/>
      <c r="O25" s="286"/>
      <c r="P25" s="286"/>
      <c r="Q25" s="286"/>
      <c r="R25" s="286"/>
      <c r="S25" s="286"/>
      <c r="T25" s="286"/>
      <c r="U25" s="286"/>
      <c r="V25" s="286"/>
      <c r="W25" s="286"/>
      <c r="X25" s="286"/>
      <c r="Y25" s="286"/>
      <c r="Z25" s="286"/>
      <c r="AA25" s="286"/>
      <c r="AB25" s="286"/>
    </row>
    <row r="26" spans="1:28" s="289" customFormat="1" ht="14.5" x14ac:dyDescent="0.35">
      <c r="B26" s="287"/>
      <c r="C26" s="287"/>
      <c r="D26" s="287"/>
      <c r="E26" s="287"/>
      <c r="F26" s="287"/>
      <c r="G26" s="287"/>
      <c r="H26" s="287"/>
      <c r="I26" s="287"/>
      <c r="J26" s="287"/>
      <c r="K26" s="287"/>
      <c r="L26" s="287"/>
      <c r="M26" s="287"/>
      <c r="N26" s="286"/>
      <c r="O26" s="286"/>
      <c r="P26" s="286"/>
      <c r="Q26" s="286"/>
      <c r="R26" s="286"/>
      <c r="S26" s="286"/>
      <c r="T26" s="286"/>
      <c r="U26" s="286"/>
      <c r="V26" s="286"/>
      <c r="W26" s="286"/>
      <c r="X26" s="286"/>
      <c r="Y26" s="286"/>
      <c r="Z26" s="286"/>
      <c r="AA26" s="286"/>
      <c r="AB26" s="286"/>
    </row>
    <row r="27" spans="1:28" s="289" customFormat="1" ht="14.5" x14ac:dyDescent="0.35">
      <c r="B27" s="287"/>
      <c r="C27" s="287"/>
      <c r="D27" s="287"/>
      <c r="E27" s="287"/>
      <c r="F27" s="287"/>
      <c r="G27" s="287"/>
      <c r="H27" s="287"/>
      <c r="I27" s="287"/>
      <c r="J27" s="287"/>
      <c r="K27" s="287"/>
      <c r="L27" s="287"/>
      <c r="M27" s="287"/>
      <c r="N27" s="286"/>
      <c r="O27" s="286"/>
      <c r="P27" s="286"/>
      <c r="Q27" s="286"/>
      <c r="R27" s="286"/>
      <c r="S27" s="286"/>
      <c r="T27" s="286"/>
      <c r="U27" s="286"/>
      <c r="V27" s="286"/>
      <c r="W27" s="286"/>
      <c r="X27" s="286"/>
      <c r="Y27" s="286"/>
      <c r="Z27" s="286"/>
      <c r="AA27" s="286"/>
      <c r="AB27" s="286"/>
    </row>
    <row r="28" spans="1:28" s="289" customFormat="1" ht="14.5" x14ac:dyDescent="0.35">
      <c r="B28" s="287"/>
      <c r="C28" s="287"/>
      <c r="D28" s="287"/>
      <c r="E28" s="287"/>
      <c r="F28" s="287"/>
      <c r="G28" s="287"/>
      <c r="H28" s="287"/>
      <c r="I28" s="287"/>
      <c r="J28" s="287"/>
      <c r="K28" s="287"/>
      <c r="L28" s="287"/>
      <c r="M28" s="287"/>
      <c r="N28" s="286"/>
      <c r="O28" s="286"/>
      <c r="P28" s="286"/>
      <c r="Q28" s="286"/>
      <c r="R28" s="286"/>
      <c r="S28" s="286"/>
      <c r="T28" s="286"/>
      <c r="U28" s="286"/>
      <c r="V28" s="286"/>
      <c r="W28" s="286"/>
      <c r="X28" s="286"/>
      <c r="Y28" s="286"/>
      <c r="Z28" s="286"/>
      <c r="AA28" s="286"/>
      <c r="AB28" s="286"/>
    </row>
    <row r="29" spans="1:28" s="289" customFormat="1" ht="14.5" x14ac:dyDescent="0.35">
      <c r="B29" s="287"/>
      <c r="C29" s="287"/>
      <c r="D29" s="287"/>
      <c r="E29" s="287"/>
      <c r="F29" s="287"/>
      <c r="G29" s="287"/>
      <c r="H29" s="287"/>
      <c r="I29" s="287"/>
      <c r="J29" s="287"/>
      <c r="K29" s="287"/>
      <c r="L29" s="287"/>
      <c r="M29" s="287"/>
      <c r="N29" s="286"/>
      <c r="O29" s="286"/>
      <c r="P29" s="286"/>
      <c r="Q29" s="286"/>
      <c r="R29" s="286"/>
      <c r="S29" s="286"/>
      <c r="T29" s="286"/>
      <c r="U29" s="286"/>
      <c r="V29" s="286"/>
      <c r="W29" s="286"/>
      <c r="X29" s="286"/>
      <c r="Y29" s="286"/>
      <c r="Z29" s="286"/>
      <c r="AA29" s="286"/>
      <c r="AB29" s="286"/>
    </row>
    <row r="30" spans="1:28" s="286" customFormat="1" ht="14.5" x14ac:dyDescent="0.35">
      <c r="B30" s="287"/>
      <c r="C30" s="287"/>
      <c r="D30" s="287"/>
      <c r="E30" s="287"/>
      <c r="F30" s="287"/>
      <c r="G30" s="287"/>
      <c r="H30" s="287"/>
      <c r="I30" s="287"/>
      <c r="J30" s="287"/>
      <c r="K30" s="287"/>
      <c r="L30" s="287"/>
      <c r="M30" s="287"/>
    </row>
    <row r="31" spans="1:28" s="286" customFormat="1" ht="14.5" x14ac:dyDescent="0.35">
      <c r="B31" s="287"/>
      <c r="C31" s="287"/>
      <c r="D31" s="287"/>
      <c r="E31" s="287"/>
      <c r="F31" s="287"/>
      <c r="G31" s="287"/>
      <c r="H31" s="287"/>
      <c r="I31" s="287"/>
      <c r="J31" s="287"/>
      <c r="K31" s="287"/>
      <c r="L31" s="287"/>
      <c r="M31" s="287"/>
    </row>
    <row r="32" spans="1:28" s="286" customFormat="1" ht="14.5" x14ac:dyDescent="0.35">
      <c r="B32" s="287"/>
      <c r="C32" s="287"/>
      <c r="D32" s="287"/>
      <c r="E32" s="287"/>
      <c r="F32" s="287"/>
      <c r="G32" s="287"/>
      <c r="H32" s="287"/>
      <c r="I32" s="287"/>
      <c r="J32" s="287"/>
      <c r="K32" s="287"/>
      <c r="L32" s="287"/>
      <c r="M32" s="287"/>
    </row>
    <row r="33" spans="2:13" s="286" customFormat="1" ht="14.5" x14ac:dyDescent="0.35">
      <c r="B33" s="287"/>
      <c r="C33" s="287"/>
      <c r="D33" s="287"/>
      <c r="E33" s="287"/>
      <c r="F33" s="287"/>
      <c r="G33" s="287"/>
      <c r="H33" s="287"/>
      <c r="I33" s="287"/>
      <c r="J33" s="287"/>
      <c r="K33" s="287"/>
      <c r="L33" s="287"/>
      <c r="M33" s="287"/>
    </row>
    <row r="34" spans="2:13" s="286" customFormat="1" ht="14.5" x14ac:dyDescent="0.35">
      <c r="B34" s="287"/>
      <c r="C34" s="287"/>
      <c r="D34" s="287"/>
      <c r="E34" s="287"/>
      <c r="F34" s="287"/>
      <c r="G34" s="287"/>
      <c r="H34" s="287"/>
    </row>
    <row r="35" spans="2:13" s="286" customFormat="1" ht="14.5" x14ac:dyDescent="0.35">
      <c r="B35" s="287"/>
      <c r="C35" s="287"/>
      <c r="D35" s="287"/>
      <c r="E35" s="287"/>
      <c r="F35" s="287"/>
      <c r="G35" s="287"/>
      <c r="H35" s="287"/>
    </row>
    <row r="36" spans="2:13" s="286" customFormat="1" ht="14.5" x14ac:dyDescent="0.35">
      <c r="B36" s="287"/>
      <c r="C36" s="287"/>
      <c r="D36" s="287"/>
      <c r="E36" s="287"/>
      <c r="F36" s="287"/>
      <c r="G36" s="287"/>
      <c r="H36" s="287"/>
    </row>
    <row r="37" spans="2:13" s="286" customFormat="1" ht="14.5" x14ac:dyDescent="0.35">
      <c r="B37" s="287"/>
      <c r="C37" s="287"/>
      <c r="D37" s="287"/>
      <c r="E37" s="287"/>
      <c r="F37" s="287"/>
      <c r="G37" s="287"/>
      <c r="H37" s="287"/>
    </row>
    <row r="38" spans="2:13" s="286" customFormat="1" ht="14.5" x14ac:dyDescent="0.35">
      <c r="B38" s="287"/>
      <c r="C38" s="287"/>
      <c r="D38" s="287"/>
      <c r="E38" s="287"/>
      <c r="F38" s="287"/>
      <c r="G38" s="287"/>
      <c r="H38" s="287"/>
    </row>
    <row r="39" spans="2:13" s="286" customFormat="1" ht="14.5" x14ac:dyDescent="0.35">
      <c r="B39" s="287"/>
      <c r="C39" s="287"/>
      <c r="D39" s="287"/>
      <c r="E39" s="287"/>
      <c r="F39" s="287"/>
      <c r="G39" s="287"/>
      <c r="H39" s="287"/>
    </row>
    <row r="40" spans="2:13" s="286" customFormat="1" ht="14.5" x14ac:dyDescent="0.35">
      <c r="B40" s="287"/>
      <c r="C40" s="287"/>
      <c r="D40" s="287"/>
      <c r="E40" s="287"/>
      <c r="F40" s="287"/>
      <c r="G40" s="287"/>
      <c r="H40" s="287"/>
    </row>
    <row r="41" spans="2:13" s="286" customFormat="1" ht="14.5" x14ac:dyDescent="0.35">
      <c r="B41" s="287"/>
      <c r="C41" s="287"/>
      <c r="D41" s="287"/>
      <c r="E41" s="287"/>
      <c r="F41" s="287"/>
      <c r="G41" s="287"/>
      <c r="H41" s="287"/>
    </row>
    <row r="42" spans="2:13" s="286" customFormat="1" ht="14.5" x14ac:dyDescent="0.35">
      <c r="B42" s="287"/>
      <c r="C42" s="287"/>
      <c r="D42" s="287"/>
    </row>
    <row r="43" spans="2:13" s="286" customFormat="1" ht="14.5" x14ac:dyDescent="0.35"/>
    <row r="44" spans="2:13" s="286" customFormat="1" ht="14.5" x14ac:dyDescent="0.35"/>
    <row r="45" spans="2:13" s="286" customFormat="1" ht="14.5" x14ac:dyDescent="0.35"/>
    <row r="46" spans="2:13" s="286" customFormat="1" ht="14.5" x14ac:dyDescent="0.35"/>
    <row r="47" spans="2:13" s="286" customFormat="1" ht="14.5" x14ac:dyDescent="0.35"/>
    <row r="48" spans="2:13" s="286" customFormat="1" ht="14.5" x14ac:dyDescent="0.35"/>
    <row r="49" s="286" customFormat="1" ht="14.5" x14ac:dyDescent="0.35"/>
    <row r="50" s="286" customFormat="1" ht="14.5" x14ac:dyDescent="0.35"/>
    <row r="51" s="286" customFormat="1" ht="14.5" x14ac:dyDescent="0.35"/>
    <row r="52" s="286" customFormat="1" ht="14.5" x14ac:dyDescent="0.35"/>
    <row r="53" s="286" customFormat="1" ht="14.5" x14ac:dyDescent="0.35"/>
    <row r="54" s="286" customFormat="1" ht="14.5" x14ac:dyDescent="0.35"/>
    <row r="55" s="286" customFormat="1" ht="14.5" x14ac:dyDescent="0.35"/>
    <row r="56" s="286" customFormat="1" ht="14.5" x14ac:dyDescent="0.35"/>
    <row r="57" s="286" customFormat="1" ht="14.5" x14ac:dyDescent="0.35"/>
    <row r="58" s="286" customFormat="1" ht="14.5" x14ac:dyDescent="0.35"/>
    <row r="59" s="286" customFormat="1" ht="14.5" x14ac:dyDescent="0.35"/>
    <row r="60" s="286" customFormat="1" ht="14.5" x14ac:dyDescent="0.35"/>
    <row r="61" s="286" customFormat="1" ht="14.5" x14ac:dyDescent="0.35"/>
    <row r="62" s="286" customFormat="1" ht="14.5" x14ac:dyDescent="0.35"/>
    <row r="63" s="286" customFormat="1" ht="14.5" x14ac:dyDescent="0.35"/>
    <row r="64" s="286" customFormat="1" ht="14.5" x14ac:dyDescent="0.35"/>
    <row r="65" spans="2:4" s="286" customFormat="1" ht="14.5" x14ac:dyDescent="0.35"/>
    <row r="66" spans="2:4" s="286" customFormat="1" ht="14.5" x14ac:dyDescent="0.35"/>
    <row r="67" spans="2:4" s="288" customFormat="1" ht="14.5" x14ac:dyDescent="0.35">
      <c r="B67" s="286"/>
      <c r="C67" s="286"/>
      <c r="D67" s="286"/>
    </row>
    <row r="68" spans="2:4" s="288" customFormat="1" ht="14.5" x14ac:dyDescent="0.35"/>
    <row r="69" spans="2:4" s="288" customFormat="1" ht="14.5" x14ac:dyDescent="0.35"/>
    <row r="70" spans="2:4" s="288" customFormat="1" ht="14.5" x14ac:dyDescent="0.35"/>
    <row r="71" spans="2:4" s="288" customFormat="1" ht="14.5" x14ac:dyDescent="0.35"/>
    <row r="72" spans="2:4" s="288" customFormat="1" ht="14.5" x14ac:dyDescent="0.35"/>
    <row r="73" spans="2:4" s="288" customFormat="1" ht="14.5" x14ac:dyDescent="0.35"/>
    <row r="74" spans="2:4" s="288" customFormat="1" ht="14.5" x14ac:dyDescent="0.35"/>
    <row r="75" spans="2:4" s="288" customFormat="1" ht="14.5" x14ac:dyDescent="0.35"/>
    <row r="76" spans="2:4" s="288" customFormat="1" ht="14.5" x14ac:dyDescent="0.35"/>
    <row r="77" spans="2:4" s="288" customFormat="1" ht="14.5" x14ac:dyDescent="0.35"/>
    <row r="78" spans="2:4" s="288" customFormat="1" ht="14.5" x14ac:dyDescent="0.35"/>
    <row r="79" spans="2:4" s="288" customFormat="1" ht="14.5" x14ac:dyDescent="0.35"/>
    <row r="80" spans="2:4" s="288" customFormat="1" ht="14.5" x14ac:dyDescent="0.35"/>
    <row r="81" s="288" customFormat="1" ht="14.5" x14ac:dyDescent="0.35"/>
    <row r="82" s="288" customFormat="1" ht="14.5" x14ac:dyDescent="0.35"/>
    <row r="83" s="288" customFormat="1" ht="14.5" x14ac:dyDescent="0.35"/>
    <row r="84" s="288" customFormat="1" ht="14.5" x14ac:dyDescent="0.35"/>
    <row r="85" s="288" customFormat="1" ht="14.5" x14ac:dyDescent="0.35"/>
    <row r="86" s="288" customFormat="1" ht="14.5" x14ac:dyDescent="0.35"/>
    <row r="87" s="288" customFormat="1" ht="14.5" x14ac:dyDescent="0.35"/>
    <row r="88" s="288" customFormat="1" ht="14.5" x14ac:dyDescent="0.35"/>
    <row r="89" s="288" customFormat="1" ht="14.5" x14ac:dyDescent="0.35"/>
    <row r="90" s="288" customFormat="1" ht="14.5" x14ac:dyDescent="0.35"/>
    <row r="91" s="288" customFormat="1" ht="14.5" x14ac:dyDescent="0.35"/>
    <row r="92" s="288" customFormat="1" ht="14.5" x14ac:dyDescent="0.35"/>
    <row r="93" s="288" customFormat="1" ht="14.5" x14ac:dyDescent="0.35"/>
    <row r="94" s="288" customFormat="1" ht="14.5" x14ac:dyDescent="0.35"/>
    <row r="95" s="288" customFormat="1" ht="14.5" x14ac:dyDescent="0.35"/>
    <row r="96" s="288" customFormat="1" ht="14.5" x14ac:dyDescent="0.35"/>
    <row r="97" spans="2:4" s="288" customFormat="1" ht="14.5" x14ac:dyDescent="0.35"/>
    <row r="98" spans="2:4" s="288" customFormat="1" ht="14.5" x14ac:dyDescent="0.35"/>
    <row r="99" spans="2:4" ht="14.5" x14ac:dyDescent="0.35">
      <c r="B99" s="288"/>
      <c r="C99" s="288"/>
      <c r="D99" s="288"/>
    </row>
  </sheetData>
  <mergeCells count="18">
    <mergeCell ref="AL7:AM7"/>
    <mergeCell ref="A9:A16"/>
    <mergeCell ref="O9:O16"/>
    <mergeCell ref="AD9:AD16"/>
    <mergeCell ref="Q7:R7"/>
    <mergeCell ref="S7:T7"/>
    <mergeCell ref="U7:V7"/>
    <mergeCell ref="AF7:AG7"/>
    <mergeCell ref="AH7:AI7"/>
    <mergeCell ref="AJ7:AK7"/>
    <mergeCell ref="B2:H2"/>
    <mergeCell ref="B4:L4"/>
    <mergeCell ref="B5:L5"/>
    <mergeCell ref="C7:D7"/>
    <mergeCell ref="E7:F7"/>
    <mergeCell ref="G7:H7"/>
    <mergeCell ref="J7:K7"/>
    <mergeCell ref="L7:M7"/>
  </mergeCells>
  <printOptions horizontalCentered="1"/>
  <pageMargins left="0" right="0" top="0.43307086614173229" bottom="0.43307086614173229" header="0" footer="0"/>
  <pageSetup paperSize="9" orientation="landscape" r:id="rId1"/>
  <headerFooter alignWithMargins="0"/>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Hoja66">
    <pageSetUpPr fitToPage="1"/>
  </sheetPr>
  <dimension ref="A1:Q42"/>
  <sheetViews>
    <sheetView zoomScaleNormal="100" workbookViewId="0">
      <selection activeCell="B9" sqref="B9"/>
    </sheetView>
  </sheetViews>
  <sheetFormatPr baseColWidth="10" defaultRowHeight="12.5" x14ac:dyDescent="0.25"/>
  <cols>
    <col min="1" max="1" width="4.26953125" customWidth="1"/>
    <col min="2" max="2" width="12.26953125" customWidth="1"/>
    <col min="3" max="3" width="10.81640625" bestFit="1" customWidth="1"/>
    <col min="4" max="4" width="9.54296875" customWidth="1"/>
    <col min="5" max="5" width="10.81640625" bestFit="1" customWidth="1"/>
    <col min="6" max="6" width="11.7265625" customWidth="1"/>
    <col min="7" max="7" width="10.81640625" bestFit="1" customWidth="1"/>
    <col min="8" max="8" width="9.26953125" bestFit="1" customWidth="1"/>
    <col min="9" max="9" width="28.1796875" customWidth="1"/>
    <col min="10" max="10" width="7" customWidth="1"/>
    <col min="11" max="11" width="10.81640625" customWidth="1"/>
    <col min="12" max="12" width="7" customWidth="1"/>
  </cols>
  <sheetData>
    <row r="1" spans="1:17" s="216" customFormat="1" x14ac:dyDescent="0.25"/>
    <row r="2" spans="1:17" s="216" customFormat="1" x14ac:dyDescent="0.25"/>
    <row r="3" spans="1:17" s="216" customFormat="1" x14ac:dyDescent="0.25"/>
    <row r="4" spans="1:17" s="216" customFormat="1" x14ac:dyDescent="0.25"/>
    <row r="5" spans="1:17" s="216" customFormat="1" ht="16.5" customHeight="1" x14ac:dyDescent="0.25"/>
    <row r="6" spans="1:17" s="4" customFormat="1" ht="24.75" customHeight="1" x14ac:dyDescent="0.25">
      <c r="A6" s="219"/>
      <c r="B6" s="1401" t="s">
        <v>449</v>
      </c>
      <c r="C6" s="1401"/>
      <c r="D6" s="1401"/>
      <c r="E6" s="1401"/>
      <c r="F6" s="1401"/>
      <c r="G6" s="1401"/>
      <c r="H6" s="1401"/>
      <c r="I6" s="1401"/>
      <c r="J6" s="1401"/>
      <c r="K6" s="1401"/>
      <c r="L6" s="1401"/>
      <c r="M6" s="1401"/>
      <c r="N6" s="1401"/>
      <c r="O6" s="226"/>
    </row>
    <row r="7" spans="1:17" s="4" customFormat="1" ht="11.25" customHeight="1" x14ac:dyDescent="0.25">
      <c r="A7" s="219"/>
      <c r="B7" s="1401"/>
      <c r="C7" s="1401"/>
      <c r="D7" s="1401"/>
      <c r="E7" s="1401"/>
      <c r="F7" s="1401"/>
      <c r="G7" s="1401"/>
      <c r="H7" s="1401"/>
      <c r="I7" s="1401"/>
      <c r="J7" s="1401"/>
      <c r="K7" s="1401"/>
      <c r="L7" s="1401"/>
      <c r="M7" s="1401"/>
      <c r="N7" s="1401"/>
      <c r="O7" s="226"/>
    </row>
    <row r="8" spans="1:17" s="4" customFormat="1" ht="15.75" customHeight="1" x14ac:dyDescent="0.25">
      <c r="A8" s="219"/>
      <c r="B8" s="1512" t="s">
        <v>486</v>
      </c>
      <c r="C8" s="1512"/>
      <c r="D8" s="1512"/>
      <c r="E8" s="1512"/>
      <c r="F8" s="1512"/>
      <c r="G8" s="1512"/>
      <c r="H8" s="1512"/>
      <c r="I8" s="1512"/>
      <c r="J8" s="1512"/>
      <c r="K8" s="1512"/>
      <c r="L8" s="1512"/>
      <c r="M8" s="1512"/>
      <c r="N8" s="1512"/>
      <c r="O8" s="248"/>
      <c r="P8" s="248"/>
      <c r="Q8" s="248"/>
    </row>
    <row r="9" spans="1:17" s="216" customFormat="1" ht="6" customHeight="1" x14ac:dyDescent="0.25">
      <c r="A9" s="220"/>
      <c r="B9"/>
      <c r="C9"/>
      <c r="D9"/>
      <c r="E9"/>
      <c r="F9"/>
      <c r="G9"/>
      <c r="H9"/>
      <c r="I9"/>
      <c r="J9"/>
      <c r="K9"/>
      <c r="L9"/>
      <c r="M9"/>
      <c r="N9"/>
      <c r="O9"/>
      <c r="P9"/>
      <c r="Q9"/>
    </row>
    <row r="10" spans="1:17" s="227" customFormat="1" x14ac:dyDescent="0.25"/>
    <row r="11" spans="1:17" s="227" customFormat="1" x14ac:dyDescent="0.25">
      <c r="C11" s="1513" t="s">
        <v>0</v>
      </c>
      <c r="D11" s="1513"/>
      <c r="E11" s="1513"/>
    </row>
    <row r="12" spans="1:17" s="227" customFormat="1" ht="14.5" x14ac:dyDescent="0.35">
      <c r="C12" s="227" t="s">
        <v>23</v>
      </c>
      <c r="D12" s="227" t="s">
        <v>24</v>
      </c>
      <c r="E12" s="227" t="s">
        <v>154</v>
      </c>
      <c r="F12" s="227" t="s">
        <v>68</v>
      </c>
      <c r="G12" s="227" t="s">
        <v>155</v>
      </c>
      <c r="H12" s="227" t="s">
        <v>156</v>
      </c>
      <c r="I12" s="228"/>
      <c r="J12" s="228"/>
      <c r="K12" s="228"/>
    </row>
    <row r="13" spans="1:17" s="227" customFormat="1" ht="14.5" x14ac:dyDescent="0.35">
      <c r="B13" s="227" t="s">
        <v>8</v>
      </c>
      <c r="C13" s="229">
        <v>15085</v>
      </c>
      <c r="D13" s="229">
        <v>68538</v>
      </c>
      <c r="E13" s="229" t="e">
        <v>#REF!</v>
      </c>
      <c r="F13" s="229">
        <v>83623</v>
      </c>
      <c r="G13" s="293">
        <v>0.18039295409157768</v>
      </c>
      <c r="H13" s="293">
        <v>0.81960704590842237</v>
      </c>
      <c r="I13" s="294">
        <v>0.26795822073884573</v>
      </c>
      <c r="J13" s="228"/>
      <c r="K13" s="228"/>
      <c r="M13" s="229"/>
      <c r="N13" s="229"/>
      <c r="O13" s="230"/>
      <c r="P13" s="230"/>
      <c r="Q13" s="230"/>
    </row>
    <row r="14" spans="1:17" s="227" customFormat="1" ht="14.5" x14ac:dyDescent="0.35">
      <c r="B14" s="227" t="s">
        <v>7</v>
      </c>
      <c r="C14" s="229">
        <v>6240</v>
      </c>
      <c r="D14" s="229">
        <v>14552</v>
      </c>
      <c r="E14" s="229" t="e">
        <v>#REF!</v>
      </c>
      <c r="F14" s="229">
        <v>20792</v>
      </c>
      <c r="G14" s="293">
        <v>0.30011542901115812</v>
      </c>
      <c r="H14" s="293">
        <v>0.69988457098884183</v>
      </c>
      <c r="I14" s="294">
        <v>0.26795822073884573</v>
      </c>
      <c r="J14" s="228"/>
      <c r="K14" s="228"/>
      <c r="M14" s="229"/>
      <c r="N14" s="229"/>
      <c r="O14" s="230"/>
      <c r="P14" s="230"/>
      <c r="Q14" s="230"/>
    </row>
    <row r="15" spans="1:17" s="227" customFormat="1" ht="14.5" x14ac:dyDescent="0.35">
      <c r="B15" s="227" t="s">
        <v>37</v>
      </c>
      <c r="C15" s="229">
        <v>2967</v>
      </c>
      <c r="D15" s="229">
        <v>8556</v>
      </c>
      <c r="E15" s="229" t="e">
        <v>#REF!</v>
      </c>
      <c r="F15" s="229">
        <v>11523</v>
      </c>
      <c r="G15" s="293">
        <v>0.25748502994011974</v>
      </c>
      <c r="H15" s="293">
        <v>0.74251497005988021</v>
      </c>
      <c r="I15" s="294">
        <v>0.26795822073884573</v>
      </c>
      <c r="J15" s="228"/>
      <c r="K15" s="228"/>
      <c r="M15" s="229"/>
      <c r="N15" s="229"/>
      <c r="O15" s="230"/>
      <c r="P15" s="230"/>
      <c r="Q15" s="230"/>
    </row>
    <row r="16" spans="1:17" s="227" customFormat="1" ht="14.5" x14ac:dyDescent="0.35">
      <c r="B16" s="227" t="s">
        <v>38</v>
      </c>
      <c r="C16" s="229">
        <v>6798</v>
      </c>
      <c r="D16" s="229">
        <v>16363</v>
      </c>
      <c r="E16" s="229" t="e">
        <v>#REF!</v>
      </c>
      <c r="F16" s="229">
        <v>23161</v>
      </c>
      <c r="G16" s="293">
        <v>0.29351064289106688</v>
      </c>
      <c r="H16" s="293">
        <v>0.70648935710893312</v>
      </c>
      <c r="I16" s="294">
        <v>0.26795822073884573</v>
      </c>
      <c r="J16" s="228"/>
      <c r="K16" s="228"/>
      <c r="M16" s="229"/>
      <c r="N16" s="229"/>
      <c r="O16" s="230"/>
      <c r="P16" s="230"/>
      <c r="Q16" s="230"/>
    </row>
    <row r="17" spans="2:17" s="227" customFormat="1" ht="14.5" x14ac:dyDescent="0.35">
      <c r="B17" s="227" t="s">
        <v>6</v>
      </c>
      <c r="C17" s="229">
        <v>3810</v>
      </c>
      <c r="D17" s="229">
        <v>13365</v>
      </c>
      <c r="E17" s="229" t="e">
        <v>#REF!</v>
      </c>
      <c r="F17" s="229">
        <v>17175</v>
      </c>
      <c r="G17" s="293">
        <v>0.22183406113537119</v>
      </c>
      <c r="H17" s="293">
        <v>0.77816593886462881</v>
      </c>
      <c r="I17" s="294">
        <v>0.26795822073884573</v>
      </c>
      <c r="J17" s="228"/>
      <c r="K17" s="228"/>
      <c r="M17" s="229"/>
      <c r="N17" s="229"/>
      <c r="O17" s="230"/>
      <c r="P17" s="230"/>
      <c r="Q17" s="230"/>
    </row>
    <row r="18" spans="2:17" s="227" customFormat="1" ht="14.5" x14ac:dyDescent="0.35">
      <c r="B18" s="227" t="s">
        <v>5</v>
      </c>
      <c r="C18" s="229">
        <v>2562</v>
      </c>
      <c r="D18" s="229">
        <v>6655</v>
      </c>
      <c r="E18" s="229" t="e">
        <v>#REF!</v>
      </c>
      <c r="F18" s="229">
        <v>9217</v>
      </c>
      <c r="G18" s="293">
        <v>0.27796463057393944</v>
      </c>
      <c r="H18" s="293">
        <v>0.7220353694260605</v>
      </c>
      <c r="I18" s="294">
        <v>0.26795822073884573</v>
      </c>
      <c r="J18" s="228"/>
      <c r="K18" s="228"/>
      <c r="M18" s="229"/>
      <c r="N18" s="229"/>
      <c r="O18" s="230"/>
      <c r="P18" s="230"/>
      <c r="Q18" s="230"/>
    </row>
    <row r="19" spans="2:17" s="227" customFormat="1" ht="14.5" x14ac:dyDescent="0.35">
      <c r="B19" s="227" t="s">
        <v>4</v>
      </c>
      <c r="C19" s="229">
        <v>8172</v>
      </c>
      <c r="D19" s="229">
        <v>25299</v>
      </c>
      <c r="E19" s="229" t="e">
        <v>#REF!</v>
      </c>
      <c r="F19" s="229">
        <v>33471</v>
      </c>
      <c r="G19" s="293">
        <v>0.2441516536703415</v>
      </c>
      <c r="H19" s="293">
        <v>0.75584834632965847</v>
      </c>
      <c r="I19" s="294">
        <v>0.26795822073884573</v>
      </c>
      <c r="J19" s="228"/>
      <c r="K19" s="228"/>
      <c r="M19" s="229"/>
      <c r="N19" s="229"/>
      <c r="O19" s="230"/>
      <c r="P19" s="230"/>
      <c r="Q19" s="230"/>
    </row>
    <row r="20" spans="2:17" s="227" customFormat="1" ht="14.5" x14ac:dyDescent="0.35">
      <c r="B20" s="227" t="s">
        <v>40</v>
      </c>
      <c r="C20" s="229">
        <v>4245</v>
      </c>
      <c r="D20" s="229">
        <v>14668</v>
      </c>
      <c r="E20" s="229" t="e">
        <v>#REF!</v>
      </c>
      <c r="F20" s="229">
        <v>18913</v>
      </c>
      <c r="G20" s="293">
        <v>0.22444879183630306</v>
      </c>
      <c r="H20" s="293">
        <v>0.77555120816369694</v>
      </c>
      <c r="I20" s="294">
        <v>0.26795822073884573</v>
      </c>
      <c r="J20" s="228"/>
      <c r="K20" s="228"/>
      <c r="M20" s="229"/>
      <c r="N20" s="229"/>
      <c r="O20" s="230"/>
      <c r="P20" s="230"/>
      <c r="Q20" s="230"/>
    </row>
    <row r="21" spans="2:17" s="227" customFormat="1" ht="14.5" x14ac:dyDescent="0.35">
      <c r="B21" s="227" t="s">
        <v>41</v>
      </c>
      <c r="C21" s="229">
        <v>42315</v>
      </c>
      <c r="D21" s="229">
        <v>78250</v>
      </c>
      <c r="E21" s="229" t="e">
        <v>#REF!</v>
      </c>
      <c r="F21" s="229">
        <v>120565</v>
      </c>
      <c r="G21" s="293">
        <v>0.35097250445817607</v>
      </c>
      <c r="H21" s="293">
        <v>0.64902749554182393</v>
      </c>
      <c r="I21" s="294">
        <v>0.26795822073884573</v>
      </c>
      <c r="J21" s="228"/>
      <c r="K21" s="228"/>
      <c r="M21" s="229"/>
      <c r="N21" s="229"/>
      <c r="O21" s="230"/>
      <c r="P21" s="230"/>
      <c r="Q21" s="230"/>
    </row>
    <row r="22" spans="2:17" s="227" customFormat="1" ht="14.5" x14ac:dyDescent="0.35">
      <c r="B22" s="227" t="s">
        <v>3</v>
      </c>
      <c r="C22" s="229">
        <v>27149</v>
      </c>
      <c r="D22" s="229">
        <v>77102</v>
      </c>
      <c r="E22" s="229" t="e">
        <v>#REF!</v>
      </c>
      <c r="F22" s="229">
        <v>104251</v>
      </c>
      <c r="G22" s="293">
        <v>0.26041956432072594</v>
      </c>
      <c r="H22" s="293">
        <v>0.73958043567927401</v>
      </c>
      <c r="I22" s="294">
        <v>0.26795822073884573</v>
      </c>
      <c r="J22" s="228"/>
      <c r="K22" s="228"/>
      <c r="M22" s="229"/>
      <c r="N22" s="229"/>
      <c r="O22" s="230"/>
      <c r="P22" s="230"/>
      <c r="Q22" s="230"/>
    </row>
    <row r="23" spans="2:17" s="227" customFormat="1" ht="14.5" x14ac:dyDescent="0.35">
      <c r="B23" s="227" t="s">
        <v>2</v>
      </c>
      <c r="C23" s="229">
        <v>1180</v>
      </c>
      <c r="D23" s="229">
        <v>5273</v>
      </c>
      <c r="E23" s="229" t="e">
        <v>#REF!</v>
      </c>
      <c r="F23" s="229">
        <v>6453</v>
      </c>
      <c r="G23" s="293">
        <v>0.18286068495273516</v>
      </c>
      <c r="H23" s="293">
        <v>0.81713931504726489</v>
      </c>
      <c r="I23" s="294">
        <v>0.26795822073884573</v>
      </c>
      <c r="J23" s="228"/>
      <c r="K23" s="228"/>
      <c r="M23" s="229"/>
      <c r="N23" s="229"/>
      <c r="O23" s="230"/>
      <c r="P23" s="230"/>
      <c r="Q23" s="230"/>
    </row>
    <row r="24" spans="2:17" s="227" customFormat="1" ht="14.5" x14ac:dyDescent="0.35">
      <c r="B24" s="227" t="s">
        <v>35</v>
      </c>
      <c r="C24" s="229">
        <v>2694</v>
      </c>
      <c r="D24" s="229">
        <v>15086</v>
      </c>
      <c r="E24" s="229" t="e">
        <v>#REF!</v>
      </c>
      <c r="F24" s="229">
        <v>17780</v>
      </c>
      <c r="G24" s="293">
        <v>0.1515185601799775</v>
      </c>
      <c r="H24" s="293">
        <v>0.84848143982002244</v>
      </c>
      <c r="I24" s="294">
        <v>0.26795822073884573</v>
      </c>
      <c r="J24" s="228"/>
      <c r="K24" s="228"/>
      <c r="M24" s="229"/>
      <c r="N24" s="229"/>
      <c r="O24" s="230"/>
      <c r="P24" s="230"/>
      <c r="Q24" s="230"/>
    </row>
    <row r="25" spans="2:17" s="227" customFormat="1" ht="14.5" x14ac:dyDescent="0.35">
      <c r="B25" s="227" t="s">
        <v>42</v>
      </c>
      <c r="C25" s="229">
        <v>12134</v>
      </c>
      <c r="D25" s="229">
        <v>36426</v>
      </c>
      <c r="E25" s="229" t="e">
        <v>#REF!</v>
      </c>
      <c r="F25" s="229">
        <v>48560</v>
      </c>
      <c r="G25" s="293">
        <v>0.24987644151565075</v>
      </c>
      <c r="H25" s="293">
        <v>0.75012355848434931</v>
      </c>
      <c r="I25" s="294">
        <v>0.26795822073884573</v>
      </c>
      <c r="J25" s="228"/>
      <c r="K25" s="228"/>
      <c r="M25" s="229"/>
      <c r="N25" s="229"/>
      <c r="O25" s="230"/>
      <c r="P25" s="230"/>
      <c r="Q25" s="230"/>
    </row>
    <row r="26" spans="2:17" s="227" customFormat="1" ht="14.5" x14ac:dyDescent="0.35">
      <c r="B26" s="227" t="s">
        <v>43</v>
      </c>
      <c r="C26" s="229">
        <v>7282</v>
      </c>
      <c r="D26" s="229">
        <v>18022</v>
      </c>
      <c r="E26" s="229" t="e">
        <v>#REF!</v>
      </c>
      <c r="F26" s="229">
        <v>25304</v>
      </c>
      <c r="G26" s="293">
        <v>0.28778058804932027</v>
      </c>
      <c r="H26" s="293">
        <v>0.71221941195067973</v>
      </c>
      <c r="I26" s="294">
        <v>0.26795822073884573</v>
      </c>
      <c r="J26" s="228"/>
      <c r="K26" s="228"/>
      <c r="M26" s="229"/>
      <c r="N26" s="229"/>
      <c r="O26" s="230"/>
      <c r="P26" s="230"/>
      <c r="Q26" s="230"/>
    </row>
    <row r="27" spans="2:17" s="227" customFormat="1" ht="14.5" x14ac:dyDescent="0.35">
      <c r="B27" s="227" t="s">
        <v>44</v>
      </c>
      <c r="C27" s="229">
        <v>2854</v>
      </c>
      <c r="D27" s="229">
        <v>7401</v>
      </c>
      <c r="E27" s="229" t="e">
        <v>#REF!</v>
      </c>
      <c r="F27" s="229">
        <v>10255</v>
      </c>
      <c r="G27" s="293">
        <v>0.27830326669917116</v>
      </c>
      <c r="H27" s="293">
        <v>0.72169673330082884</v>
      </c>
      <c r="I27" s="294">
        <v>0.26795822073884573</v>
      </c>
      <c r="J27" s="228"/>
      <c r="K27" s="228"/>
      <c r="M27" s="229"/>
      <c r="N27" s="229"/>
      <c r="O27" s="230"/>
      <c r="P27" s="230"/>
      <c r="Q27" s="230"/>
    </row>
    <row r="28" spans="2:17" s="227" customFormat="1" ht="14.5" x14ac:dyDescent="0.35">
      <c r="B28" s="227" t="s">
        <v>45</v>
      </c>
      <c r="C28" s="229">
        <v>12071</v>
      </c>
      <c r="D28" s="229">
        <v>24110</v>
      </c>
      <c r="E28" s="229" t="e">
        <v>#REF!</v>
      </c>
      <c r="F28" s="229">
        <v>36181</v>
      </c>
      <c r="G28" s="293">
        <v>0.33362814737016666</v>
      </c>
      <c r="H28" s="293">
        <v>0.66637185262983334</v>
      </c>
      <c r="I28" s="294">
        <v>0.26795822073884573</v>
      </c>
      <c r="J28" s="228"/>
      <c r="K28" s="228"/>
      <c r="M28" s="229"/>
      <c r="N28" s="229"/>
      <c r="O28" s="230"/>
      <c r="P28" s="230"/>
      <c r="Q28" s="230"/>
    </row>
    <row r="29" spans="2:17" s="227" customFormat="1" ht="14.5" x14ac:dyDescent="0.35">
      <c r="B29" s="227" t="s">
        <v>46</v>
      </c>
      <c r="C29" s="229">
        <v>358</v>
      </c>
      <c r="D29" s="229">
        <v>858</v>
      </c>
      <c r="E29" s="229" t="e">
        <v>#REF!</v>
      </c>
      <c r="F29" s="229">
        <v>1216</v>
      </c>
      <c r="G29" s="293">
        <v>0.29440789473684209</v>
      </c>
      <c r="H29" s="293">
        <v>0.70559210526315785</v>
      </c>
      <c r="I29" s="294">
        <v>0.26795822073884573</v>
      </c>
      <c r="J29" s="228"/>
      <c r="K29" s="228"/>
      <c r="M29" s="229"/>
      <c r="N29" s="229"/>
      <c r="O29" s="230"/>
      <c r="P29" s="230"/>
      <c r="Q29" s="230"/>
    </row>
    <row r="30" spans="2:17" s="227" customFormat="1" ht="14.5" x14ac:dyDescent="0.35">
      <c r="B30" s="227" t="s">
        <v>39</v>
      </c>
      <c r="C30" s="229">
        <v>139</v>
      </c>
      <c r="D30" s="229">
        <v>688</v>
      </c>
      <c r="E30" s="229" t="e">
        <v>#REF!</v>
      </c>
      <c r="F30" s="229">
        <v>827</v>
      </c>
      <c r="G30" s="293">
        <v>0.16807738814993953</v>
      </c>
      <c r="H30" s="293">
        <v>0.83192261185006044</v>
      </c>
      <c r="I30" s="294">
        <v>0.26795822073884573</v>
      </c>
      <c r="J30" s="228"/>
      <c r="K30" s="228"/>
      <c r="M30" s="229"/>
      <c r="N30" s="229"/>
      <c r="O30" s="230"/>
      <c r="P30" s="230"/>
      <c r="Q30" s="230"/>
    </row>
    <row r="31" spans="2:17" s="227" customFormat="1" ht="14.5" x14ac:dyDescent="0.35">
      <c r="B31" s="227" t="s">
        <v>47</v>
      </c>
      <c r="C31" s="229">
        <v>106</v>
      </c>
      <c r="D31" s="229">
        <v>872</v>
      </c>
      <c r="E31" s="229" t="e">
        <v>#REF!</v>
      </c>
      <c r="F31" s="229">
        <v>978</v>
      </c>
      <c r="G31" s="293">
        <v>0.10838445807770961</v>
      </c>
      <c r="H31" s="293">
        <v>0.89161554192229042</v>
      </c>
      <c r="I31" s="294">
        <v>0.26795822073884573</v>
      </c>
      <c r="J31" s="228"/>
      <c r="K31" s="228"/>
      <c r="M31" s="229"/>
      <c r="N31" s="229"/>
      <c r="O31" s="230"/>
      <c r="P31" s="230"/>
      <c r="Q31" s="230"/>
    </row>
    <row r="32" spans="2:17" s="227" customFormat="1" ht="14.5" x14ac:dyDescent="0.35">
      <c r="B32" s="231" t="s">
        <v>0</v>
      </c>
      <c r="C32" s="232">
        <v>158161</v>
      </c>
      <c r="D32" s="232">
        <v>432084</v>
      </c>
      <c r="E32" s="232" t="e">
        <v>#REF!</v>
      </c>
      <c r="F32" s="232">
        <v>590245</v>
      </c>
      <c r="G32" s="295">
        <v>0.26795822073884573</v>
      </c>
      <c r="H32" s="295">
        <v>0.73204177926115421</v>
      </c>
      <c r="I32" s="294">
        <v>0.26795822073884573</v>
      </c>
      <c r="J32" s="228"/>
      <c r="K32" s="228"/>
      <c r="M32" s="229"/>
      <c r="N32" s="229"/>
      <c r="O32" s="230"/>
      <c r="P32" s="230"/>
      <c r="Q32" s="230"/>
    </row>
    <row r="33" spans="9:16" s="227" customFormat="1" ht="14.5" x14ac:dyDescent="0.35">
      <c r="I33" s="228"/>
      <c r="J33" s="228"/>
      <c r="K33" s="228"/>
      <c r="M33" s="229"/>
      <c r="N33" s="229"/>
      <c r="O33" s="230"/>
      <c r="P33" s="230"/>
    </row>
    <row r="34" spans="9:16" s="227" customFormat="1" x14ac:dyDescent="0.25"/>
    <row r="35" spans="9:16" s="216" customFormat="1" x14ac:dyDescent="0.25"/>
    <row r="36" spans="9:16" s="216" customFormat="1" x14ac:dyDescent="0.25"/>
    <row r="37" spans="9:16" s="216" customFormat="1" x14ac:dyDescent="0.25"/>
    <row r="38" spans="9:16" s="216" customFormat="1" x14ac:dyDescent="0.25"/>
    <row r="39" spans="9:16" s="216" customFormat="1" x14ac:dyDescent="0.25"/>
    <row r="40" spans="9:16" s="216" customFormat="1" x14ac:dyDescent="0.25"/>
    <row r="41" spans="9:16" s="216" customFormat="1" x14ac:dyDescent="0.25"/>
    <row r="42" spans="9:16" s="216" customFormat="1" x14ac:dyDescent="0.25"/>
  </sheetData>
  <mergeCells count="3">
    <mergeCell ref="B6:N7"/>
    <mergeCell ref="B8:N8"/>
    <mergeCell ref="C11:E11"/>
  </mergeCells>
  <printOptions horizontalCentered="1"/>
  <pageMargins left="0" right="0" top="0.43307086614173229" bottom="0.43307086614173229" header="0" footer="0"/>
  <pageSetup paperSize="9" scale="92" orientation="landscape" r:id="rId1"/>
  <headerFooter alignWithMargins="0"/>
  <rowBreaks count="1" manualBreakCount="1">
    <brk id="42" max="1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10">
    <tabColor theme="0"/>
    <pageSetUpPr fitToPage="1"/>
  </sheetPr>
  <dimension ref="A1:Z26"/>
  <sheetViews>
    <sheetView zoomScale="70" zoomScaleNormal="70" workbookViewId="0">
      <selection activeCell="G7" sqref="G7"/>
    </sheetView>
  </sheetViews>
  <sheetFormatPr baseColWidth="10" defaultColWidth="11.453125" defaultRowHeight="14.5" x14ac:dyDescent="0.35"/>
  <cols>
    <col min="1" max="1" width="1.81640625" style="559" customWidth="1"/>
    <col min="2" max="2" width="24.54296875" style="559" customWidth="1"/>
    <col min="3" max="9" width="10.81640625" style="559" customWidth="1"/>
    <col min="10" max="11" width="7.1796875" style="559" customWidth="1"/>
    <col min="12" max="12" width="7.7265625" style="559" customWidth="1"/>
    <col min="13" max="20" width="8.26953125" style="559" customWidth="1"/>
    <col min="21" max="22" width="7.7265625" style="559" customWidth="1"/>
    <col min="23" max="23" width="11.453125" style="559" customWidth="1"/>
    <col min="24" max="24" width="11.453125" style="559"/>
    <col min="25" max="25" width="11.81640625" style="559" bestFit="1" customWidth="1"/>
    <col min="26" max="16384" width="11.453125" style="559"/>
  </cols>
  <sheetData>
    <row r="1" spans="1:24" x14ac:dyDescent="0.35">
      <c r="A1" s="558"/>
      <c r="B1" s="558"/>
      <c r="I1" s="560"/>
      <c r="J1" s="560"/>
    </row>
    <row r="2" spans="1:24" ht="48.75" customHeight="1" x14ac:dyDescent="0.35">
      <c r="A2" s="558"/>
      <c r="B2" s="558"/>
      <c r="I2" s="560"/>
      <c r="J2" s="560"/>
    </row>
    <row r="3" spans="1:24" ht="40.5" customHeight="1" x14ac:dyDescent="0.35">
      <c r="A3" s="558"/>
      <c r="B3" s="1289" t="s">
        <v>370</v>
      </c>
      <c r="C3" s="1289"/>
      <c r="D3" s="1289"/>
      <c r="E3" s="1289"/>
      <c r="F3" s="1289"/>
      <c r="G3" s="1289"/>
      <c r="H3" s="1289"/>
      <c r="I3" s="1289"/>
      <c r="J3" s="1289"/>
      <c r="K3" s="1289"/>
      <c r="L3" s="1289"/>
      <c r="M3" s="1289"/>
      <c r="N3" s="1289"/>
      <c r="O3" s="1289"/>
      <c r="P3" s="1289"/>
      <c r="Q3" s="1289"/>
      <c r="R3" s="1289"/>
      <c r="S3" s="1289"/>
      <c r="T3" s="1289"/>
      <c r="U3" s="1289"/>
      <c r="V3" s="1289"/>
    </row>
    <row r="5" spans="1:24" x14ac:dyDescent="0.35">
      <c r="B5" s="561"/>
      <c r="C5" s="1286" t="s">
        <v>368</v>
      </c>
      <c r="D5" s="1286"/>
      <c r="E5" s="1286"/>
      <c r="F5" s="1286"/>
      <c r="G5" s="1286"/>
      <c r="H5" s="1286"/>
      <c r="I5" s="1286"/>
      <c r="J5" s="1286"/>
      <c r="K5" s="1286" t="s">
        <v>342</v>
      </c>
      <c r="L5" s="1286"/>
      <c r="M5" s="1286"/>
      <c r="N5" s="1286"/>
      <c r="O5" s="1286"/>
      <c r="P5" s="1286"/>
      <c r="Q5" s="1286"/>
      <c r="R5" s="1286"/>
      <c r="S5" s="1286"/>
      <c r="T5" s="1286"/>
      <c r="U5" s="1286"/>
      <c r="V5" s="1286"/>
    </row>
    <row r="6" spans="1:24" ht="21" customHeight="1" x14ac:dyDescent="0.35">
      <c r="B6" s="561"/>
      <c r="C6" s="1286"/>
      <c r="D6" s="1286"/>
      <c r="E6" s="1286"/>
      <c r="F6" s="1286"/>
      <c r="G6" s="1286"/>
      <c r="H6" s="1286"/>
      <c r="I6" s="1286"/>
      <c r="J6" s="1286"/>
      <c r="K6" s="1286">
        <v>43830</v>
      </c>
      <c r="L6" s="1287"/>
      <c r="M6" s="1288">
        <v>44196</v>
      </c>
      <c r="N6" s="1288"/>
      <c r="O6" s="1288">
        <v>44561</v>
      </c>
      <c r="P6" s="1288"/>
      <c r="Q6" s="1288">
        <v>44926</v>
      </c>
      <c r="R6" s="1288"/>
      <c r="S6" s="1288">
        <v>45291</v>
      </c>
      <c r="T6" s="1288"/>
      <c r="U6" s="1288">
        <f>EVO_sol!U6</f>
        <v>45351</v>
      </c>
      <c r="V6" s="1288"/>
    </row>
    <row r="7" spans="1:24" x14ac:dyDescent="0.35">
      <c r="B7" s="668"/>
      <c r="C7" s="620">
        <v>43465</v>
      </c>
      <c r="D7" s="620">
        <v>43830</v>
      </c>
      <c r="E7" s="620">
        <v>44196</v>
      </c>
      <c r="F7" s="620">
        <v>44561</v>
      </c>
      <c r="G7" s="620">
        <v>44926</v>
      </c>
      <c r="H7" s="620">
        <v>45291</v>
      </c>
      <c r="I7" s="672">
        <f>EVO!I7</f>
        <v>45351</v>
      </c>
      <c r="J7" s="617"/>
      <c r="K7" s="617" t="s">
        <v>28</v>
      </c>
      <c r="L7" s="617" t="s">
        <v>343</v>
      </c>
      <c r="M7" s="617" t="s">
        <v>28</v>
      </c>
      <c r="N7" s="617" t="s">
        <v>343</v>
      </c>
      <c r="O7" s="617" t="s">
        <v>28</v>
      </c>
      <c r="P7" s="617" t="s">
        <v>343</v>
      </c>
      <c r="Q7" s="617" t="s">
        <v>28</v>
      </c>
      <c r="R7" s="617" t="s">
        <v>343</v>
      </c>
      <c r="S7" s="617" t="s">
        <v>28</v>
      </c>
      <c r="T7" s="617" t="s">
        <v>343</v>
      </c>
      <c r="U7" s="617" t="s">
        <v>28</v>
      </c>
      <c r="V7" s="617" t="s">
        <v>343</v>
      </c>
    </row>
    <row r="8" spans="1:24" ht="15" customHeight="1" x14ac:dyDescent="0.35">
      <c r="B8" s="1243" t="s">
        <v>8</v>
      </c>
      <c r="C8" s="637">
        <v>287340</v>
      </c>
      <c r="D8" s="637">
        <v>294246</v>
      </c>
      <c r="E8" s="637">
        <v>285089</v>
      </c>
      <c r="F8" s="637">
        <v>295552</v>
      </c>
      <c r="G8" s="637">
        <v>307238</v>
      </c>
      <c r="H8" s="637">
        <v>322158</v>
      </c>
      <c r="I8" s="639">
        <v>315640</v>
      </c>
      <c r="J8" s="669"/>
      <c r="K8" s="647">
        <v>2.4034245145124311E-2</v>
      </c>
      <c r="L8" s="639">
        <v>6906</v>
      </c>
      <c r="M8" s="651">
        <v>-3.1120219136368865E-2</v>
      </c>
      <c r="N8" s="639">
        <v>-9157</v>
      </c>
      <c r="O8" s="651">
        <v>3.6700819744009738E-2</v>
      </c>
      <c r="P8" s="639">
        <v>10463</v>
      </c>
      <c r="Q8" s="651">
        <f>G8/F8-1</f>
        <v>3.9539573408401862E-2</v>
      </c>
      <c r="R8" s="639">
        <f>G8-F8</f>
        <v>11686</v>
      </c>
      <c r="S8" s="651">
        <f>H8/G8-1</f>
        <v>4.8561701352046294E-2</v>
      </c>
      <c r="T8" s="639">
        <f>H8-G8</f>
        <v>14920</v>
      </c>
      <c r="U8" s="651">
        <f>[1]Cuadro_CCAA2!N55</f>
        <v>2.4346234479356577E-2</v>
      </c>
      <c r="V8" s="639">
        <f>[1]Cuadro_CCAA2!O55</f>
        <v>7502</v>
      </c>
    </row>
    <row r="9" spans="1:24" x14ac:dyDescent="0.35">
      <c r="B9" s="1244" t="s">
        <v>7</v>
      </c>
      <c r="C9" s="630">
        <v>35146</v>
      </c>
      <c r="D9" s="630">
        <v>39188</v>
      </c>
      <c r="E9" s="630">
        <v>36344</v>
      </c>
      <c r="F9" s="630">
        <v>37924</v>
      </c>
      <c r="G9" s="630">
        <v>39112</v>
      </c>
      <c r="H9" s="630">
        <v>40520</v>
      </c>
      <c r="I9" s="631">
        <v>40343</v>
      </c>
      <c r="J9" s="669"/>
      <c r="K9" s="648">
        <v>0.11500597507539978</v>
      </c>
      <c r="L9" s="631">
        <v>4042</v>
      </c>
      <c r="M9" s="652">
        <v>-7.2573236705113842E-2</v>
      </c>
      <c r="N9" s="631">
        <v>-2844</v>
      </c>
      <c r="O9" s="652">
        <v>4.3473475676865547E-2</v>
      </c>
      <c r="P9" s="631">
        <v>1580</v>
      </c>
      <c r="Q9" s="652">
        <f t="shared" ref="Q9:Q26" si="0">G9/F9-1</f>
        <v>3.1325809513764291E-2</v>
      </c>
      <c r="R9" s="631">
        <f t="shared" ref="R9:R26" si="1">G9-F9</f>
        <v>1188</v>
      </c>
      <c r="S9" s="652">
        <f t="shared" ref="S9:S26" si="2">H9/G9-1</f>
        <v>3.5999181836776417E-2</v>
      </c>
      <c r="T9" s="631">
        <f t="shared" ref="T9:T26" si="3">H9-G9</f>
        <v>1408</v>
      </c>
      <c r="U9" s="652">
        <f>[1]Cuadro_CCAA2!N56</f>
        <v>2.4428023666235088E-2</v>
      </c>
      <c r="V9" s="631">
        <f>[1]Cuadro_CCAA2!O56</f>
        <v>962</v>
      </c>
    </row>
    <row r="10" spans="1:24" x14ac:dyDescent="0.35">
      <c r="B10" s="1244" t="s">
        <v>37</v>
      </c>
      <c r="C10" s="630">
        <v>25573</v>
      </c>
      <c r="D10" s="630">
        <v>26877</v>
      </c>
      <c r="E10" s="630">
        <v>27263</v>
      </c>
      <c r="F10" s="630">
        <v>29763</v>
      </c>
      <c r="G10" s="630">
        <v>31755</v>
      </c>
      <c r="H10" s="630">
        <v>32560</v>
      </c>
      <c r="I10" s="631">
        <v>32098</v>
      </c>
      <c r="J10" s="669"/>
      <c r="K10" s="648">
        <v>5.0991279865483019E-2</v>
      </c>
      <c r="L10" s="631">
        <v>1304</v>
      </c>
      <c r="M10" s="652">
        <v>1.436172191836893E-2</v>
      </c>
      <c r="N10" s="631">
        <v>386</v>
      </c>
      <c r="O10" s="652">
        <v>9.1699372776290256E-2</v>
      </c>
      <c r="P10" s="631">
        <v>2500</v>
      </c>
      <c r="Q10" s="652">
        <f t="shared" si="0"/>
        <v>6.6928737022477591E-2</v>
      </c>
      <c r="R10" s="631">
        <f t="shared" si="1"/>
        <v>1992</v>
      </c>
      <c r="S10" s="652">
        <f t="shared" si="2"/>
        <v>2.5350338529365413E-2</v>
      </c>
      <c r="T10" s="631">
        <f t="shared" si="3"/>
        <v>805</v>
      </c>
      <c r="U10" s="652">
        <f>[1]Cuadro_CCAA2!N57</f>
        <v>6.680257174219939E-3</v>
      </c>
      <c r="V10" s="631">
        <f>[1]Cuadro_CCAA2!O57</f>
        <v>213</v>
      </c>
    </row>
    <row r="11" spans="1:24" x14ac:dyDescent="0.35">
      <c r="B11" s="1244" t="s">
        <v>38</v>
      </c>
      <c r="C11" s="630">
        <v>20139</v>
      </c>
      <c r="D11" s="630">
        <v>24991</v>
      </c>
      <c r="E11" s="630">
        <v>25528</v>
      </c>
      <c r="F11" s="630">
        <v>26990</v>
      </c>
      <c r="G11" s="630">
        <v>29491</v>
      </c>
      <c r="H11" s="630">
        <v>33350</v>
      </c>
      <c r="I11" s="631">
        <v>33413</v>
      </c>
      <c r="J11" s="669"/>
      <c r="K11" s="648">
        <v>0.24092556730721482</v>
      </c>
      <c r="L11" s="631">
        <v>4852</v>
      </c>
      <c r="M11" s="652">
        <v>2.148773558481043E-2</v>
      </c>
      <c r="N11" s="631">
        <v>537</v>
      </c>
      <c r="O11" s="652">
        <v>5.7270448135380736E-2</v>
      </c>
      <c r="P11" s="631">
        <v>1462</v>
      </c>
      <c r="Q11" s="652">
        <f t="shared" si="0"/>
        <v>9.2663949610967133E-2</v>
      </c>
      <c r="R11" s="631">
        <f t="shared" si="1"/>
        <v>2501</v>
      </c>
      <c r="S11" s="652">
        <f t="shared" si="2"/>
        <v>0.13085348072293246</v>
      </c>
      <c r="T11" s="631">
        <f t="shared" si="3"/>
        <v>3859</v>
      </c>
      <c r="U11" s="652">
        <f>[1]Cuadro_CCAA2!N58</f>
        <v>0.11521644804913045</v>
      </c>
      <c r="V11" s="631">
        <f>[1]Cuadro_CCAA2!O58</f>
        <v>3452</v>
      </c>
    </row>
    <row r="12" spans="1:24" x14ac:dyDescent="0.35">
      <c r="B12" s="1244" t="s">
        <v>6</v>
      </c>
      <c r="C12" s="630">
        <v>30594</v>
      </c>
      <c r="D12" s="630">
        <v>32430</v>
      </c>
      <c r="E12" s="630">
        <v>33152</v>
      </c>
      <c r="F12" s="630">
        <v>36737</v>
      </c>
      <c r="G12" s="630">
        <v>41768</v>
      </c>
      <c r="H12" s="630">
        <v>46523</v>
      </c>
      <c r="I12" s="631">
        <v>46327</v>
      </c>
      <c r="J12" s="669"/>
      <c r="K12" s="648">
        <v>6.0011767013139927E-2</v>
      </c>
      <c r="L12" s="631">
        <v>1836</v>
      </c>
      <c r="M12" s="652">
        <v>2.2263336416898039E-2</v>
      </c>
      <c r="N12" s="631">
        <v>722</v>
      </c>
      <c r="O12" s="652">
        <v>0.10813827220077221</v>
      </c>
      <c r="P12" s="631">
        <v>3585</v>
      </c>
      <c r="Q12" s="652">
        <f t="shared" si="0"/>
        <v>0.13694640280915693</v>
      </c>
      <c r="R12" s="631">
        <f t="shared" si="1"/>
        <v>5031</v>
      </c>
      <c r="S12" s="652">
        <f t="shared" si="2"/>
        <v>0.11384313349932973</v>
      </c>
      <c r="T12" s="631">
        <f t="shared" si="3"/>
        <v>4755</v>
      </c>
      <c r="U12" s="652">
        <f>[1]Cuadro_CCAA2!N59</f>
        <v>9.6497041420118279E-2</v>
      </c>
      <c r="V12" s="631">
        <f>[1]Cuadro_CCAA2!O59</f>
        <v>4077</v>
      </c>
      <c r="X12" s="566"/>
    </row>
    <row r="13" spans="1:24" x14ac:dyDescent="0.35">
      <c r="B13" s="1244" t="s">
        <v>5</v>
      </c>
      <c r="C13" s="630">
        <v>20401</v>
      </c>
      <c r="D13" s="630">
        <v>21169</v>
      </c>
      <c r="E13" s="630">
        <v>21022</v>
      </c>
      <c r="F13" s="630">
        <v>18734</v>
      </c>
      <c r="G13" s="630">
        <v>18426</v>
      </c>
      <c r="H13" s="630">
        <v>18749</v>
      </c>
      <c r="I13" s="631">
        <v>18535</v>
      </c>
      <c r="J13" s="669"/>
      <c r="K13" s="648">
        <v>3.7645213469927885E-2</v>
      </c>
      <c r="L13" s="631">
        <v>768</v>
      </c>
      <c r="M13" s="652">
        <v>-6.9441163966177388E-3</v>
      </c>
      <c r="N13" s="631">
        <v>-147</v>
      </c>
      <c r="O13" s="652">
        <v>-0.10883835981352863</v>
      </c>
      <c r="P13" s="631">
        <v>-2288</v>
      </c>
      <c r="Q13" s="652">
        <f t="shared" si="0"/>
        <v>-1.644069606063836E-2</v>
      </c>
      <c r="R13" s="631">
        <f t="shared" si="1"/>
        <v>-308</v>
      </c>
      <c r="S13" s="652">
        <f t="shared" si="2"/>
        <v>1.7529577770541538E-2</v>
      </c>
      <c r="T13" s="631">
        <f t="shared" si="3"/>
        <v>323</v>
      </c>
      <c r="U13" s="652">
        <f>[1]Cuadro_CCAA2!N60</f>
        <v>-7.4435043375816745E-3</v>
      </c>
      <c r="V13" s="631">
        <f>[1]Cuadro_CCAA2!O60</f>
        <v>-139</v>
      </c>
      <c r="X13" s="566"/>
    </row>
    <row r="14" spans="1:24" x14ac:dyDescent="0.35">
      <c r="B14" s="1244" t="s">
        <v>4</v>
      </c>
      <c r="C14" s="630">
        <v>94845</v>
      </c>
      <c r="D14" s="630">
        <v>106369</v>
      </c>
      <c r="E14" s="630">
        <v>105708</v>
      </c>
      <c r="F14" s="630">
        <v>108898</v>
      </c>
      <c r="G14" s="630">
        <v>114380</v>
      </c>
      <c r="H14" s="630">
        <v>122746</v>
      </c>
      <c r="I14" s="631">
        <v>123492</v>
      </c>
      <c r="J14" s="669"/>
      <c r="K14" s="648">
        <v>0.1215035057198588</v>
      </c>
      <c r="L14" s="631">
        <v>11524</v>
      </c>
      <c r="M14" s="652">
        <v>-6.2142165480544298E-3</v>
      </c>
      <c r="N14" s="631">
        <v>-661</v>
      </c>
      <c r="O14" s="652">
        <v>3.0177470011730323E-2</v>
      </c>
      <c r="P14" s="631">
        <v>3190</v>
      </c>
      <c r="Q14" s="652">
        <f t="shared" si="0"/>
        <v>5.0340685779353134E-2</v>
      </c>
      <c r="R14" s="631">
        <f t="shared" si="1"/>
        <v>5482</v>
      </c>
      <c r="S14" s="652">
        <f t="shared" si="2"/>
        <v>7.3142157719881196E-2</v>
      </c>
      <c r="T14" s="631">
        <f t="shared" si="3"/>
        <v>8366</v>
      </c>
      <c r="U14" s="652">
        <f>[1]Cuadro_CCAA2!N61</f>
        <v>6.7171337464029257E-2</v>
      </c>
      <c r="V14" s="631">
        <f>[1]Cuadro_CCAA2!O61</f>
        <v>7773</v>
      </c>
      <c r="X14" s="566"/>
    </row>
    <row r="15" spans="1:24" x14ac:dyDescent="0.35">
      <c r="B15" s="1244" t="s">
        <v>40</v>
      </c>
      <c r="C15" s="630">
        <v>64964</v>
      </c>
      <c r="D15" s="630">
        <v>68077</v>
      </c>
      <c r="E15" s="630">
        <v>64772</v>
      </c>
      <c r="F15" s="630">
        <v>66829</v>
      </c>
      <c r="G15" s="630">
        <v>69929</v>
      </c>
      <c r="H15" s="630">
        <v>74835</v>
      </c>
      <c r="I15" s="631">
        <v>75306</v>
      </c>
      <c r="J15" s="669"/>
      <c r="K15" s="648">
        <v>4.7918847361615668E-2</v>
      </c>
      <c r="L15" s="631">
        <v>3113</v>
      </c>
      <c r="M15" s="652">
        <v>-4.8547967742409326E-2</v>
      </c>
      <c r="N15" s="631">
        <v>-3305</v>
      </c>
      <c r="O15" s="652">
        <v>3.1757549558451226E-2</v>
      </c>
      <c r="P15" s="631">
        <v>2057</v>
      </c>
      <c r="Q15" s="652">
        <f t="shared" si="0"/>
        <v>4.6387047539242054E-2</v>
      </c>
      <c r="R15" s="631">
        <f t="shared" si="1"/>
        <v>3100</v>
      </c>
      <c r="S15" s="652">
        <f t="shared" si="2"/>
        <v>7.0156873400162967E-2</v>
      </c>
      <c r="T15" s="631">
        <f t="shared" si="3"/>
        <v>4906</v>
      </c>
      <c r="U15" s="652">
        <f>[1]Cuadro_CCAA2!N62</f>
        <v>5.9901477832512207E-2</v>
      </c>
      <c r="V15" s="631">
        <f>[1]Cuadro_CCAA2!O62</f>
        <v>4256</v>
      </c>
      <c r="X15" s="566"/>
    </row>
    <row r="16" spans="1:24" x14ac:dyDescent="0.35">
      <c r="B16" s="1244" t="s">
        <v>41</v>
      </c>
      <c r="C16" s="630">
        <v>230178</v>
      </c>
      <c r="D16" s="630">
        <v>239983</v>
      </c>
      <c r="E16" s="630">
        <v>230320</v>
      </c>
      <c r="F16" s="630">
        <v>245417</v>
      </c>
      <c r="G16" s="630">
        <v>257644</v>
      </c>
      <c r="H16" s="630">
        <v>250190</v>
      </c>
      <c r="I16" s="631">
        <v>250767</v>
      </c>
      <c r="J16" s="669"/>
      <c r="K16" s="648">
        <v>4.2597468046468467E-2</v>
      </c>
      <c r="L16" s="631">
        <v>9805</v>
      </c>
      <c r="M16" s="652">
        <v>-4.02653521291092E-2</v>
      </c>
      <c r="N16" s="631">
        <v>-9663</v>
      </c>
      <c r="O16" s="652">
        <v>6.5547933310177164E-2</v>
      </c>
      <c r="P16" s="631">
        <v>15097</v>
      </c>
      <c r="Q16" s="652">
        <f t="shared" si="0"/>
        <v>4.9821324521121202E-2</v>
      </c>
      <c r="R16" s="631">
        <f t="shared" si="1"/>
        <v>12227</v>
      </c>
      <c r="S16" s="652">
        <f t="shared" si="2"/>
        <v>-2.8931393706044028E-2</v>
      </c>
      <c r="T16" s="631">
        <f t="shared" si="3"/>
        <v>-7454</v>
      </c>
      <c r="U16" s="652">
        <f>[1]Cuadro_CCAA2!N63</f>
        <v>-2.6223205964585272E-2</v>
      </c>
      <c r="V16" s="631">
        <f>[1]Cuadro_CCAA2!O63</f>
        <v>-6753</v>
      </c>
      <c r="X16" s="566"/>
    </row>
    <row r="17" spans="2:26" x14ac:dyDescent="0.35">
      <c r="B17" s="1244" t="s">
        <v>3</v>
      </c>
      <c r="C17" s="630">
        <v>85031</v>
      </c>
      <c r="D17" s="630">
        <v>103107</v>
      </c>
      <c r="E17" s="630">
        <v>115485</v>
      </c>
      <c r="F17" s="630">
        <v>129091</v>
      </c>
      <c r="G17" s="630">
        <v>144410</v>
      </c>
      <c r="H17" s="630">
        <v>161791</v>
      </c>
      <c r="I17" s="631">
        <v>162373</v>
      </c>
      <c r="J17" s="669"/>
      <c r="K17" s="648">
        <v>0.21258129388105518</v>
      </c>
      <c r="L17" s="631">
        <v>18076</v>
      </c>
      <c r="M17" s="652">
        <v>0.12005004509878092</v>
      </c>
      <c r="N17" s="631">
        <v>12378</v>
      </c>
      <c r="O17" s="652">
        <v>0.11781616660172323</v>
      </c>
      <c r="P17" s="631">
        <v>13606</v>
      </c>
      <c r="Q17" s="652">
        <f t="shared" si="0"/>
        <v>0.11866822628998142</v>
      </c>
      <c r="R17" s="631">
        <f t="shared" si="1"/>
        <v>15319</v>
      </c>
      <c r="S17" s="652">
        <f t="shared" si="2"/>
        <v>0.12035870092098877</v>
      </c>
      <c r="T17" s="631">
        <f t="shared" si="3"/>
        <v>17381</v>
      </c>
      <c r="U17" s="652">
        <f>[1]Cuadro_CCAA2!N64</f>
        <v>0.10472101836291769</v>
      </c>
      <c r="V17" s="631">
        <f>[1]Cuadro_CCAA2!O64</f>
        <v>15392</v>
      </c>
      <c r="X17" s="566"/>
    </row>
    <row r="18" spans="2:26" x14ac:dyDescent="0.35">
      <c r="B18" s="1244" t="s">
        <v>2</v>
      </c>
      <c r="C18" s="630">
        <v>33341</v>
      </c>
      <c r="D18" s="630">
        <v>35443</v>
      </c>
      <c r="E18" s="630">
        <v>34750</v>
      </c>
      <c r="F18" s="630">
        <v>36342</v>
      </c>
      <c r="G18" s="630">
        <v>38917</v>
      </c>
      <c r="H18" s="630">
        <v>41046</v>
      </c>
      <c r="I18" s="631">
        <v>40659</v>
      </c>
      <c r="J18" s="669"/>
      <c r="K18" s="648">
        <v>6.3045499535106853E-2</v>
      </c>
      <c r="L18" s="631">
        <v>2102</v>
      </c>
      <c r="M18" s="652">
        <v>-1.9552520949129626E-2</v>
      </c>
      <c r="N18" s="631">
        <v>-693</v>
      </c>
      <c r="O18" s="652">
        <v>4.5812949640287703E-2</v>
      </c>
      <c r="P18" s="631">
        <v>1592</v>
      </c>
      <c r="Q18" s="652">
        <f t="shared" si="0"/>
        <v>7.0854658521820379E-2</v>
      </c>
      <c r="R18" s="631">
        <f t="shared" si="1"/>
        <v>2575</v>
      </c>
      <c r="S18" s="652">
        <f t="shared" si="2"/>
        <v>5.4706169540303717E-2</v>
      </c>
      <c r="T18" s="631">
        <f t="shared" si="3"/>
        <v>2129</v>
      </c>
      <c r="U18" s="652">
        <f>[1]Cuadro_CCAA2!N65</f>
        <v>4.2511730468449471E-2</v>
      </c>
      <c r="V18" s="631">
        <f>[1]Cuadro_CCAA2!O65</f>
        <v>1658</v>
      </c>
      <c r="X18" s="566"/>
    </row>
    <row r="19" spans="2:26" x14ac:dyDescent="0.35">
      <c r="B19" s="1244" t="s">
        <v>35</v>
      </c>
      <c r="C19" s="630">
        <v>67903</v>
      </c>
      <c r="D19" s="630">
        <v>70092</v>
      </c>
      <c r="E19" s="630">
        <v>67467</v>
      </c>
      <c r="F19" s="630">
        <v>69079</v>
      </c>
      <c r="G19" s="630">
        <v>71374</v>
      </c>
      <c r="H19" s="630">
        <v>75584</v>
      </c>
      <c r="I19" s="631">
        <v>74990</v>
      </c>
      <c r="J19" s="669"/>
      <c r="K19" s="648">
        <v>3.2237161833792216E-2</v>
      </c>
      <c r="L19" s="631">
        <v>2189</v>
      </c>
      <c r="M19" s="652">
        <v>-3.7450778976202748E-2</v>
      </c>
      <c r="N19" s="631">
        <v>-2625</v>
      </c>
      <c r="O19" s="652">
        <v>2.3893162583188854E-2</v>
      </c>
      <c r="P19" s="631">
        <v>1612</v>
      </c>
      <c r="Q19" s="652">
        <f t="shared" si="0"/>
        <v>3.3222831830223454E-2</v>
      </c>
      <c r="R19" s="631">
        <f t="shared" si="1"/>
        <v>2295</v>
      </c>
      <c r="S19" s="652">
        <f t="shared" si="2"/>
        <v>5.8985064589346159E-2</v>
      </c>
      <c r="T19" s="631">
        <f t="shared" si="3"/>
        <v>4210</v>
      </c>
      <c r="U19" s="652">
        <f>[1]Cuadro_CCAA2!N66</f>
        <v>3.8426919615038413E-2</v>
      </c>
      <c r="V19" s="631">
        <f>[1]Cuadro_CCAA2!O66</f>
        <v>2775</v>
      </c>
      <c r="X19" s="566"/>
    </row>
    <row r="20" spans="2:26" x14ac:dyDescent="0.35">
      <c r="B20" s="1244" t="s">
        <v>42</v>
      </c>
      <c r="C20" s="630">
        <v>161368</v>
      </c>
      <c r="D20" s="630">
        <v>171922</v>
      </c>
      <c r="E20" s="630">
        <v>161936</v>
      </c>
      <c r="F20" s="630">
        <v>163249</v>
      </c>
      <c r="G20" s="630">
        <v>173065</v>
      </c>
      <c r="H20" s="630">
        <v>185857</v>
      </c>
      <c r="I20" s="631">
        <v>191443</v>
      </c>
      <c r="J20" s="669"/>
      <c r="K20" s="648">
        <v>6.5403301769867639E-2</v>
      </c>
      <c r="L20" s="631">
        <v>10554</v>
      </c>
      <c r="M20" s="652">
        <v>-5.808448017124046E-2</v>
      </c>
      <c r="N20" s="631">
        <v>-9986</v>
      </c>
      <c r="O20" s="652">
        <v>8.108141487995324E-3</v>
      </c>
      <c r="P20" s="631">
        <v>1313</v>
      </c>
      <c r="Q20" s="652">
        <f t="shared" si="0"/>
        <v>6.0129005384412793E-2</v>
      </c>
      <c r="R20" s="631">
        <f t="shared" si="1"/>
        <v>9816</v>
      </c>
      <c r="S20" s="652">
        <f t="shared" si="2"/>
        <v>7.3914425215959367E-2</v>
      </c>
      <c r="T20" s="631">
        <f t="shared" si="3"/>
        <v>12792</v>
      </c>
      <c r="U20" s="652">
        <f>[1]Cuadro_CCAA2!N67</f>
        <v>0.10681806356125745</v>
      </c>
      <c r="V20" s="631">
        <f>[1]Cuadro_CCAA2!O67</f>
        <v>18476</v>
      </c>
      <c r="X20" s="566"/>
    </row>
    <row r="21" spans="2:26" x14ac:dyDescent="0.35">
      <c r="B21" s="1244" t="s">
        <v>43</v>
      </c>
      <c r="C21" s="630">
        <v>39429</v>
      </c>
      <c r="D21" s="630">
        <v>41312</v>
      </c>
      <c r="E21" s="630">
        <v>40012</v>
      </c>
      <c r="F21" s="630">
        <v>42082</v>
      </c>
      <c r="G21" s="630">
        <v>44287</v>
      </c>
      <c r="H21" s="630">
        <v>47580</v>
      </c>
      <c r="I21" s="631">
        <v>47445</v>
      </c>
      <c r="J21" s="669"/>
      <c r="K21" s="648">
        <v>4.7756727281949907E-2</v>
      </c>
      <c r="L21" s="631">
        <v>1883</v>
      </c>
      <c r="M21" s="652">
        <v>-3.1467854376452387E-2</v>
      </c>
      <c r="N21" s="631">
        <v>-1300</v>
      </c>
      <c r="O21" s="652">
        <v>5.1734479656103227E-2</v>
      </c>
      <c r="P21" s="631">
        <v>2070</v>
      </c>
      <c r="Q21" s="652">
        <f t="shared" si="0"/>
        <v>5.2397699729100244E-2</v>
      </c>
      <c r="R21" s="631">
        <f t="shared" si="1"/>
        <v>2205</v>
      </c>
      <c r="S21" s="652">
        <f t="shared" si="2"/>
        <v>7.4355905796283261E-2</v>
      </c>
      <c r="T21" s="631">
        <f t="shared" si="3"/>
        <v>3293</v>
      </c>
      <c r="U21" s="652">
        <f>[1]Cuadro_CCAA2!N68</f>
        <v>5.9040178571428514E-2</v>
      </c>
      <c r="V21" s="631">
        <f>[1]Cuadro_CCAA2!O68</f>
        <v>2645</v>
      </c>
      <c r="X21" s="566"/>
    </row>
    <row r="22" spans="2:26" x14ac:dyDescent="0.35">
      <c r="B22" s="1244" t="s">
        <v>44</v>
      </c>
      <c r="C22" s="630">
        <v>15133</v>
      </c>
      <c r="D22" s="630">
        <v>14637</v>
      </c>
      <c r="E22" s="630">
        <v>14462</v>
      </c>
      <c r="F22" s="630">
        <v>15183</v>
      </c>
      <c r="G22" s="630">
        <v>16013</v>
      </c>
      <c r="H22" s="630">
        <v>16801</v>
      </c>
      <c r="I22" s="631">
        <v>16890</v>
      </c>
      <c r="J22" s="669"/>
      <c r="K22" s="648">
        <v>-3.2776052335954486E-2</v>
      </c>
      <c r="L22" s="631">
        <v>-496</v>
      </c>
      <c r="M22" s="652">
        <v>-1.1956001912960312E-2</v>
      </c>
      <c r="N22" s="631">
        <v>-175</v>
      </c>
      <c r="O22" s="652">
        <v>4.9854791868344517E-2</v>
      </c>
      <c r="P22" s="631">
        <v>721</v>
      </c>
      <c r="Q22" s="652">
        <f t="shared" si="0"/>
        <v>5.4666403214121084E-2</v>
      </c>
      <c r="R22" s="631">
        <f t="shared" si="1"/>
        <v>830</v>
      </c>
      <c r="S22" s="652">
        <f t="shared" si="2"/>
        <v>4.921001686130011E-2</v>
      </c>
      <c r="T22" s="631">
        <f t="shared" si="3"/>
        <v>788</v>
      </c>
      <c r="U22" s="652">
        <f>[1]Cuadro_CCAA2!N69</f>
        <v>5.0765210899589297E-2</v>
      </c>
      <c r="V22" s="631">
        <f>[1]Cuadro_CCAA2!O69</f>
        <v>816</v>
      </c>
      <c r="X22" s="566"/>
    </row>
    <row r="23" spans="2:26" x14ac:dyDescent="0.35">
      <c r="B23" s="1244" t="s">
        <v>45</v>
      </c>
      <c r="C23" s="630">
        <v>78811</v>
      </c>
      <c r="D23" s="630">
        <v>80742</v>
      </c>
      <c r="E23" s="630">
        <v>79315</v>
      </c>
      <c r="F23" s="630">
        <v>78831</v>
      </c>
      <c r="G23" s="630">
        <v>79067</v>
      </c>
      <c r="H23" s="630">
        <v>82443</v>
      </c>
      <c r="I23" s="631">
        <v>82320</v>
      </c>
      <c r="J23" s="669"/>
      <c r="K23" s="648">
        <v>2.450165586022246E-2</v>
      </c>
      <c r="L23" s="631">
        <v>1931</v>
      </c>
      <c r="M23" s="652">
        <v>-1.767357756805632E-2</v>
      </c>
      <c r="N23" s="631">
        <v>-1427</v>
      </c>
      <c r="O23" s="652">
        <v>-6.1022505200781785E-3</v>
      </c>
      <c r="P23" s="631">
        <v>-484</v>
      </c>
      <c r="Q23" s="652">
        <f t="shared" si="0"/>
        <v>2.9937461151070544E-3</v>
      </c>
      <c r="R23" s="631">
        <f t="shared" si="1"/>
        <v>236</v>
      </c>
      <c r="S23" s="652">
        <f t="shared" si="2"/>
        <v>4.2697965017010953E-2</v>
      </c>
      <c r="T23" s="631">
        <f t="shared" si="3"/>
        <v>3376</v>
      </c>
      <c r="U23" s="652">
        <f>[1]Cuadro_CCAA2!N70</f>
        <v>3.3755274261603407E-2</v>
      </c>
      <c r="V23" s="631">
        <f>[1]Cuadro_CCAA2!O70</f>
        <v>2688</v>
      </c>
      <c r="X23" s="566"/>
    </row>
    <row r="24" spans="2:26" x14ac:dyDescent="0.35">
      <c r="B24" s="1244" t="s">
        <v>46</v>
      </c>
      <c r="C24" s="630">
        <v>11167</v>
      </c>
      <c r="D24" s="630">
        <v>11398</v>
      </c>
      <c r="E24" s="630">
        <v>10806</v>
      </c>
      <c r="F24" s="630">
        <v>11690</v>
      </c>
      <c r="G24" s="630">
        <v>10545</v>
      </c>
      <c r="H24" s="630">
        <v>10646</v>
      </c>
      <c r="I24" s="631">
        <v>10761</v>
      </c>
      <c r="J24" s="669"/>
      <c r="K24" s="648">
        <v>2.0685949673144188E-2</v>
      </c>
      <c r="L24" s="631">
        <v>231</v>
      </c>
      <c r="M24" s="652">
        <v>-5.1938936655553603E-2</v>
      </c>
      <c r="N24" s="631">
        <v>-592</v>
      </c>
      <c r="O24" s="652">
        <v>8.180640384971305E-2</v>
      </c>
      <c r="P24" s="631">
        <v>884</v>
      </c>
      <c r="Q24" s="652">
        <f t="shared" si="0"/>
        <v>-9.7946963216424265E-2</v>
      </c>
      <c r="R24" s="631">
        <f t="shared" si="1"/>
        <v>-1145</v>
      </c>
      <c r="S24" s="652">
        <f t="shared" si="2"/>
        <v>9.577999051683328E-3</v>
      </c>
      <c r="T24" s="631">
        <f t="shared" si="3"/>
        <v>101</v>
      </c>
      <c r="U24" s="652">
        <f>[1]Cuadro_CCAA2!N71</f>
        <v>3.6006546644844484E-2</v>
      </c>
      <c r="V24" s="631">
        <f>[1]Cuadro_CCAA2!O71</f>
        <v>374</v>
      </c>
      <c r="X24" s="566"/>
    </row>
    <row r="25" spans="2:26" x14ac:dyDescent="0.35">
      <c r="B25" s="1245" t="s">
        <v>1</v>
      </c>
      <c r="C25" s="632">
        <v>2949</v>
      </c>
      <c r="D25" s="632">
        <v>3054</v>
      </c>
      <c r="E25" s="632">
        <v>3042</v>
      </c>
      <c r="F25" s="632">
        <v>3187</v>
      </c>
      <c r="G25" s="632">
        <v>3439</v>
      </c>
      <c r="H25" s="632">
        <v>3728</v>
      </c>
      <c r="I25" s="633">
        <v>3813</v>
      </c>
      <c r="J25" s="670"/>
      <c r="K25" s="650">
        <v>3.560528992878953E-2</v>
      </c>
      <c r="L25" s="633">
        <v>105</v>
      </c>
      <c r="M25" s="654">
        <v>-3.9292730844793233E-3</v>
      </c>
      <c r="N25" s="633">
        <v>-12</v>
      </c>
      <c r="O25" s="654">
        <v>4.7666009204470727E-2</v>
      </c>
      <c r="P25" s="633">
        <v>145</v>
      </c>
      <c r="Q25" s="654">
        <f t="shared" si="0"/>
        <v>7.9071226859115162E-2</v>
      </c>
      <c r="R25" s="633">
        <f t="shared" si="1"/>
        <v>252</v>
      </c>
      <c r="S25" s="654">
        <f t="shared" si="2"/>
        <v>8.4036056993312069E-2</v>
      </c>
      <c r="T25" s="633">
        <f t="shared" si="3"/>
        <v>289</v>
      </c>
      <c r="U25" s="654">
        <f>[1]Cuadro_CCAA2!P74</f>
        <v>8.632478632478624E-2</v>
      </c>
      <c r="V25" s="633">
        <f>[1]Cuadro_CCAA2!O72+[1]Cuadro_CCAA2!O73</f>
        <v>303</v>
      </c>
      <c r="X25" s="566"/>
      <c r="Y25" s="566"/>
      <c r="Z25" s="567"/>
    </row>
    <row r="26" spans="2:26" x14ac:dyDescent="0.35">
      <c r="B26" s="1229" t="s">
        <v>0</v>
      </c>
      <c r="C26" s="622">
        <v>1304312</v>
      </c>
      <c r="D26" s="622">
        <v>1385037</v>
      </c>
      <c r="E26" s="622">
        <v>1356473</v>
      </c>
      <c r="F26" s="622">
        <v>1415578</v>
      </c>
      <c r="G26" s="622">
        <v>1490860</v>
      </c>
      <c r="H26" s="622">
        <v>1567107</v>
      </c>
      <c r="I26" s="622">
        <v>1566615</v>
      </c>
      <c r="J26" s="671"/>
      <c r="K26" s="662">
        <v>6.1890866602469341E-2</v>
      </c>
      <c r="L26" s="663">
        <v>80725</v>
      </c>
      <c r="M26" s="665">
        <v>-2.0623275768084204E-2</v>
      </c>
      <c r="N26" s="627">
        <v>-28564</v>
      </c>
      <c r="O26" s="634">
        <v>4.3572559129448241E-2</v>
      </c>
      <c r="P26" s="618">
        <v>59105</v>
      </c>
      <c r="Q26" s="665">
        <f t="shared" si="0"/>
        <v>5.3181103407936581E-2</v>
      </c>
      <c r="R26" s="627">
        <f t="shared" si="1"/>
        <v>75282</v>
      </c>
      <c r="S26" s="563">
        <f t="shared" si="2"/>
        <v>5.1142964463464002E-2</v>
      </c>
      <c r="T26" s="562">
        <f t="shared" si="3"/>
        <v>76247</v>
      </c>
      <c r="U26" s="665">
        <f>[1]Cuadro_CCAA2!N74</f>
        <v>4.4309050125154625E-2</v>
      </c>
      <c r="V26" s="627">
        <f>SUM(V8:V25)</f>
        <v>66470</v>
      </c>
    </row>
  </sheetData>
  <mergeCells count="9">
    <mergeCell ref="B3:V3"/>
    <mergeCell ref="C5:J6"/>
    <mergeCell ref="K5:V5"/>
    <mergeCell ref="K6:L6"/>
    <mergeCell ref="M6:N6"/>
    <mergeCell ref="U6:V6"/>
    <mergeCell ref="O6:P6"/>
    <mergeCell ref="Q6:R6"/>
    <mergeCell ref="S6:T6"/>
  </mergeCells>
  <pageMargins left="0.7" right="0.7" top="0.75" bottom="0.75" header="0.3" footer="0.3"/>
  <pageSetup paperSize="9" scale="65"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400-000004000000}">
          <x14:colorSeries rgb="FF376092"/>
          <x14:colorNegative rgb="FFD00000"/>
          <x14:colorAxis rgb="FF000000"/>
          <x14:colorMarkers rgb="FFD00000"/>
          <x14:colorFirst rgb="FFD00000"/>
          <x14:colorLast rgb="FFD00000"/>
          <x14:colorHigh rgb="FFD00000"/>
          <x14:colorLow rgb="FFD00000"/>
          <x14:sparklines>
            <x14:sparkline>
              <xm:f>EVO_derecho!C8:I8</xm:f>
              <xm:sqref>J8</xm:sqref>
            </x14:sparkline>
            <x14:sparkline>
              <xm:f>EVO_derecho!C9:I9</xm:f>
              <xm:sqref>J9</xm:sqref>
            </x14:sparkline>
            <x14:sparkline>
              <xm:f>EVO_derecho!C10:I10</xm:f>
              <xm:sqref>J10</xm:sqref>
            </x14:sparkline>
            <x14:sparkline>
              <xm:f>EVO_derecho!C11:I11</xm:f>
              <xm:sqref>J11</xm:sqref>
            </x14:sparkline>
            <x14:sparkline>
              <xm:f>EVO_derecho!C12:I12</xm:f>
              <xm:sqref>J12</xm:sqref>
            </x14:sparkline>
            <x14:sparkline>
              <xm:f>EVO_derecho!C13:I13</xm:f>
              <xm:sqref>J13</xm:sqref>
            </x14:sparkline>
            <x14:sparkline>
              <xm:f>EVO_derecho!C14:I14</xm:f>
              <xm:sqref>J14</xm:sqref>
            </x14:sparkline>
            <x14:sparkline>
              <xm:f>EVO_derecho!C15:I15</xm:f>
              <xm:sqref>J15</xm:sqref>
            </x14:sparkline>
            <x14:sparkline>
              <xm:f>EVO_derecho!C16:I16</xm:f>
              <xm:sqref>J16</xm:sqref>
            </x14:sparkline>
            <x14:sparkline>
              <xm:f>EVO_derecho!C17:I17</xm:f>
              <xm:sqref>J17</xm:sqref>
            </x14:sparkline>
            <x14:sparkline>
              <xm:f>EVO_derecho!C18:I18</xm:f>
              <xm:sqref>J18</xm:sqref>
            </x14:sparkline>
            <x14:sparkline>
              <xm:f>EVO_derecho!C19:I19</xm:f>
              <xm:sqref>J19</xm:sqref>
            </x14:sparkline>
            <x14:sparkline>
              <xm:f>EVO_derecho!C20:I20</xm:f>
              <xm:sqref>J20</xm:sqref>
            </x14:sparkline>
            <x14:sparkline>
              <xm:f>EVO_derecho!C21:I21</xm:f>
              <xm:sqref>J21</xm:sqref>
            </x14:sparkline>
            <x14:sparkline>
              <xm:f>EVO_derecho!C22:I22</xm:f>
              <xm:sqref>J22</xm:sqref>
            </x14:sparkline>
            <x14:sparkline>
              <xm:f>EVO_derecho!C23:I23</xm:f>
              <xm:sqref>J23</xm:sqref>
            </x14:sparkline>
            <x14:sparkline>
              <xm:f>EVO_derecho!C24:I24</xm:f>
              <xm:sqref>J24</xm:sqref>
            </x14:sparkline>
            <x14:sparkline>
              <xm:f>EVO_derecho!C25:I25</xm:f>
              <xm:sqref>J25</xm:sqref>
            </x14:sparkline>
            <x14:sparkline>
              <xm:f>EVO_derecho!C26:I26</xm:f>
              <xm:sqref>J26</xm:sqref>
            </x14:sparkline>
          </x14:sparklines>
        </x14:sparklineGroup>
      </x14:sparklineGroups>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Hoja67">
    <pageSetUpPr fitToPage="1"/>
  </sheetPr>
  <dimension ref="A1:M32"/>
  <sheetViews>
    <sheetView zoomScaleNormal="100" workbookViewId="0">
      <selection activeCell="B6" sqref="B6"/>
    </sheetView>
  </sheetViews>
  <sheetFormatPr baseColWidth="10" defaultColWidth="11.453125" defaultRowHeight="12.5" x14ac:dyDescent="0.25"/>
  <cols>
    <col min="1" max="1" width="1" style="165" customWidth="1"/>
    <col min="2" max="2" width="30.26953125" style="165" customWidth="1"/>
    <col min="3" max="3" width="11.26953125" style="165" customWidth="1"/>
    <col min="4" max="4" width="0.81640625" style="165" customWidth="1"/>
    <col min="5" max="5" width="17.7265625" style="165" customWidth="1"/>
    <col min="6" max="6" width="0.7265625" style="165" customWidth="1"/>
    <col min="7" max="7" width="17.7265625" style="165" customWidth="1"/>
    <col min="8" max="8" width="0.7265625" style="165" customWidth="1"/>
    <col min="9" max="9" width="17.7265625" style="165" customWidth="1"/>
    <col min="10" max="10" width="0.7265625" style="165" customWidth="1"/>
    <col min="11" max="11" width="17.7265625" style="165" customWidth="1"/>
    <col min="12" max="12" width="0.7265625" style="165" customWidth="1"/>
    <col min="13" max="13" width="17.7265625" style="165" customWidth="1"/>
    <col min="14" max="16384" width="11.453125" style="165"/>
  </cols>
  <sheetData>
    <row r="1" spans="1:13" ht="9.75" customHeight="1" x14ac:dyDescent="0.25"/>
    <row r="2" spans="1:13" s="108" customFormat="1" ht="49.5" customHeight="1" x14ac:dyDescent="0.3">
      <c r="B2" s="1300"/>
      <c r="C2" s="1300"/>
      <c r="D2" s="109"/>
      <c r="E2" s="1467"/>
      <c r="F2" s="1467"/>
      <c r="G2" s="1467"/>
      <c r="H2" s="1467"/>
      <c r="I2" s="1467"/>
    </row>
    <row r="3" spans="1:13" s="108" customFormat="1" ht="14.25" customHeight="1" x14ac:dyDescent="0.3">
      <c r="B3" s="109"/>
      <c r="C3" s="109"/>
      <c r="D3" s="109"/>
      <c r="G3" s="109"/>
      <c r="I3" s="109"/>
      <c r="K3" s="109"/>
      <c r="M3" s="109"/>
    </row>
    <row r="4" spans="1:13" s="111" customFormat="1" ht="21.75" customHeight="1" x14ac:dyDescent="0.25">
      <c r="B4" s="1325" t="s">
        <v>448</v>
      </c>
      <c r="C4" s="1325"/>
      <c r="D4" s="1325"/>
      <c r="E4" s="1325"/>
      <c r="F4" s="1325"/>
      <c r="G4" s="1325"/>
      <c r="H4" s="1325"/>
      <c r="I4" s="1325"/>
      <c r="J4" s="1325"/>
      <c r="K4" s="1325"/>
      <c r="L4" s="1325"/>
      <c r="M4" s="1325"/>
    </row>
    <row r="5" spans="1:13" s="206" customFormat="1" ht="18.75" customHeight="1" x14ac:dyDescent="0.25">
      <c r="B5" s="1326" t="s">
        <v>486</v>
      </c>
      <c r="C5" s="1326"/>
      <c r="D5" s="1326"/>
      <c r="E5" s="1326"/>
      <c r="F5" s="1326"/>
      <c r="G5" s="1326"/>
      <c r="H5" s="1326"/>
      <c r="I5" s="1326"/>
      <c r="J5" s="1326"/>
      <c r="K5" s="1326"/>
      <c r="L5" s="1326"/>
      <c r="M5" s="1326"/>
    </row>
    <row r="6" spans="1:13" s="111" customFormat="1" ht="4.5" customHeight="1" x14ac:dyDescent="0.25"/>
    <row r="7" spans="1:13" s="113" customFormat="1" ht="15" customHeight="1" x14ac:dyDescent="0.25">
      <c r="A7" s="114"/>
      <c r="B7" s="1514" t="s">
        <v>12</v>
      </c>
      <c r="C7" s="1106" t="s">
        <v>68</v>
      </c>
      <c r="D7" s="1050"/>
      <c r="E7" s="1107" t="s">
        <v>140</v>
      </c>
      <c r="F7" s="1045"/>
      <c r="G7" s="1107" t="s">
        <v>142</v>
      </c>
      <c r="H7" s="1045"/>
      <c r="I7" s="1107" t="s">
        <v>144</v>
      </c>
      <c r="J7" s="1045"/>
      <c r="K7" s="1107" t="s">
        <v>146</v>
      </c>
      <c r="L7" s="1045"/>
      <c r="M7" s="1107" t="s">
        <v>148</v>
      </c>
    </row>
    <row r="8" spans="1:13" s="117" customFormat="1" ht="19.5" customHeight="1" x14ac:dyDescent="0.25">
      <c r="A8" s="208"/>
      <c r="B8" s="1515"/>
      <c r="C8" s="1072" t="s">
        <v>28</v>
      </c>
      <c r="D8" s="1048"/>
      <c r="E8" s="1072" t="s">
        <v>28</v>
      </c>
      <c r="F8" s="1048"/>
      <c r="G8" s="1072" t="s">
        <v>28</v>
      </c>
      <c r="H8" s="1048"/>
      <c r="I8" s="1072" t="s">
        <v>28</v>
      </c>
      <c r="J8" s="1048"/>
      <c r="K8" s="1072" t="s">
        <v>28</v>
      </c>
      <c r="L8" s="1048"/>
      <c r="M8" s="1072" t="s">
        <v>28</v>
      </c>
    </row>
    <row r="9" spans="1:13" s="117" customFormat="1" ht="6" customHeight="1" x14ac:dyDescent="0.25">
      <c r="A9" s="208"/>
      <c r="B9" s="211"/>
      <c r="C9" s="212"/>
      <c r="D9" s="212"/>
      <c r="E9" s="212"/>
      <c r="F9" s="212"/>
      <c r="G9" s="212"/>
      <c r="H9" s="212"/>
      <c r="I9" s="212"/>
      <c r="J9" s="212"/>
      <c r="K9" s="212"/>
      <c r="L9" s="212"/>
      <c r="M9" s="212"/>
    </row>
    <row r="10" spans="1:13" s="176" customFormat="1" ht="18" customHeight="1" x14ac:dyDescent="0.25">
      <c r="A10" s="209"/>
      <c r="B10" s="1059" t="s">
        <v>8</v>
      </c>
      <c r="C10" s="1114">
        <f>M10+K10+I10+G10+E10</f>
        <v>100</v>
      </c>
      <c r="D10" s="1052"/>
      <c r="E10" s="1111">
        <v>38.330134357005754</v>
      </c>
      <c r="F10" s="1052"/>
      <c r="G10" s="1111">
        <v>45.328694817658352</v>
      </c>
      <c r="H10" s="1052"/>
      <c r="I10" s="1111">
        <v>13.618042226487523</v>
      </c>
      <c r="J10" s="1052"/>
      <c r="K10" s="1111">
        <v>2.5239923224568139</v>
      </c>
      <c r="L10" s="1052"/>
      <c r="M10" s="1111">
        <v>0.19913627639155471</v>
      </c>
    </row>
    <row r="11" spans="1:13" s="176" customFormat="1" ht="18" customHeight="1" x14ac:dyDescent="0.25">
      <c r="A11" s="209"/>
      <c r="B11" s="1060" t="s">
        <v>7</v>
      </c>
      <c r="C11" s="1115">
        <f t="shared" ref="C11:C28" si="0">M11+K11+I11+G11+E11</f>
        <v>100</v>
      </c>
      <c r="D11" s="1052"/>
      <c r="E11" s="1112">
        <v>21.246472706042617</v>
      </c>
      <c r="F11" s="1052"/>
      <c r="G11" s="1112">
        <v>56.154519801498495</v>
      </c>
      <c r="H11" s="1052"/>
      <c r="I11" s="1112">
        <v>16.17203464045928</v>
      </c>
      <c r="J11" s="1052"/>
      <c r="K11" s="1112">
        <v>5.5950180013622655</v>
      </c>
      <c r="L11" s="1052"/>
      <c r="M11" s="1112">
        <v>0.83195485063734553</v>
      </c>
    </row>
    <row r="12" spans="1:13" s="176" customFormat="1" ht="18" customHeight="1" x14ac:dyDescent="0.25">
      <c r="A12" s="209"/>
      <c r="B12" s="1060" t="s">
        <v>37</v>
      </c>
      <c r="C12" s="1115">
        <f t="shared" si="0"/>
        <v>100</v>
      </c>
      <c r="D12" s="1052"/>
      <c r="E12" s="1112">
        <v>24.839326037866943</v>
      </c>
      <c r="F12" s="1052"/>
      <c r="G12" s="1112">
        <v>45.440333507034914</v>
      </c>
      <c r="H12" s="1052"/>
      <c r="I12" s="1112">
        <v>21.799548375890222</v>
      </c>
      <c r="J12" s="1052"/>
      <c r="K12" s="1112">
        <v>6.8785825951016148</v>
      </c>
      <c r="L12" s="1052"/>
      <c r="M12" s="1112">
        <v>1.0422094841063054</v>
      </c>
    </row>
    <row r="13" spans="1:13" s="176" customFormat="1" ht="18" customHeight="1" x14ac:dyDescent="0.25">
      <c r="A13" s="209"/>
      <c r="B13" s="1060" t="s">
        <v>38</v>
      </c>
      <c r="C13" s="1115">
        <f t="shared" si="0"/>
        <v>100</v>
      </c>
      <c r="D13" s="1052"/>
      <c r="E13" s="1112">
        <v>25.036780614452621</v>
      </c>
      <c r="F13" s="1052"/>
      <c r="G13" s="1112">
        <v>51.986153180441363</v>
      </c>
      <c r="H13" s="1052"/>
      <c r="I13" s="1112">
        <v>17.472955430549543</v>
      </c>
      <c r="J13" s="1052"/>
      <c r="K13" s="1112">
        <v>5.0281263522284725</v>
      </c>
      <c r="L13" s="1052"/>
      <c r="M13" s="1112">
        <v>0.47598442232799659</v>
      </c>
    </row>
    <row r="14" spans="1:13" s="176" customFormat="1" ht="18" customHeight="1" x14ac:dyDescent="0.25">
      <c r="A14" s="209"/>
      <c r="B14" s="1060" t="s">
        <v>6</v>
      </c>
      <c r="C14" s="1115">
        <f t="shared" si="0"/>
        <v>100</v>
      </c>
      <c r="D14" s="1052"/>
      <c r="E14" s="1112">
        <v>35.086593970493908</v>
      </c>
      <c r="F14" s="1052"/>
      <c r="G14" s="1112">
        <v>46.340894512799579</v>
      </c>
      <c r="H14" s="1052"/>
      <c r="I14" s="1112">
        <v>13.965828911306783</v>
      </c>
      <c r="J14" s="1052"/>
      <c r="K14" s="1112">
        <v>3.9944020059478689</v>
      </c>
      <c r="L14" s="1052"/>
      <c r="M14" s="1112">
        <v>0.61228059945186308</v>
      </c>
    </row>
    <row r="15" spans="1:13" s="176" customFormat="1" ht="18" customHeight="1" x14ac:dyDescent="0.25">
      <c r="A15" s="209"/>
      <c r="B15" s="1060" t="s">
        <v>5</v>
      </c>
      <c r="C15" s="1115">
        <f t="shared" si="0"/>
        <v>100</v>
      </c>
      <c r="D15" s="1052"/>
      <c r="E15" s="1112">
        <v>22.447651079526963</v>
      </c>
      <c r="F15" s="1052"/>
      <c r="G15" s="1112">
        <v>47.705327112943472</v>
      </c>
      <c r="H15" s="1052"/>
      <c r="I15" s="1112">
        <v>21.124009981555822</v>
      </c>
      <c r="J15" s="1052"/>
      <c r="K15" s="1112">
        <v>7.3885212108061191</v>
      </c>
      <c r="L15" s="1052"/>
      <c r="M15" s="1112">
        <v>1.334490615167625</v>
      </c>
    </row>
    <row r="16" spans="1:13" s="176" customFormat="1" ht="18" customHeight="1" x14ac:dyDescent="0.25">
      <c r="A16" s="209"/>
      <c r="B16" s="1060" t="s">
        <v>4</v>
      </c>
      <c r="C16" s="1115">
        <f t="shared" si="0"/>
        <v>100</v>
      </c>
      <c r="D16" s="1052"/>
      <c r="E16" s="1112">
        <v>25.076196736986795</v>
      </c>
      <c r="F16" s="1052"/>
      <c r="G16" s="1112">
        <v>52.241080499611549</v>
      </c>
      <c r="H16" s="1052"/>
      <c r="I16" s="1112">
        <v>18.224466622841092</v>
      </c>
      <c r="J16" s="1052"/>
      <c r="K16" s="1112">
        <v>4.1474929779477678</v>
      </c>
      <c r="L16" s="1052"/>
      <c r="M16" s="1112">
        <v>0.31076316261280107</v>
      </c>
    </row>
    <row r="17" spans="1:13" s="176" customFormat="1" ht="18" customHeight="1" x14ac:dyDescent="0.25">
      <c r="A17" s="209"/>
      <c r="B17" s="1060" t="s">
        <v>40</v>
      </c>
      <c r="C17" s="1115">
        <f t="shared" si="0"/>
        <v>100</v>
      </c>
      <c r="D17" s="1052"/>
      <c r="E17" s="1112">
        <v>31.895820072140886</v>
      </c>
      <c r="F17" s="1052"/>
      <c r="G17" s="1112">
        <v>47.427328665393595</v>
      </c>
      <c r="H17" s="1052"/>
      <c r="I17" s="1112">
        <v>15.096541481009973</v>
      </c>
      <c r="J17" s="1052"/>
      <c r="K17" s="1112">
        <v>4.5989815404201151</v>
      </c>
      <c r="L17" s="1052"/>
      <c r="M17" s="1112">
        <v>0.98132824103543381</v>
      </c>
    </row>
    <row r="18" spans="1:13" s="176" customFormat="1" ht="18" customHeight="1" x14ac:dyDescent="0.25">
      <c r="A18" s="209"/>
      <c r="B18" s="1060" t="s">
        <v>41</v>
      </c>
      <c r="C18" s="1115">
        <f t="shared" si="0"/>
        <v>100</v>
      </c>
      <c r="D18" s="1052"/>
      <c r="E18" s="1112">
        <v>22.558525651668603</v>
      </c>
      <c r="F18" s="1052"/>
      <c r="G18" s="1112">
        <v>41.927610825170177</v>
      </c>
      <c r="H18" s="1052"/>
      <c r="I18" s="1112">
        <v>22.699651336543251</v>
      </c>
      <c r="J18" s="1052"/>
      <c r="K18" s="1112">
        <v>11.073385356134818</v>
      </c>
      <c r="L18" s="1052"/>
      <c r="M18" s="1112">
        <v>1.740826830483148</v>
      </c>
    </row>
    <row r="19" spans="1:13" s="176" customFormat="1" ht="18" customHeight="1" x14ac:dyDescent="0.25">
      <c r="A19" s="209"/>
      <c r="B19" s="1060" t="s">
        <v>3</v>
      </c>
      <c r="C19" s="1115">
        <f t="shared" si="0"/>
        <v>100</v>
      </c>
      <c r="D19" s="1052"/>
      <c r="E19" s="1112">
        <v>24.414064373770806</v>
      </c>
      <c r="F19" s="1052"/>
      <c r="G19" s="1112">
        <v>54.690842807118536</v>
      </c>
      <c r="H19" s="1052"/>
      <c r="I19" s="1112">
        <v>16.101117666810573</v>
      </c>
      <c r="J19" s="1052"/>
      <c r="K19" s="1112">
        <v>4.3248429030555959</v>
      </c>
      <c r="L19" s="1052"/>
      <c r="M19" s="1112">
        <v>0.46913224924449559</v>
      </c>
    </row>
    <row r="20" spans="1:13" s="176" customFormat="1" ht="18" customHeight="1" x14ac:dyDescent="0.25">
      <c r="A20" s="209"/>
      <c r="B20" s="1060" t="s">
        <v>2</v>
      </c>
      <c r="C20" s="1115">
        <f t="shared" si="0"/>
        <v>100</v>
      </c>
      <c r="D20" s="1052"/>
      <c r="E20" s="1112">
        <v>36.608803471791688</v>
      </c>
      <c r="F20" s="1052"/>
      <c r="G20" s="1112">
        <v>45.427774333539986</v>
      </c>
      <c r="H20" s="1052"/>
      <c r="I20" s="1112">
        <v>15.514569125852448</v>
      </c>
      <c r="J20" s="1052"/>
      <c r="K20" s="1112">
        <v>2.2628642281463112</v>
      </c>
      <c r="L20" s="1052"/>
      <c r="M20" s="1112">
        <v>0.18598884066955984</v>
      </c>
    </row>
    <row r="21" spans="1:13" s="176" customFormat="1" ht="18" customHeight="1" x14ac:dyDescent="0.25">
      <c r="A21" s="209"/>
      <c r="B21" s="1060" t="s">
        <v>35</v>
      </c>
      <c r="C21" s="1115">
        <f t="shared" si="0"/>
        <v>100</v>
      </c>
      <c r="D21" s="1052"/>
      <c r="E21" s="1112">
        <v>39.523889920648323</v>
      </c>
      <c r="F21" s="1052"/>
      <c r="G21" s="1112">
        <v>45.320501997861449</v>
      </c>
      <c r="H21" s="1052"/>
      <c r="I21" s="1112">
        <v>12.561202093533682</v>
      </c>
      <c r="J21" s="1052"/>
      <c r="K21" s="1112">
        <v>2.3073892734537678</v>
      </c>
      <c r="L21" s="1052"/>
      <c r="M21" s="1112">
        <v>0.28701671450278576</v>
      </c>
    </row>
    <row r="22" spans="1:13" s="176" customFormat="1" ht="18" customHeight="1" x14ac:dyDescent="0.25">
      <c r="A22" s="209"/>
      <c r="B22" s="1060" t="s">
        <v>42</v>
      </c>
      <c r="C22" s="1115">
        <f t="shared" si="0"/>
        <v>100</v>
      </c>
      <c r="D22" s="1052"/>
      <c r="E22" s="1112">
        <v>37.10195674562307</v>
      </c>
      <c r="F22" s="1052"/>
      <c r="G22" s="1112">
        <v>41.281153450051491</v>
      </c>
      <c r="H22" s="1052"/>
      <c r="I22" s="1112">
        <v>16.659114315139032</v>
      </c>
      <c r="J22" s="1052"/>
      <c r="K22" s="1112">
        <v>4.4840370751802263</v>
      </c>
      <c r="L22" s="1052"/>
      <c r="M22" s="1112">
        <v>0.47373841400617916</v>
      </c>
    </row>
    <row r="23" spans="1:13" s="176" customFormat="1" ht="18" customHeight="1" x14ac:dyDescent="0.25">
      <c r="A23" s="209">
        <v>47094</v>
      </c>
      <c r="B23" s="1060" t="s">
        <v>43</v>
      </c>
      <c r="C23" s="1115">
        <f t="shared" si="0"/>
        <v>100</v>
      </c>
      <c r="D23" s="1052"/>
      <c r="E23" s="1112">
        <v>34.840520137543976</v>
      </c>
      <c r="F23" s="1052"/>
      <c r="G23" s="1112">
        <v>43.721592031935494</v>
      </c>
      <c r="H23" s="1052"/>
      <c r="I23" s="1112">
        <v>14.904549227303269</v>
      </c>
      <c r="J23" s="1052"/>
      <c r="K23" s="1112">
        <v>5.7823801430773489</v>
      </c>
      <c r="L23" s="1052"/>
      <c r="M23" s="1112">
        <v>0.75095846013991541</v>
      </c>
    </row>
    <row r="24" spans="1:13" s="176" customFormat="1" ht="18" customHeight="1" x14ac:dyDescent="0.25">
      <c r="B24" s="1060" t="s">
        <v>44</v>
      </c>
      <c r="C24" s="1115">
        <f t="shared" si="0"/>
        <v>100</v>
      </c>
      <c r="D24" s="1052"/>
      <c r="E24" s="1112">
        <v>20.015606710885681</v>
      </c>
      <c r="F24" s="1052"/>
      <c r="G24" s="1112">
        <v>54.525946156847446</v>
      </c>
      <c r="H24" s="1052"/>
      <c r="I24" s="1112">
        <v>17.147873585641825</v>
      </c>
      <c r="J24" s="1052"/>
      <c r="K24" s="1112">
        <v>7.3546625048770977</v>
      </c>
      <c r="L24" s="1052"/>
      <c r="M24" s="1112">
        <v>0.9559110417479515</v>
      </c>
    </row>
    <row r="25" spans="1:13" s="176" customFormat="1" ht="18" customHeight="1" x14ac:dyDescent="0.25">
      <c r="B25" s="1060" t="s">
        <v>45</v>
      </c>
      <c r="C25" s="1115">
        <f t="shared" si="0"/>
        <v>100</v>
      </c>
      <c r="D25" s="1052"/>
      <c r="E25" s="1112">
        <v>20.221828843281518</v>
      </c>
      <c r="F25" s="1052"/>
      <c r="G25" s="1112">
        <v>42.413011008463791</v>
      </c>
      <c r="H25" s="1052"/>
      <c r="I25" s="1112">
        <v>22.13309730596891</v>
      </c>
      <c r="J25" s="1052"/>
      <c r="K25" s="1112">
        <v>13.011008463793772</v>
      </c>
      <c r="L25" s="1052"/>
      <c r="M25" s="1112">
        <v>2.2210543784920067</v>
      </c>
    </row>
    <row r="26" spans="1:13" s="176" customFormat="1" ht="18" customHeight="1" x14ac:dyDescent="0.25">
      <c r="B26" s="1060" t="s">
        <v>46</v>
      </c>
      <c r="C26" s="1115">
        <f t="shared" si="0"/>
        <v>100</v>
      </c>
      <c r="D26" s="1052"/>
      <c r="E26" s="1112">
        <v>21.875</v>
      </c>
      <c r="F26" s="1052"/>
      <c r="G26" s="1112">
        <v>35.361842105263158</v>
      </c>
      <c r="H26" s="1052"/>
      <c r="I26" s="1112">
        <v>23.684210526315788</v>
      </c>
      <c r="J26" s="1052"/>
      <c r="K26" s="1112">
        <v>16.940789473684212</v>
      </c>
      <c r="L26" s="1052"/>
      <c r="M26" s="1112">
        <v>2.138157894736842</v>
      </c>
    </row>
    <row r="27" spans="1:13" s="176" customFormat="1" ht="18" customHeight="1" x14ac:dyDescent="0.25">
      <c r="B27" s="1061" t="s">
        <v>1</v>
      </c>
      <c r="C27" s="1116">
        <f t="shared" si="0"/>
        <v>100</v>
      </c>
      <c r="D27" s="1052"/>
      <c r="E27" s="1113">
        <v>64.15512465373962</v>
      </c>
      <c r="F27" s="1052"/>
      <c r="G27" s="1113">
        <v>29.085872576177284</v>
      </c>
      <c r="H27" s="1052"/>
      <c r="I27" s="1113">
        <v>5.6509695290858728</v>
      </c>
      <c r="J27" s="1052"/>
      <c r="K27" s="1113">
        <v>0.8310249307479225</v>
      </c>
      <c r="L27" s="1052"/>
      <c r="M27" s="1113">
        <v>0.2770083102493075</v>
      </c>
    </row>
    <row r="28" spans="1:13" s="114" customFormat="1" ht="18" customHeight="1" x14ac:dyDescent="0.25">
      <c r="B28" s="1110" t="s">
        <v>0</v>
      </c>
      <c r="C28" s="1109">
        <f t="shared" si="0"/>
        <v>100</v>
      </c>
      <c r="D28" s="1080"/>
      <c r="E28" s="1109">
        <v>28.346363179825456</v>
      </c>
      <c r="F28" s="1080"/>
      <c r="G28" s="1108">
        <v>46.965470906795879</v>
      </c>
      <c r="H28" s="1049"/>
      <c r="I28" s="1109">
        <v>17.624224656269934</v>
      </c>
      <c r="J28" s="1080"/>
      <c r="K28" s="1109">
        <v>6.2012229053843129</v>
      </c>
      <c r="L28" s="1080"/>
      <c r="M28" s="1109">
        <v>0.86271835172441869</v>
      </c>
    </row>
    <row r="29" spans="1:13" s="157" customFormat="1" ht="6.75" customHeight="1" x14ac:dyDescent="0.25">
      <c r="B29" s="1485"/>
      <c r="C29" s="1485"/>
      <c r="D29" s="185"/>
    </row>
    <row r="30" spans="1:13" x14ac:dyDescent="0.25">
      <c r="E30" s="210"/>
    </row>
    <row r="31" spans="1:13" x14ac:dyDescent="0.25">
      <c r="E31" s="210"/>
      <c r="G31" s="210"/>
    </row>
    <row r="32" spans="1:13" x14ac:dyDescent="0.25">
      <c r="B32" s="210"/>
      <c r="G32" s="210"/>
    </row>
  </sheetData>
  <mergeCells count="6">
    <mergeCell ref="B4:M4"/>
    <mergeCell ref="B5:M5"/>
    <mergeCell ref="B29:C29"/>
    <mergeCell ref="B2:C2"/>
    <mergeCell ref="E2:I2"/>
    <mergeCell ref="B7:B8"/>
  </mergeCells>
  <printOptions horizontalCentered="1"/>
  <pageMargins left="0" right="0" top="0.43307086614173229" bottom="0.43307086614173229" header="0" footer="0"/>
  <pageSetup paperSize="9" orientation="landscape"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Hoja68">
    <pageSetUpPr fitToPage="1"/>
  </sheetPr>
  <dimension ref="A1:U32"/>
  <sheetViews>
    <sheetView zoomScaleNormal="100" workbookViewId="0">
      <selection activeCell="B6" sqref="B6"/>
    </sheetView>
  </sheetViews>
  <sheetFormatPr baseColWidth="10" defaultColWidth="11.453125" defaultRowHeight="12.5" x14ac:dyDescent="0.25"/>
  <cols>
    <col min="1" max="1" width="1" style="165" customWidth="1"/>
    <col min="2" max="2" width="30.26953125" style="165" customWidth="1"/>
    <col min="3" max="3" width="11.26953125" style="165" customWidth="1"/>
    <col min="4" max="4" width="0.81640625" style="165" customWidth="1"/>
    <col min="5" max="5" width="10" style="165" customWidth="1"/>
    <col min="6" max="6" width="0.7265625" style="165" customWidth="1"/>
    <col min="7" max="7" width="10" style="165" customWidth="1"/>
    <col min="8" max="8" width="0.7265625" style="165" customWidth="1"/>
    <col min="9" max="9" width="10" style="165" customWidth="1"/>
    <col min="10" max="10" width="0.7265625" style="165" customWidth="1"/>
    <col min="11" max="11" width="11.81640625" style="165" customWidth="1"/>
    <col min="12" max="12" width="0.7265625" style="165" customWidth="1"/>
    <col min="13" max="13" width="10" style="165" customWidth="1"/>
    <col min="14" max="14" width="0.7265625" style="165" customWidth="1"/>
    <col min="15" max="15" width="13.81640625" style="165" bestFit="1" customWidth="1"/>
    <col min="16" max="16" width="0.7265625" style="165" customWidth="1"/>
    <col min="17" max="17" width="8.1796875" style="165" bestFit="1" customWidth="1"/>
    <col min="18" max="18" width="0.7265625" style="165" customWidth="1"/>
    <col min="19" max="19" width="14.453125" style="165" bestFit="1" customWidth="1"/>
    <col min="20" max="20" width="0.7265625" style="165" customWidth="1"/>
    <col min="21" max="21" width="11.1796875" style="165" customWidth="1"/>
    <col min="22" max="16384" width="11.453125" style="165"/>
  </cols>
  <sheetData>
    <row r="1" spans="1:21" ht="9.75" customHeight="1" x14ac:dyDescent="0.25"/>
    <row r="2" spans="1:21" s="108" customFormat="1" ht="49.5" customHeight="1" x14ac:dyDescent="0.3">
      <c r="B2" s="1300"/>
      <c r="C2" s="1300"/>
      <c r="D2" s="109"/>
      <c r="E2" s="1467"/>
      <c r="F2" s="1467"/>
      <c r="G2" s="1467"/>
      <c r="H2" s="1467"/>
      <c r="I2" s="1467"/>
    </row>
    <row r="3" spans="1:21" s="108" customFormat="1" ht="14.25" customHeight="1" x14ac:dyDescent="0.3">
      <c r="B3" s="109"/>
      <c r="C3" s="109"/>
      <c r="D3" s="109"/>
      <c r="G3" s="109"/>
      <c r="I3" s="109"/>
      <c r="K3" s="109"/>
      <c r="M3" s="109"/>
      <c r="O3" s="109"/>
      <c r="Q3" s="109"/>
      <c r="S3" s="109"/>
      <c r="U3" s="109"/>
    </row>
    <row r="4" spans="1:21" s="111" customFormat="1" ht="21.75" customHeight="1" x14ac:dyDescent="0.25">
      <c r="B4" s="1325" t="s">
        <v>447</v>
      </c>
      <c r="C4" s="1325"/>
      <c r="D4" s="1325"/>
      <c r="E4" s="1325"/>
      <c r="F4" s="1325"/>
      <c r="G4" s="1325"/>
      <c r="H4" s="1325"/>
      <c r="I4" s="1325"/>
      <c r="J4" s="1325"/>
      <c r="K4" s="1325"/>
      <c r="L4" s="1325"/>
      <c r="M4" s="1325"/>
      <c r="N4" s="1325"/>
      <c r="O4" s="1325"/>
      <c r="P4" s="1325"/>
      <c r="Q4" s="1325"/>
      <c r="R4" s="1325"/>
      <c r="S4" s="1325"/>
      <c r="T4" s="1325"/>
      <c r="U4" s="1325"/>
    </row>
    <row r="5" spans="1:21" s="206" customFormat="1" ht="18.75" customHeight="1" x14ac:dyDescent="0.25">
      <c r="B5" s="1326" t="s">
        <v>486</v>
      </c>
      <c r="C5" s="1326"/>
      <c r="D5" s="1326"/>
      <c r="E5" s="1326"/>
      <c r="F5" s="1326"/>
      <c r="G5" s="1326"/>
      <c r="H5" s="1326"/>
      <c r="I5" s="1326"/>
      <c r="J5" s="1326"/>
      <c r="K5" s="1326"/>
      <c r="L5" s="1326"/>
      <c r="M5" s="1326"/>
      <c r="N5" s="1326"/>
      <c r="O5" s="1326"/>
      <c r="P5" s="1326"/>
      <c r="Q5" s="1326"/>
      <c r="R5" s="1326"/>
      <c r="S5" s="1326"/>
      <c r="T5" s="1326"/>
      <c r="U5" s="1326"/>
    </row>
    <row r="6" spans="1:21" s="111" customFormat="1" ht="4.5" customHeight="1" x14ac:dyDescent="0.25"/>
    <row r="7" spans="1:21" s="113" customFormat="1" ht="15" customHeight="1" x14ac:dyDescent="0.25">
      <c r="A7" s="114"/>
      <c r="B7" s="1514" t="s">
        <v>12</v>
      </c>
      <c r="C7" s="1106" t="s">
        <v>68</v>
      </c>
      <c r="D7" s="1050"/>
      <c r="E7" s="1107" t="s">
        <v>139</v>
      </c>
      <c r="F7" s="1045"/>
      <c r="G7" s="1107" t="s">
        <v>143</v>
      </c>
      <c r="H7" s="1045"/>
      <c r="I7" s="1107" t="s">
        <v>141</v>
      </c>
      <c r="J7" s="1045"/>
      <c r="K7" s="1107" t="s">
        <v>147</v>
      </c>
      <c r="L7" s="1045"/>
      <c r="M7" s="1107" t="s">
        <v>145</v>
      </c>
      <c r="N7" s="1045"/>
      <c r="O7" s="1107" t="s">
        <v>151</v>
      </c>
      <c r="P7" s="1045"/>
      <c r="Q7" s="1107" t="s">
        <v>149</v>
      </c>
      <c r="R7" s="1045"/>
      <c r="S7" s="1107" t="s">
        <v>192</v>
      </c>
      <c r="T7" s="1045"/>
      <c r="U7" s="1107" t="s">
        <v>150</v>
      </c>
    </row>
    <row r="8" spans="1:21" s="117" customFormat="1" ht="19.5" customHeight="1" x14ac:dyDescent="0.25">
      <c r="A8" s="208"/>
      <c r="B8" s="1515"/>
      <c r="C8" s="1072" t="s">
        <v>28</v>
      </c>
      <c r="D8" s="1048"/>
      <c r="E8" s="1072" t="s">
        <v>28</v>
      </c>
      <c r="F8" s="1048"/>
      <c r="G8" s="1072" t="s">
        <v>28</v>
      </c>
      <c r="H8" s="1048"/>
      <c r="I8" s="1072" t="s">
        <v>28</v>
      </c>
      <c r="J8" s="1048"/>
      <c r="K8" s="1072" t="s">
        <v>28</v>
      </c>
      <c r="L8" s="1048"/>
      <c r="M8" s="1072" t="s">
        <v>28</v>
      </c>
      <c r="N8" s="1048"/>
      <c r="O8" s="1072" t="s">
        <v>28</v>
      </c>
      <c r="P8" s="1048"/>
      <c r="Q8" s="1072" t="s">
        <v>28</v>
      </c>
      <c r="R8" s="1048"/>
      <c r="S8" s="1072" t="s">
        <v>28</v>
      </c>
      <c r="T8" s="1048"/>
      <c r="U8" s="1072" t="s">
        <v>28</v>
      </c>
    </row>
    <row r="9" spans="1:21" s="117" customFormat="1" ht="6" customHeight="1" x14ac:dyDescent="0.25">
      <c r="A9" s="208"/>
      <c r="B9" s="211"/>
      <c r="C9" s="212"/>
      <c r="D9" s="212"/>
      <c r="E9" s="212"/>
      <c r="F9" s="212"/>
      <c r="G9" s="212"/>
      <c r="H9" s="212"/>
      <c r="I9" s="212"/>
      <c r="J9" s="212"/>
      <c r="K9" s="212"/>
      <c r="L9" s="212"/>
      <c r="M9" s="212"/>
      <c r="N9" s="212"/>
      <c r="O9" s="212"/>
      <c r="P9" s="212"/>
      <c r="Q9" s="212"/>
      <c r="R9" s="212"/>
      <c r="S9" s="212"/>
      <c r="T9" s="212"/>
      <c r="U9" s="212"/>
    </row>
    <row r="10" spans="1:21" s="176" customFormat="1" ht="18" customHeight="1" x14ac:dyDescent="0.25">
      <c r="A10" s="209"/>
      <c r="B10" s="1059" t="s">
        <v>8</v>
      </c>
      <c r="C10" s="1117">
        <f>K10+M10+G10+I10+E10+S10+O10+U10+Q10</f>
        <v>99.999999999999986</v>
      </c>
      <c r="D10" s="1052"/>
      <c r="E10" s="1111">
        <v>23.159621209400328</v>
      </c>
      <c r="F10" s="1052"/>
      <c r="G10" s="1111">
        <v>42.362532773048883</v>
      </c>
      <c r="H10" s="1052"/>
      <c r="I10" s="1111">
        <v>17.971004082414492</v>
      </c>
      <c r="J10" s="1052"/>
      <c r="K10" s="1111">
        <v>5.3047444600079015</v>
      </c>
      <c r="L10" s="1052"/>
      <c r="M10" s="1111">
        <v>4.0201606627638302</v>
      </c>
      <c r="N10" s="1052"/>
      <c r="O10" s="1111">
        <v>0.8775395371667325</v>
      </c>
      <c r="P10" s="1052"/>
      <c r="Q10" s="1111">
        <v>0.78655317314944506</v>
      </c>
      <c r="R10" s="1052"/>
      <c r="S10" s="1111">
        <v>0.30648038405823125</v>
      </c>
      <c r="T10" s="1052"/>
      <c r="U10" s="1111">
        <v>5.2113637179901593</v>
      </c>
    </row>
    <row r="11" spans="1:21" s="176" customFormat="1" ht="18" customHeight="1" x14ac:dyDescent="0.25">
      <c r="A11" s="209"/>
      <c r="B11" s="1060" t="s">
        <v>7</v>
      </c>
      <c r="C11" s="1112">
        <f t="shared" ref="C11:C27" si="0">K11+M11+G11+I11+E11+S11+O11+U11+Q11</f>
        <v>100</v>
      </c>
      <c r="D11" s="1052"/>
      <c r="E11" s="1112">
        <v>10.689190489941284</v>
      </c>
      <c r="F11" s="1052"/>
      <c r="G11" s="1112">
        <v>6.6223890653575896</v>
      </c>
      <c r="H11" s="1052"/>
      <c r="I11" s="1112">
        <v>15.554913851188756</v>
      </c>
      <c r="J11" s="1052"/>
      <c r="K11" s="1112">
        <v>2.0502454519203002</v>
      </c>
      <c r="L11" s="1052"/>
      <c r="M11" s="1112">
        <v>0.89999037443449803</v>
      </c>
      <c r="N11" s="1052"/>
      <c r="O11" s="1112">
        <v>0.48127827509866206</v>
      </c>
      <c r="P11" s="1052"/>
      <c r="Q11" s="1112">
        <v>0.139570699778612</v>
      </c>
      <c r="R11" s="1052"/>
      <c r="S11" s="1112">
        <v>0.13475791702762538</v>
      </c>
      <c r="T11" s="1052"/>
      <c r="U11" s="1112">
        <v>63.427663875252669</v>
      </c>
    </row>
    <row r="12" spans="1:21" s="176" customFormat="1" ht="18" customHeight="1" x14ac:dyDescent="0.25">
      <c r="A12" s="209"/>
      <c r="B12" s="1060" t="s">
        <v>37</v>
      </c>
      <c r="C12" s="1112">
        <f t="shared" si="0"/>
        <v>99.999999999999986</v>
      </c>
      <c r="D12" s="1052"/>
      <c r="E12" s="1112">
        <v>36.813665678926263</v>
      </c>
      <c r="F12" s="1052"/>
      <c r="G12" s="1112">
        <v>22.285166463308347</v>
      </c>
      <c r="H12" s="1052"/>
      <c r="I12" s="1112">
        <v>24.028237754924177</v>
      </c>
      <c r="J12" s="1052"/>
      <c r="K12" s="1112">
        <v>4.7672999825692868</v>
      </c>
      <c r="L12" s="1052"/>
      <c r="M12" s="1112">
        <v>2.710475858462611</v>
      </c>
      <c r="N12" s="1052"/>
      <c r="O12" s="1112">
        <v>2.771483353669165</v>
      </c>
      <c r="P12" s="1052"/>
      <c r="Q12" s="1112">
        <v>1.6820637964092733</v>
      </c>
      <c r="R12" s="1052"/>
      <c r="S12" s="1112">
        <v>0.21788391145197838</v>
      </c>
      <c r="T12" s="1052"/>
      <c r="U12" s="1112">
        <v>4.7237232002788909</v>
      </c>
    </row>
    <row r="13" spans="1:21" s="176" customFormat="1" ht="18" customHeight="1" x14ac:dyDescent="0.25">
      <c r="A13" s="209"/>
      <c r="B13" s="1060" t="s">
        <v>38</v>
      </c>
      <c r="C13" s="1112">
        <f t="shared" si="0"/>
        <v>100</v>
      </c>
      <c r="D13" s="1052"/>
      <c r="E13" s="1112">
        <v>48.654601995421757</v>
      </c>
      <c r="F13" s="1052"/>
      <c r="G13" s="1112">
        <v>15.561698268043017</v>
      </c>
      <c r="H13" s="1052"/>
      <c r="I13" s="1112">
        <v>16.360730790826242</v>
      </c>
      <c r="J13" s="1052"/>
      <c r="K13" s="1112">
        <v>5.3643156394419726</v>
      </c>
      <c r="L13" s="1052"/>
      <c r="M13" s="1112">
        <v>2.6000950200837902</v>
      </c>
      <c r="N13" s="1052"/>
      <c r="O13" s="1112">
        <v>1.9004016758087505</v>
      </c>
      <c r="P13" s="1052"/>
      <c r="Q13" s="1112">
        <v>1.2568565628644235</v>
      </c>
      <c r="R13" s="1052"/>
      <c r="S13" s="1112">
        <v>0.83790437524294914</v>
      </c>
      <c r="T13" s="1052"/>
      <c r="U13" s="1112">
        <v>7.463395672267092</v>
      </c>
    </row>
    <row r="14" spans="1:21" s="176" customFormat="1" ht="18" customHeight="1" x14ac:dyDescent="0.25">
      <c r="A14" s="209"/>
      <c r="B14" s="1060" t="s">
        <v>6</v>
      </c>
      <c r="C14" s="1112">
        <f t="shared" si="0"/>
        <v>100</v>
      </c>
      <c r="D14" s="1052"/>
      <c r="E14" s="1112">
        <v>31.555607422102927</v>
      </c>
      <c r="F14" s="1052"/>
      <c r="G14" s="1112">
        <v>37.419768934531447</v>
      </c>
      <c r="H14" s="1052"/>
      <c r="I14" s="1112">
        <v>13.630528649784104</v>
      </c>
      <c r="J14" s="1052"/>
      <c r="K14" s="1112">
        <v>6.5060100361769164</v>
      </c>
      <c r="L14" s="1052"/>
      <c r="M14" s="1112">
        <v>3.9211109814447429</v>
      </c>
      <c r="N14" s="1052"/>
      <c r="O14" s="1112">
        <v>1.0036176916793091</v>
      </c>
      <c r="P14" s="1052"/>
      <c r="Q14" s="1112">
        <v>1.1494923561675809</v>
      </c>
      <c r="R14" s="1052"/>
      <c r="S14" s="1112">
        <v>0.30341930213560508</v>
      </c>
      <c r="T14" s="1052"/>
      <c r="U14" s="1112">
        <v>4.5104446259773603</v>
      </c>
    </row>
    <row r="15" spans="1:21" s="176" customFormat="1" ht="18" customHeight="1" x14ac:dyDescent="0.25">
      <c r="A15" s="209"/>
      <c r="B15" s="1060" t="s">
        <v>5</v>
      </c>
      <c r="C15" s="1112">
        <f t="shared" si="0"/>
        <v>100.00000000000001</v>
      </c>
      <c r="D15" s="1052"/>
      <c r="E15" s="1112">
        <v>41.629597482912011</v>
      </c>
      <c r="F15" s="1052"/>
      <c r="G15" s="1112">
        <v>16.5129651730498</v>
      </c>
      <c r="H15" s="1052"/>
      <c r="I15" s="1112">
        <v>24.93219051752197</v>
      </c>
      <c r="J15" s="1052"/>
      <c r="K15" s="1112">
        <v>4.9148312900075943</v>
      </c>
      <c r="L15" s="1052"/>
      <c r="M15" s="1112">
        <v>1.5840295106867746</v>
      </c>
      <c r="N15" s="1052"/>
      <c r="O15" s="1112">
        <v>2.3000976456547684</v>
      </c>
      <c r="P15" s="1052"/>
      <c r="Q15" s="1112">
        <v>2.2566995768688294</v>
      </c>
      <c r="R15" s="1052"/>
      <c r="S15" s="1112">
        <v>0.58587392861017684</v>
      </c>
      <c r="T15" s="1052"/>
      <c r="U15" s="1112">
        <v>5.2837148746880764</v>
      </c>
    </row>
    <row r="16" spans="1:21" s="176" customFormat="1" ht="18" customHeight="1" x14ac:dyDescent="0.25">
      <c r="A16" s="209"/>
      <c r="B16" s="1060" t="s">
        <v>4</v>
      </c>
      <c r="C16" s="1112">
        <f t="shared" si="0"/>
        <v>100</v>
      </c>
      <c r="D16" s="1052"/>
      <c r="E16" s="1112">
        <v>45.357036151777713</v>
      </c>
      <c r="F16" s="1052"/>
      <c r="G16" s="1112">
        <v>18.724230654317299</v>
      </c>
      <c r="H16" s="1052"/>
      <c r="I16" s="1112">
        <v>19.465192709889454</v>
      </c>
      <c r="J16" s="1052"/>
      <c r="K16" s="1112">
        <v>5.2405138930385418</v>
      </c>
      <c r="L16" s="1052"/>
      <c r="M16" s="1112">
        <v>2.1601434120107559</v>
      </c>
      <c r="N16" s="1052"/>
      <c r="O16" s="1112">
        <v>1.8942336420675232</v>
      </c>
      <c r="P16" s="1052"/>
      <c r="Q16" s="1112">
        <v>0.8873618165521362</v>
      </c>
      <c r="R16" s="1052"/>
      <c r="S16" s="1112">
        <v>0.92919031968927401</v>
      </c>
      <c r="T16" s="1052"/>
      <c r="U16" s="1112">
        <v>5.3420974006573054</v>
      </c>
    </row>
    <row r="17" spans="1:21" s="176" customFormat="1" ht="18" customHeight="1" x14ac:dyDescent="0.25">
      <c r="A17" s="209"/>
      <c r="B17" s="1060" t="s">
        <v>40</v>
      </c>
      <c r="C17" s="1112">
        <f t="shared" si="0"/>
        <v>99.999999999999972</v>
      </c>
      <c r="D17" s="1052"/>
      <c r="E17" s="1112">
        <v>33.255740133319229</v>
      </c>
      <c r="F17" s="1052"/>
      <c r="G17" s="1112">
        <v>35.609988361019994</v>
      </c>
      <c r="H17" s="1052"/>
      <c r="I17" s="1112">
        <v>13.453602793355202</v>
      </c>
      <c r="J17" s="1052"/>
      <c r="K17" s="1112">
        <v>5.7824568828695373</v>
      </c>
      <c r="L17" s="1052"/>
      <c r="M17" s="1112">
        <v>5.0365040736430009</v>
      </c>
      <c r="N17" s="1052"/>
      <c r="O17" s="1112">
        <v>1.5289387366416254</v>
      </c>
      <c r="P17" s="1052"/>
      <c r="Q17" s="1112">
        <v>0.64014390011638977</v>
      </c>
      <c r="R17" s="1052"/>
      <c r="S17" s="1112">
        <v>0.20103692730927947</v>
      </c>
      <c r="T17" s="1052"/>
      <c r="U17" s="1112">
        <v>4.4915881917257439</v>
      </c>
    </row>
    <row r="18" spans="1:21" s="176" customFormat="1" ht="18" customHeight="1" x14ac:dyDescent="0.25">
      <c r="A18" s="209"/>
      <c r="B18" s="1060" t="s">
        <v>41</v>
      </c>
      <c r="C18" s="1112">
        <f t="shared" si="0"/>
        <v>100</v>
      </c>
      <c r="D18" s="1052"/>
      <c r="E18" s="1112">
        <v>34.442442309448879</v>
      </c>
      <c r="F18" s="1052"/>
      <c r="G18" s="1112">
        <v>19.729794813455452</v>
      </c>
      <c r="H18" s="1052"/>
      <c r="I18" s="1112">
        <v>31.852491550898055</v>
      </c>
      <c r="J18" s="1052"/>
      <c r="K18" s="1112">
        <v>3.9459589626910909</v>
      </c>
      <c r="L18" s="1052"/>
      <c r="M18" s="1112">
        <v>3.3057370855372961</v>
      </c>
      <c r="N18" s="1052"/>
      <c r="O18" s="1112">
        <v>1.4589751467694121</v>
      </c>
      <c r="P18" s="1052"/>
      <c r="Q18" s="1112">
        <v>2.5824773514245147</v>
      </c>
      <c r="R18" s="1052"/>
      <c r="S18" s="1112">
        <v>0</v>
      </c>
      <c r="T18" s="1052"/>
      <c r="U18" s="1112">
        <v>2.6821227797752996</v>
      </c>
    </row>
    <row r="19" spans="1:21" s="176" customFormat="1" ht="18" customHeight="1" x14ac:dyDescent="0.25">
      <c r="A19" s="209"/>
      <c r="B19" s="1060" t="s">
        <v>3</v>
      </c>
      <c r="C19" s="1112">
        <f t="shared" si="0"/>
        <v>100</v>
      </c>
      <c r="D19" s="1052"/>
      <c r="E19" s="1112">
        <v>46.42980869163555</v>
      </c>
      <c r="F19" s="1052"/>
      <c r="G19" s="1112">
        <v>11.447707763963201</v>
      </c>
      <c r="H19" s="1052"/>
      <c r="I19" s="1112">
        <v>13.341545094114476</v>
      </c>
      <c r="J19" s="1052"/>
      <c r="K19" s="1112">
        <v>4.4882405019438778</v>
      </c>
      <c r="L19" s="1052"/>
      <c r="M19" s="1112">
        <v>1.9765964817737403</v>
      </c>
      <c r="N19" s="1052"/>
      <c r="O19" s="1112">
        <v>3.1265637630393779</v>
      </c>
      <c r="P19" s="1052"/>
      <c r="Q19" s="1112">
        <v>2.6396320104699953</v>
      </c>
      <c r="R19" s="1052"/>
      <c r="S19" s="1112">
        <v>0</v>
      </c>
      <c r="T19" s="1052"/>
      <c r="U19" s="1112">
        <v>16.549905693059781</v>
      </c>
    </row>
    <row r="20" spans="1:21" s="176" customFormat="1" ht="18" customHeight="1" x14ac:dyDescent="0.25">
      <c r="A20" s="209"/>
      <c r="B20" s="1060" t="s">
        <v>2</v>
      </c>
      <c r="C20" s="1112">
        <f t="shared" si="0"/>
        <v>100</v>
      </c>
      <c r="D20" s="1052"/>
      <c r="E20" s="1112">
        <v>25.503875968992247</v>
      </c>
      <c r="F20" s="1052"/>
      <c r="G20" s="1112">
        <v>37.069767441860463</v>
      </c>
      <c r="H20" s="1052"/>
      <c r="I20" s="1112">
        <v>21.472868217054263</v>
      </c>
      <c r="J20" s="1052"/>
      <c r="K20" s="1112">
        <v>5.6279069767441863</v>
      </c>
      <c r="L20" s="1052"/>
      <c r="M20" s="1112">
        <v>4.4186046511627906</v>
      </c>
      <c r="N20" s="1052"/>
      <c r="O20" s="1112">
        <v>1.441860465116279</v>
      </c>
      <c r="P20" s="1052"/>
      <c r="Q20" s="1112">
        <v>0.91472868217054271</v>
      </c>
      <c r="R20" s="1052"/>
      <c r="S20" s="1112">
        <v>0.21705426356589144</v>
      </c>
      <c r="T20" s="1052"/>
      <c r="U20" s="1112">
        <v>3.3333333333333335</v>
      </c>
    </row>
    <row r="21" spans="1:21" s="176" customFormat="1" ht="18" customHeight="1" x14ac:dyDescent="0.25">
      <c r="A21" s="209"/>
      <c r="B21" s="1060" t="s">
        <v>35</v>
      </c>
      <c r="C21" s="1112">
        <f t="shared" si="0"/>
        <v>100</v>
      </c>
      <c r="D21" s="1052"/>
      <c r="E21" s="1112">
        <v>28.377767736104836</v>
      </c>
      <c r="F21" s="1052"/>
      <c r="G21" s="1112">
        <v>38.25689109805694</v>
      </c>
      <c r="H21" s="1052"/>
      <c r="I21" s="1112">
        <v>10.873248983280615</v>
      </c>
      <c r="J21" s="1052"/>
      <c r="K21" s="1112">
        <v>5.4281518300948939</v>
      </c>
      <c r="L21" s="1052"/>
      <c r="M21" s="1112">
        <v>4.6543154089471308</v>
      </c>
      <c r="N21" s="1052"/>
      <c r="O21" s="1112">
        <v>3.4963849977406238</v>
      </c>
      <c r="P21" s="1052"/>
      <c r="Q21" s="1112">
        <v>1.3669227293267059</v>
      </c>
      <c r="R21" s="1052"/>
      <c r="S21" s="1112">
        <v>0</v>
      </c>
      <c r="T21" s="1052"/>
      <c r="U21" s="1112">
        <v>7.5463172164482604</v>
      </c>
    </row>
    <row r="22" spans="1:21" s="176" customFormat="1" ht="18" customHeight="1" x14ac:dyDescent="0.25">
      <c r="A22" s="209"/>
      <c r="B22" s="1060" t="s">
        <v>42</v>
      </c>
      <c r="C22" s="1112">
        <f t="shared" si="0"/>
        <v>100</v>
      </c>
      <c r="D22" s="1052"/>
      <c r="E22" s="1112">
        <v>24.823921907821575</v>
      </c>
      <c r="F22" s="1052"/>
      <c r="G22" s="1112">
        <v>37.653939618600432</v>
      </c>
      <c r="H22" s="1052"/>
      <c r="I22" s="1112">
        <v>25.604431813501378</v>
      </c>
      <c r="J22" s="1052"/>
      <c r="K22" s="1112">
        <v>1.6619300630174225</v>
      </c>
      <c r="L22" s="1052"/>
      <c r="M22" s="1112">
        <v>5.8054285596606121</v>
      </c>
      <c r="N22" s="1052"/>
      <c r="O22" s="1112">
        <v>0.58074879525515877</v>
      </c>
      <c r="P22" s="1052"/>
      <c r="Q22" s="1112">
        <v>0.82375715639029612</v>
      </c>
      <c r="R22" s="1052"/>
      <c r="S22" s="1112">
        <v>0</v>
      </c>
      <c r="T22" s="1052"/>
      <c r="U22" s="1112">
        <v>3.0458420857531197</v>
      </c>
    </row>
    <row r="23" spans="1:21" s="176" customFormat="1" ht="18" customHeight="1" x14ac:dyDescent="0.25">
      <c r="A23" s="209">
        <v>47094</v>
      </c>
      <c r="B23" s="1060" t="s">
        <v>43</v>
      </c>
      <c r="C23" s="1112">
        <f t="shared" si="0"/>
        <v>99.999999999999986</v>
      </c>
      <c r="D23" s="1052"/>
      <c r="E23" s="1112">
        <v>37.171988618400256</v>
      </c>
      <c r="F23" s="1052"/>
      <c r="G23" s="1112">
        <v>24.735219728106227</v>
      </c>
      <c r="H23" s="1052"/>
      <c r="I23" s="1112">
        <v>20.905785646538096</v>
      </c>
      <c r="J23" s="1052"/>
      <c r="K23" s="1112">
        <v>4.540784065760354</v>
      </c>
      <c r="L23" s="1052"/>
      <c r="M23" s="1112">
        <v>2.9955738223205817</v>
      </c>
      <c r="N23" s="1052"/>
      <c r="O23" s="1112">
        <v>2.2051849509958901</v>
      </c>
      <c r="P23" s="1052"/>
      <c r="Q23" s="1112">
        <v>3.8650015807777423</v>
      </c>
      <c r="R23" s="1052"/>
      <c r="S23" s="1112">
        <v>7.9038887132469177E-3</v>
      </c>
      <c r="T23" s="1052"/>
      <c r="U23" s="1112">
        <v>3.5725576983876066</v>
      </c>
    </row>
    <row r="24" spans="1:21" s="176" customFormat="1" ht="18" customHeight="1" x14ac:dyDescent="0.25">
      <c r="B24" s="1060" t="s">
        <v>44</v>
      </c>
      <c r="C24" s="1112">
        <f t="shared" si="0"/>
        <v>100.00000000000001</v>
      </c>
      <c r="D24" s="1052"/>
      <c r="E24" s="1112">
        <v>46.991375931007454</v>
      </c>
      <c r="F24" s="1052"/>
      <c r="G24" s="1112">
        <v>13.524108192865542</v>
      </c>
      <c r="H24" s="1052"/>
      <c r="I24" s="1112">
        <v>15.621324970599765</v>
      </c>
      <c r="J24" s="1052"/>
      <c r="K24" s="1112">
        <v>5.9486475891807133</v>
      </c>
      <c r="L24" s="1052"/>
      <c r="M24" s="1112">
        <v>2.3520188161505291</v>
      </c>
      <c r="N24" s="1052"/>
      <c r="O24" s="1112">
        <v>2.2442179537436302</v>
      </c>
      <c r="P24" s="1052"/>
      <c r="Q24" s="1112">
        <v>1.0682085456683654</v>
      </c>
      <c r="R24" s="1052"/>
      <c r="S24" s="1112">
        <v>0.14700117600940807</v>
      </c>
      <c r="T24" s="1052"/>
      <c r="U24" s="1112">
        <v>12.103096824774598</v>
      </c>
    </row>
    <row r="25" spans="1:21" s="176" customFormat="1" ht="18" customHeight="1" x14ac:dyDescent="0.25">
      <c r="B25" s="1060" t="s">
        <v>45</v>
      </c>
      <c r="C25" s="1112">
        <f t="shared" si="0"/>
        <v>100</v>
      </c>
      <c r="D25" s="1052"/>
      <c r="E25" s="1112">
        <v>32.767580716497122</v>
      </c>
      <c r="F25" s="1052"/>
      <c r="G25" s="1112">
        <v>21.110681114551085</v>
      </c>
      <c r="H25" s="1052"/>
      <c r="I25" s="1112">
        <v>12.364551083591332</v>
      </c>
      <c r="J25" s="1052"/>
      <c r="K25" s="1112">
        <v>4.4311145510835912</v>
      </c>
      <c r="L25" s="1052"/>
      <c r="M25" s="1112">
        <v>3.9528969482529854</v>
      </c>
      <c r="N25" s="1052"/>
      <c r="O25" s="1112">
        <v>1.1139982308712959</v>
      </c>
      <c r="P25" s="1052"/>
      <c r="Q25" s="1112">
        <v>1.7221362229102168</v>
      </c>
      <c r="R25" s="1052"/>
      <c r="S25" s="1112">
        <v>20.17359575409111</v>
      </c>
      <c r="T25" s="1052"/>
      <c r="U25" s="1112">
        <v>2.3634453781512605</v>
      </c>
    </row>
    <row r="26" spans="1:21" s="176" customFormat="1" ht="18" customHeight="1" x14ac:dyDescent="0.25">
      <c r="B26" s="1060" t="s">
        <v>46</v>
      </c>
      <c r="C26" s="1112">
        <f t="shared" si="0"/>
        <v>100.00000000000001</v>
      </c>
      <c r="D26" s="1052"/>
      <c r="E26" s="1112">
        <v>23.026315789473685</v>
      </c>
      <c r="F26" s="1052"/>
      <c r="G26" s="1112">
        <v>27.960526315789476</v>
      </c>
      <c r="H26" s="1052"/>
      <c r="I26" s="1112">
        <v>34.457236842105267</v>
      </c>
      <c r="J26" s="1052"/>
      <c r="K26" s="1112">
        <v>7.072368421052631</v>
      </c>
      <c r="L26" s="1052"/>
      <c r="M26" s="1112">
        <v>3.2072368421052633</v>
      </c>
      <c r="N26" s="1052"/>
      <c r="O26" s="1112">
        <v>0.98684210526315785</v>
      </c>
      <c r="P26" s="1052"/>
      <c r="Q26" s="1112">
        <v>0.6578947368421052</v>
      </c>
      <c r="R26" s="1052"/>
      <c r="S26" s="1112">
        <v>0</v>
      </c>
      <c r="T26" s="1052"/>
      <c r="U26" s="1112">
        <v>2.6315789473684208</v>
      </c>
    </row>
    <row r="27" spans="1:21" s="176" customFormat="1" ht="18" customHeight="1" x14ac:dyDescent="0.25">
      <c r="B27" s="1061" t="s">
        <v>1</v>
      </c>
      <c r="C27" s="1113">
        <f t="shared" si="0"/>
        <v>100</v>
      </c>
      <c r="D27" s="1052"/>
      <c r="E27" s="1113">
        <v>6.5964523281596454</v>
      </c>
      <c r="F27" s="1052"/>
      <c r="G27" s="1113">
        <v>70.898004434589808</v>
      </c>
      <c r="H27" s="1052"/>
      <c r="I27" s="1113">
        <v>4.434589800443459</v>
      </c>
      <c r="J27" s="1052"/>
      <c r="K27" s="1113">
        <v>4.434589800443459</v>
      </c>
      <c r="L27" s="1052"/>
      <c r="M27" s="1113">
        <v>10.033259423503326</v>
      </c>
      <c r="N27" s="1052"/>
      <c r="O27" s="1113">
        <v>0.55432372505543237</v>
      </c>
      <c r="P27" s="1052"/>
      <c r="Q27" s="1113">
        <v>0.55432372505543237</v>
      </c>
      <c r="R27" s="1052"/>
      <c r="S27" s="1113">
        <v>5.543237250554324E-2</v>
      </c>
      <c r="T27" s="1052"/>
      <c r="U27" s="1113">
        <v>2.4390243902439024</v>
      </c>
    </row>
    <row r="28" spans="1:21" s="114" customFormat="1" ht="18" customHeight="1" x14ac:dyDescent="0.25">
      <c r="B28" s="1110" t="s">
        <v>0</v>
      </c>
      <c r="C28" s="1109">
        <f>K28+M28+G28+I28+E28+S28+O28+U28+Q28</f>
        <v>100</v>
      </c>
      <c r="D28" s="1080"/>
      <c r="E28" s="1109">
        <v>34.384649316277013</v>
      </c>
      <c r="F28" s="1080"/>
      <c r="G28" s="1109">
        <v>24.405856604797936</v>
      </c>
      <c r="H28" s="1080"/>
      <c r="I28" s="1109">
        <v>20.070917172813953</v>
      </c>
      <c r="J28" s="1080"/>
      <c r="K28" s="1109">
        <v>4.4336805673373823</v>
      </c>
      <c r="L28" s="1080"/>
      <c r="M28" s="1109">
        <v>3.3188558243697193</v>
      </c>
      <c r="N28" s="1080"/>
      <c r="O28" s="1109">
        <v>1.7152454955719181</v>
      </c>
      <c r="P28" s="1080"/>
      <c r="Q28" s="1109">
        <v>1.7432391164195311</v>
      </c>
      <c r="R28" s="1080"/>
      <c r="S28" s="1109">
        <v>1.4061280580910047</v>
      </c>
      <c r="T28" s="1080"/>
      <c r="U28" s="1109">
        <v>8.5214278443215363</v>
      </c>
    </row>
    <row r="29" spans="1:21" s="157" customFormat="1" ht="6.75" customHeight="1" x14ac:dyDescent="0.25">
      <c r="B29" s="1485"/>
      <c r="C29" s="1485"/>
      <c r="D29" s="185"/>
    </row>
    <row r="30" spans="1:21" x14ac:dyDescent="0.25">
      <c r="E30" s="210"/>
    </row>
    <row r="31" spans="1:21" x14ac:dyDescent="0.25">
      <c r="E31" s="210"/>
      <c r="G31" s="210"/>
    </row>
    <row r="32" spans="1:21" x14ac:dyDescent="0.25">
      <c r="B32" s="210"/>
      <c r="G32" s="210"/>
    </row>
  </sheetData>
  <mergeCells count="6">
    <mergeCell ref="B2:C2"/>
    <mergeCell ref="E2:I2"/>
    <mergeCell ref="B7:B8"/>
    <mergeCell ref="B29:C29"/>
    <mergeCell ref="B4:U4"/>
    <mergeCell ref="B5:U5"/>
  </mergeCells>
  <printOptions horizontalCentered="1"/>
  <pageMargins left="0" right="0" top="0.43307086614173229" bottom="0.43307086614173229" header="0" footer="0"/>
  <pageSetup paperSize="9" orientation="landscape"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Hoja69">
    <pageSetUpPr fitToPage="1"/>
  </sheetPr>
  <dimension ref="B1:R19"/>
  <sheetViews>
    <sheetView zoomScaleNormal="100" workbookViewId="0">
      <selection activeCell="B6" sqref="B6"/>
    </sheetView>
  </sheetViews>
  <sheetFormatPr baseColWidth="10" defaultRowHeight="12.5" x14ac:dyDescent="0.25"/>
  <cols>
    <col min="1" max="1" width="2" customWidth="1"/>
    <col min="2" max="2" width="12" customWidth="1"/>
    <col min="3" max="3" width="9.26953125" customWidth="1"/>
    <col min="4" max="4" width="9.453125" bestFit="1" customWidth="1"/>
    <col min="5" max="5" width="10" bestFit="1" customWidth="1"/>
    <col min="6" max="6" width="7.1796875" bestFit="1" customWidth="1"/>
    <col min="7" max="7" width="5.54296875" customWidth="1"/>
    <col min="9" max="12" width="10.453125" customWidth="1"/>
    <col min="13" max="13" width="4.81640625" customWidth="1"/>
    <col min="15" max="15" width="8.81640625" bestFit="1" customWidth="1"/>
    <col min="16" max="16" width="9.453125" bestFit="1" customWidth="1"/>
    <col min="17" max="17" width="10" bestFit="1" customWidth="1"/>
    <col min="18" max="18" width="8.7265625" customWidth="1"/>
    <col min="19" max="19" width="5.26953125" customWidth="1"/>
  </cols>
  <sheetData>
    <row r="1" spans="2:18" s="213" customFormat="1" x14ac:dyDescent="0.25">
      <c r="B1" s="213" t="s">
        <v>79</v>
      </c>
      <c r="C1" s="213" t="s">
        <v>80</v>
      </c>
      <c r="J1" s="213" t="s">
        <v>79</v>
      </c>
      <c r="K1" s="213" t="s">
        <v>67</v>
      </c>
      <c r="R1" s="213" t="s">
        <v>81</v>
      </c>
    </row>
    <row r="2" spans="2:18" s="2" customFormat="1" ht="15" customHeight="1" x14ac:dyDescent="0.25">
      <c r="B2" s="6"/>
    </row>
    <row r="3" spans="2:18" s="18" customFormat="1" ht="38.25" customHeight="1" x14ac:dyDescent="0.3">
      <c r="B3" s="1379"/>
      <c r="C3" s="1379"/>
      <c r="D3" s="1379"/>
    </row>
    <row r="4" spans="2:18" s="4" customFormat="1" ht="23.25" customHeight="1" x14ac:dyDescent="0.25">
      <c r="B4" s="1381" t="s">
        <v>331</v>
      </c>
      <c r="C4" s="1381"/>
      <c r="D4" s="1381"/>
      <c r="E4" s="1381"/>
      <c r="F4" s="1381"/>
      <c r="G4" s="1381"/>
      <c r="H4" s="1381"/>
      <c r="I4" s="1381"/>
      <c r="J4" s="1381"/>
      <c r="K4" s="1381"/>
      <c r="L4" s="1381"/>
      <c r="M4" s="1381"/>
      <c r="N4" s="1381"/>
      <c r="O4" s="1381"/>
      <c r="P4" s="1381"/>
      <c r="Q4" s="1381"/>
      <c r="R4" s="1381"/>
    </row>
    <row r="5" spans="2:18" s="4" customFormat="1" ht="15.75" customHeight="1" x14ac:dyDescent="0.25">
      <c r="B5" s="1512" t="s">
        <v>486</v>
      </c>
      <c r="C5" s="1512"/>
      <c r="D5" s="1512"/>
      <c r="E5" s="1512"/>
      <c r="F5" s="1512"/>
      <c r="G5" s="1512"/>
      <c r="H5" s="1512"/>
      <c r="I5" s="1512"/>
      <c r="J5" s="1512"/>
      <c r="K5" s="1512"/>
      <c r="L5" s="1512"/>
      <c r="M5" s="1512"/>
      <c r="N5" s="1512"/>
      <c r="O5" s="1512"/>
      <c r="P5" s="1512"/>
      <c r="Q5" s="1512"/>
      <c r="R5" s="1512"/>
    </row>
    <row r="7" spans="2:18" ht="16.5" customHeight="1" x14ac:dyDescent="0.25">
      <c r="B7" s="1516" t="s">
        <v>82</v>
      </c>
      <c r="C7" s="1517"/>
      <c r="D7" s="1517"/>
      <c r="E7" s="1517"/>
      <c r="F7" s="1518"/>
      <c r="G7" s="1118"/>
      <c r="H7" s="1516" t="s">
        <v>83</v>
      </c>
      <c r="I7" s="1517"/>
      <c r="J7" s="1517"/>
      <c r="K7" s="1517"/>
      <c r="L7" s="1518"/>
      <c r="M7" s="1118"/>
      <c r="N7" s="1516" t="s">
        <v>84</v>
      </c>
      <c r="O7" s="1517"/>
      <c r="P7" s="1517"/>
      <c r="Q7" s="1517"/>
      <c r="R7" s="1518"/>
    </row>
    <row r="8" spans="2:18" ht="16.5" customHeight="1" x14ac:dyDescent="0.25">
      <c r="B8" s="1122" t="s">
        <v>85</v>
      </c>
      <c r="C8" s="1123" t="s">
        <v>48</v>
      </c>
      <c r="D8" s="1123" t="s">
        <v>33</v>
      </c>
      <c r="E8" s="1123" t="s">
        <v>32</v>
      </c>
      <c r="F8" s="1124" t="s">
        <v>0</v>
      </c>
      <c r="G8" s="1118"/>
      <c r="H8" s="1122" t="s">
        <v>85</v>
      </c>
      <c r="I8" s="1123" t="s">
        <v>48</v>
      </c>
      <c r="J8" s="1123" t="s">
        <v>33</v>
      </c>
      <c r="K8" s="1123" t="s">
        <v>32</v>
      </c>
      <c r="L8" s="1124" t="s">
        <v>0</v>
      </c>
      <c r="M8" s="1118"/>
      <c r="N8" s="1122" t="s">
        <v>85</v>
      </c>
      <c r="O8" s="1123" t="s">
        <v>48</v>
      </c>
      <c r="P8" s="1123" t="s">
        <v>33</v>
      </c>
      <c r="Q8" s="1123" t="s">
        <v>32</v>
      </c>
      <c r="R8" s="1124" t="s">
        <v>0</v>
      </c>
    </row>
    <row r="9" spans="2:18" ht="16.5" customHeight="1" x14ac:dyDescent="0.3">
      <c r="B9" s="1125" t="s">
        <v>86</v>
      </c>
      <c r="C9" s="1126">
        <v>3.001830903955604E-3</v>
      </c>
      <c r="D9" s="1126">
        <v>1.8904452795809133E-3</v>
      </c>
      <c r="E9" s="1126">
        <v>1.1839616511933467E-3</v>
      </c>
      <c r="F9" s="1127">
        <v>2.205400599026582E-3</v>
      </c>
      <c r="G9" s="214"/>
      <c r="H9" s="1125" t="s">
        <v>86</v>
      </c>
      <c r="I9" s="1126">
        <v>4.6813900974830645E-4</v>
      </c>
      <c r="J9" s="1126">
        <v>0</v>
      </c>
      <c r="K9" s="1126">
        <v>0</v>
      </c>
      <c r="L9" s="1127">
        <v>2.5249524714828896E-4</v>
      </c>
      <c r="M9" s="215"/>
      <c r="N9" s="1125" t="s">
        <v>86</v>
      </c>
      <c r="O9" s="1126">
        <v>2.4824115499839207E-3</v>
      </c>
      <c r="P9" s="1126">
        <v>1.6508323775301162E-3</v>
      </c>
      <c r="Q9" s="1126">
        <v>1.0099765981032146E-3</v>
      </c>
      <c r="R9" s="1127">
        <v>1.8838419625186308E-3</v>
      </c>
    </row>
    <row r="10" spans="2:18" ht="16.5" customHeight="1" x14ac:dyDescent="0.3">
      <c r="B10" s="1128" t="s">
        <v>87</v>
      </c>
      <c r="C10" s="222">
        <v>0.38695232553188469</v>
      </c>
      <c r="D10" s="222">
        <v>1.7082336863682952E-2</v>
      </c>
      <c r="E10" s="222">
        <v>6.6128589786164978E-3</v>
      </c>
      <c r="F10" s="1129">
        <v>0.16740862504679896</v>
      </c>
      <c r="G10" s="214"/>
      <c r="H10" s="1128" t="s">
        <v>87</v>
      </c>
      <c r="I10" s="222">
        <v>2.035027812964697E-2</v>
      </c>
      <c r="J10" s="222">
        <v>3.1411967959792684E-4</v>
      </c>
      <c r="K10" s="222">
        <v>0</v>
      </c>
      <c r="L10" s="1129">
        <v>1.106523288973384E-2</v>
      </c>
      <c r="M10" s="215"/>
      <c r="N10" s="1128" t="s">
        <v>87</v>
      </c>
      <c r="O10" s="222">
        <v>0.31180217436684399</v>
      </c>
      <c r="P10" s="222">
        <v>1.4956939131357197E-2</v>
      </c>
      <c r="Q10" s="222">
        <v>5.6410888040399065E-3</v>
      </c>
      <c r="R10" s="1129">
        <v>0.14166687028123243</v>
      </c>
    </row>
    <row r="11" spans="2:18" ht="16.5" customHeight="1" x14ac:dyDescent="0.3">
      <c r="B11" s="1130" t="s">
        <v>88</v>
      </c>
      <c r="C11" s="224">
        <v>8.0701704585775719E-2</v>
      </c>
      <c r="D11" s="224">
        <v>5.6030064912880082E-2</v>
      </c>
      <c r="E11" s="224">
        <v>1.3442296308061047E-2</v>
      </c>
      <c r="F11" s="1131">
        <v>5.7571485398727071E-2</v>
      </c>
      <c r="G11" s="214"/>
      <c r="H11" s="1130" t="s">
        <v>88</v>
      </c>
      <c r="I11" s="224">
        <v>8.3549044445668338E-2</v>
      </c>
      <c r="J11" s="224">
        <v>6.8059263912884137E-4</v>
      </c>
      <c r="K11" s="224">
        <v>3.3576764878703939E-4</v>
      </c>
      <c r="L11" s="1131">
        <v>4.5315470532319393E-2</v>
      </c>
      <c r="M11" s="215"/>
      <c r="N11" s="1130" t="s">
        <v>88</v>
      </c>
      <c r="O11" s="224">
        <v>8.1276410884246281E-2</v>
      </c>
      <c r="P11" s="224">
        <v>4.9014472960161239E-2</v>
      </c>
      <c r="Q11" s="224">
        <v>1.1516196575932997E-2</v>
      </c>
      <c r="R11" s="1131">
        <v>5.5547682459012385E-2</v>
      </c>
    </row>
    <row r="12" spans="2:18" ht="16.5" customHeight="1" x14ac:dyDescent="0.3">
      <c r="B12" s="1128" t="s">
        <v>89</v>
      </c>
      <c r="C12" s="222">
        <v>0.43594674766169439</v>
      </c>
      <c r="D12" s="222">
        <v>1.1418593174657404E-2</v>
      </c>
      <c r="E12" s="222">
        <v>2.5310789933438254E-2</v>
      </c>
      <c r="F12" s="1129">
        <v>0.18920816173717708</v>
      </c>
      <c r="G12" s="214"/>
      <c r="H12" s="1128" t="s">
        <v>89</v>
      </c>
      <c r="I12" s="222">
        <v>0.67519414000110145</v>
      </c>
      <c r="J12" s="222">
        <v>1.0261242866865609E-2</v>
      </c>
      <c r="K12" s="222">
        <v>8.3941912196759845E-4</v>
      </c>
      <c r="L12" s="1129">
        <v>0.36723205798479086</v>
      </c>
      <c r="M12" s="215"/>
      <c r="N12" s="1128" t="s">
        <v>89</v>
      </c>
      <c r="O12" s="222">
        <v>0.48491652891163178</v>
      </c>
      <c r="P12" s="222">
        <v>1.1270743139763844E-2</v>
      </c>
      <c r="Q12" s="222">
        <v>2.1714496859219116E-2</v>
      </c>
      <c r="R12" s="1129">
        <v>0.2184694700320082</v>
      </c>
    </row>
    <row r="13" spans="2:18" ht="16.5" customHeight="1" x14ac:dyDescent="0.3">
      <c r="B13" s="1130" t="s">
        <v>90</v>
      </c>
      <c r="C13" s="224">
        <v>8.2546801595299257E-2</v>
      </c>
      <c r="D13" s="224">
        <v>0.16279846638575712</v>
      </c>
      <c r="E13" s="224">
        <v>0.15732251404149641</v>
      </c>
      <c r="F13" s="1131">
        <v>0.1286122940846125</v>
      </c>
      <c r="G13" s="214"/>
      <c r="H13" s="1130" t="s">
        <v>90</v>
      </c>
      <c r="I13" s="224">
        <v>0.19535165500908741</v>
      </c>
      <c r="J13" s="224">
        <v>7.2404586147322134E-2</v>
      </c>
      <c r="K13" s="224">
        <v>6.2956434147569884E-3</v>
      </c>
      <c r="L13" s="1131">
        <v>0.12701996197718632</v>
      </c>
      <c r="M13" s="215"/>
      <c r="N13" s="1130" t="s">
        <v>90</v>
      </c>
      <c r="O13" s="224">
        <v>0.10564917882954296</v>
      </c>
      <c r="P13" s="224">
        <v>0.15133293112249971</v>
      </c>
      <c r="Q13" s="224">
        <v>0.13512747875354109</v>
      </c>
      <c r="R13" s="1131">
        <v>0.12833337405624648</v>
      </c>
    </row>
    <row r="14" spans="2:18" ht="16.5" customHeight="1" x14ac:dyDescent="0.3">
      <c r="B14" s="1128" t="s">
        <v>91</v>
      </c>
      <c r="C14" s="222">
        <v>9.2183885206579899E-3</v>
      </c>
      <c r="D14" s="222">
        <v>0.65338799681129711</v>
      </c>
      <c r="E14" s="222">
        <v>2.2322008692011147E-2</v>
      </c>
      <c r="F14" s="1129">
        <v>0.26004422500935981</v>
      </c>
      <c r="G14" s="214"/>
      <c r="H14" s="1128" t="s">
        <v>91</v>
      </c>
      <c r="I14" s="222">
        <v>1.1510712122046594E-2</v>
      </c>
      <c r="J14" s="222">
        <v>0.71116695460970625</v>
      </c>
      <c r="K14" s="222">
        <v>1.3682531688071854E-2</v>
      </c>
      <c r="L14" s="1129">
        <v>0.21038795152091255</v>
      </c>
      <c r="M14" s="215"/>
      <c r="N14" s="1128" t="s">
        <v>91</v>
      </c>
      <c r="O14" s="222">
        <v>9.6870468893690727E-3</v>
      </c>
      <c r="P14" s="222">
        <v>0.66063129421280486</v>
      </c>
      <c r="Q14" s="222">
        <v>2.1049390319004803E-2</v>
      </c>
      <c r="R14" s="1129">
        <v>0.2518410829037066</v>
      </c>
    </row>
    <row r="15" spans="2:18" ht="16.5" customHeight="1" x14ac:dyDescent="0.3">
      <c r="B15" s="1130" t="s">
        <v>92</v>
      </c>
      <c r="C15" s="224">
        <v>6.0320479157500322E-4</v>
      </c>
      <c r="D15" s="224">
        <v>6.6727403864404206E-2</v>
      </c>
      <c r="E15" s="224">
        <v>9.5727631065998645E-2</v>
      </c>
      <c r="F15" s="1131">
        <v>4.5348184200673908E-2</v>
      </c>
      <c r="G15" s="214"/>
      <c r="H15" s="1130" t="s">
        <v>92</v>
      </c>
      <c r="I15" s="224">
        <v>1.6522553285234346E-4</v>
      </c>
      <c r="J15" s="224">
        <v>0.15391864300298413</v>
      </c>
      <c r="K15" s="224">
        <v>3.307311340552338E-2</v>
      </c>
      <c r="L15" s="1131">
        <v>4.9607889733840303E-2</v>
      </c>
      <c r="M15" s="215"/>
      <c r="N15" s="1130" t="s">
        <v>92</v>
      </c>
      <c r="O15" s="224">
        <v>5.1340784329212906E-4</v>
      </c>
      <c r="P15" s="224">
        <v>7.7761497815464792E-2</v>
      </c>
      <c r="Q15" s="224">
        <v>8.6513117378987564E-2</v>
      </c>
      <c r="R15" s="1131">
        <v>4.6042954528795171E-2</v>
      </c>
    </row>
    <row r="16" spans="2:18" ht="16.5" customHeight="1" x14ac:dyDescent="0.3">
      <c r="B16" s="1128" t="s">
        <v>93</v>
      </c>
      <c r="C16" s="222">
        <v>4.1159856366294336E-4</v>
      </c>
      <c r="D16" s="222">
        <v>2.8895721823634361E-2</v>
      </c>
      <c r="E16" s="222">
        <v>8.4653258060324296E-2</v>
      </c>
      <c r="F16" s="1129">
        <v>2.8450837701235493E-2</v>
      </c>
      <c r="G16" s="214"/>
      <c r="H16" s="1128" t="s">
        <v>93</v>
      </c>
      <c r="I16" s="222">
        <v>4.2132510877347581E-3</v>
      </c>
      <c r="J16" s="222">
        <v>1.8009528296947803E-2</v>
      </c>
      <c r="K16" s="222">
        <v>0.16738017292033913</v>
      </c>
      <c r="L16" s="1129">
        <v>3.6997980038022814E-2</v>
      </c>
      <c r="M16" s="215"/>
      <c r="N16" s="1128" t="s">
        <v>93</v>
      </c>
      <c r="O16" s="222">
        <v>1.1904291751059256E-3</v>
      </c>
      <c r="P16" s="222">
        <v>2.751387295883527E-2</v>
      </c>
      <c r="Q16" s="222">
        <v>9.6773001601182407E-2</v>
      </c>
      <c r="R16" s="1129">
        <v>2.9853153175165539E-2</v>
      </c>
    </row>
    <row r="17" spans="2:18" ht="16.5" customHeight="1" x14ac:dyDescent="0.3">
      <c r="B17" s="1130" t="s">
        <v>94</v>
      </c>
      <c r="C17" s="224">
        <v>2.3418538967029536E-4</v>
      </c>
      <c r="D17" s="224">
        <v>5.6181907907223928E-4</v>
      </c>
      <c r="E17" s="224">
        <v>0.48489005039056293</v>
      </c>
      <c r="F17" s="1131">
        <v>9.8541042680643953E-2</v>
      </c>
      <c r="G17" s="214"/>
      <c r="H17" s="1130" t="s">
        <v>94</v>
      </c>
      <c r="I17" s="224">
        <v>1.1015035523489564E-4</v>
      </c>
      <c r="J17" s="224">
        <v>2.6176639966493903E-4</v>
      </c>
      <c r="K17" s="224">
        <v>0.5729035507428859</v>
      </c>
      <c r="L17" s="1131">
        <v>0.10150308935361217</v>
      </c>
      <c r="M17" s="215"/>
      <c r="N17" s="1130" t="s">
        <v>94</v>
      </c>
      <c r="O17" s="224">
        <v>2.087482439759206E-4</v>
      </c>
      <c r="P17" s="224">
        <v>5.2375806355373165E-4</v>
      </c>
      <c r="Q17" s="224">
        <v>0.49769676068481339</v>
      </c>
      <c r="R17" s="1131">
        <v>9.9015319959928655E-2</v>
      </c>
    </row>
    <row r="18" spans="2:18" ht="16.5" customHeight="1" x14ac:dyDescent="0.3">
      <c r="B18" s="1132" t="s">
        <v>95</v>
      </c>
      <c r="C18" s="1133">
        <v>3.8321245582411968E-4</v>
      </c>
      <c r="D18" s="1133">
        <v>1.2071518050335952E-3</v>
      </c>
      <c r="E18" s="1133">
        <v>0.1085346308782974</v>
      </c>
      <c r="F18" s="1134">
        <v>2.2609743541744665E-2</v>
      </c>
      <c r="G18" s="214"/>
      <c r="H18" s="1132" t="s">
        <v>95</v>
      </c>
      <c r="I18" s="1133">
        <v>9.0874043068788889E-3</v>
      </c>
      <c r="J18" s="1133">
        <v>3.2982566357782316E-2</v>
      </c>
      <c r="K18" s="1133">
        <v>0.20548980105766809</v>
      </c>
      <c r="L18" s="1134">
        <v>5.0617870722433463E-2</v>
      </c>
      <c r="M18" s="215"/>
      <c r="N18" s="1132" t="s">
        <v>95</v>
      </c>
      <c r="O18" s="1133">
        <v>2.2736633060080002E-3</v>
      </c>
      <c r="P18" s="1133">
        <v>5.3436582180292113E-3</v>
      </c>
      <c r="Q18" s="1133">
        <v>0.12295849242517551</v>
      </c>
      <c r="R18" s="1134">
        <v>2.7346250641385881E-2</v>
      </c>
    </row>
    <row r="19" spans="2:18" ht="16.5" customHeight="1" x14ac:dyDescent="0.3">
      <c r="B19" s="1135" t="s">
        <v>0</v>
      </c>
      <c r="C19" s="1136">
        <f>SUM(C9:C18)</f>
        <v>1.0000000000000002</v>
      </c>
      <c r="D19" s="1136">
        <f>SUM(D9:D18)</f>
        <v>1</v>
      </c>
      <c r="E19" s="1136">
        <f>SUM(E9:E18)</f>
        <v>1</v>
      </c>
      <c r="F19" s="1137">
        <f>SUM(F9:F18)</f>
        <v>1</v>
      </c>
      <c r="G19" s="1118"/>
      <c r="H19" s="1135" t="s">
        <v>0</v>
      </c>
      <c r="I19" s="1136">
        <f>SUM(I9:I18)</f>
        <v>1</v>
      </c>
      <c r="J19" s="1136">
        <f>SUM(J9:J18)</f>
        <v>0.99999999999999989</v>
      </c>
      <c r="K19" s="1136">
        <f>SUM(K9:K18)</f>
        <v>1</v>
      </c>
      <c r="L19" s="1137">
        <f>SUM(L9:L18)</f>
        <v>1</v>
      </c>
      <c r="M19" s="1118"/>
      <c r="N19" s="1135" t="s">
        <v>0</v>
      </c>
      <c r="O19" s="1136">
        <f>SUM(O9:O18)</f>
        <v>0.99999999999999989</v>
      </c>
      <c r="P19" s="1136">
        <f>SUM(P9:P18)</f>
        <v>1</v>
      </c>
      <c r="Q19" s="1136">
        <f>SUM(Q9:Q18)</f>
        <v>1</v>
      </c>
      <c r="R19" s="1137">
        <f>SUM(R9:R18)</f>
        <v>0.99999999999999978</v>
      </c>
    </row>
  </sheetData>
  <mergeCells count="6">
    <mergeCell ref="B3:D3"/>
    <mergeCell ref="B4:R4"/>
    <mergeCell ref="B5:R5"/>
    <mergeCell ref="B7:F7"/>
    <mergeCell ref="H7:L7"/>
    <mergeCell ref="N7:R7"/>
  </mergeCells>
  <conditionalFormatting sqref="C9:C18">
    <cfRule type="colorScale" priority="7">
      <colorScale>
        <cfvo type="min"/>
        <cfvo type="max"/>
        <color rgb="FFFCFCFF"/>
        <color theme="4"/>
      </colorScale>
    </cfRule>
  </conditionalFormatting>
  <conditionalFormatting sqref="D9:D18">
    <cfRule type="colorScale" priority="8">
      <colorScale>
        <cfvo type="min"/>
        <cfvo type="max"/>
        <color rgb="FFFCFCFF"/>
        <color theme="4"/>
      </colorScale>
    </cfRule>
  </conditionalFormatting>
  <conditionalFormatting sqref="E9:E18">
    <cfRule type="colorScale" priority="9">
      <colorScale>
        <cfvo type="min"/>
        <cfvo type="max"/>
        <color rgb="FFFCFCFF"/>
        <color theme="4"/>
      </colorScale>
    </cfRule>
  </conditionalFormatting>
  <conditionalFormatting sqref="I9:I18">
    <cfRule type="colorScale" priority="4">
      <colorScale>
        <cfvo type="min"/>
        <cfvo type="max"/>
        <color rgb="FFFCFCFF"/>
        <color theme="4"/>
      </colorScale>
    </cfRule>
  </conditionalFormatting>
  <conditionalFormatting sqref="J9:J18">
    <cfRule type="colorScale" priority="5">
      <colorScale>
        <cfvo type="min"/>
        <cfvo type="max"/>
        <color rgb="FFFCFCFF"/>
        <color theme="4"/>
      </colorScale>
    </cfRule>
  </conditionalFormatting>
  <conditionalFormatting sqref="K9:K18">
    <cfRule type="colorScale" priority="6">
      <colorScale>
        <cfvo type="min"/>
        <cfvo type="max"/>
        <color rgb="FFFCFCFF"/>
        <color theme="4"/>
      </colorScale>
    </cfRule>
  </conditionalFormatting>
  <conditionalFormatting sqref="O9:O18">
    <cfRule type="colorScale" priority="1">
      <colorScale>
        <cfvo type="min"/>
        <cfvo type="max"/>
        <color rgb="FFFCFCFF"/>
        <color theme="4"/>
      </colorScale>
    </cfRule>
  </conditionalFormatting>
  <conditionalFormatting sqref="P9:P18">
    <cfRule type="colorScale" priority="2">
      <colorScale>
        <cfvo type="min"/>
        <cfvo type="max"/>
        <color rgb="FFFCFCFF"/>
        <color theme="4"/>
      </colorScale>
    </cfRule>
  </conditionalFormatting>
  <conditionalFormatting sqref="Q9:Q18">
    <cfRule type="colorScale" priority="3">
      <colorScale>
        <cfvo type="min"/>
        <cfvo type="max"/>
        <color rgb="FFFCFCFF"/>
        <color theme="4"/>
      </colorScale>
    </cfRule>
  </conditionalFormatting>
  <printOptions horizontalCentered="1"/>
  <pageMargins left="0" right="0" top="0.43307086614173229" bottom="0.43307086614173229" header="0" footer="0"/>
  <pageSetup paperSize="9" scale="91" orientation="landscape"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Hoja70">
    <pageSetUpPr fitToPage="1"/>
  </sheetPr>
  <dimension ref="A1:R32"/>
  <sheetViews>
    <sheetView zoomScaleNormal="100" workbookViewId="0">
      <selection activeCell="B8" sqref="B8"/>
    </sheetView>
  </sheetViews>
  <sheetFormatPr baseColWidth="10" defaultRowHeight="12.5" x14ac:dyDescent="0.25"/>
  <cols>
    <col min="1" max="1" width="5.81640625" customWidth="1"/>
    <col min="2" max="2" width="28.81640625" customWidth="1"/>
    <col min="3" max="3" width="10.81640625" bestFit="1" customWidth="1"/>
    <col min="4" max="4" width="12.81640625" customWidth="1"/>
    <col min="5" max="5" width="10.81640625" bestFit="1" customWidth="1"/>
    <col min="6" max="6" width="12.81640625" customWidth="1"/>
    <col min="7" max="7" width="10.81640625" bestFit="1" customWidth="1"/>
    <col min="8" max="8" width="12.81640625" customWidth="1"/>
    <col min="9" max="9" width="28.1796875" customWidth="1"/>
    <col min="10" max="10" width="7" customWidth="1"/>
    <col min="11" max="11" width="10.81640625" customWidth="1"/>
    <col min="12" max="12" width="7" customWidth="1"/>
    <col min="13" max="13" width="10.81640625" customWidth="1"/>
    <col min="14" max="14" width="7" customWidth="1"/>
    <col min="15" max="15" width="10.81640625" customWidth="1"/>
    <col min="17" max="17" width="25.1796875" bestFit="1" customWidth="1"/>
    <col min="18" max="18" width="6.7265625" customWidth="1"/>
    <col min="19" max="19" width="10.7265625" customWidth="1"/>
    <col min="20" max="20" width="6.7265625" customWidth="1"/>
    <col min="21" max="21" width="10.7265625" customWidth="1"/>
    <col min="22" max="22" width="6.7265625" customWidth="1"/>
    <col min="23" max="23" width="10.7265625" customWidth="1"/>
  </cols>
  <sheetData>
    <row r="1" spans="1:18" s="216" customFormat="1" x14ac:dyDescent="0.25">
      <c r="A1" s="216" t="s">
        <v>96</v>
      </c>
      <c r="B1" s="216" t="s">
        <v>56</v>
      </c>
      <c r="I1" s="216" t="s">
        <v>96</v>
      </c>
      <c r="J1" s="216" t="s">
        <v>67</v>
      </c>
      <c r="Q1" s="216" t="s">
        <v>81</v>
      </c>
    </row>
    <row r="2" spans="1:18" s="216" customFormat="1" x14ac:dyDescent="0.25"/>
    <row r="3" spans="1:18" s="216" customFormat="1" x14ac:dyDescent="0.25"/>
    <row r="4" spans="1:18" s="216" customFormat="1" x14ac:dyDescent="0.25"/>
    <row r="5" spans="1:18" s="216" customFormat="1" ht="16.5" customHeight="1" x14ac:dyDescent="0.25"/>
    <row r="6" spans="1:18" s="4" customFormat="1" ht="42.75" customHeight="1" x14ac:dyDescent="0.25">
      <c r="A6" s="219"/>
      <c r="B6" s="1401" t="s">
        <v>452</v>
      </c>
      <c r="C6" s="1401"/>
      <c r="D6" s="1401"/>
      <c r="E6" s="1401"/>
      <c r="F6" s="1401"/>
      <c r="G6" s="1401"/>
      <c r="H6" s="1401"/>
      <c r="I6" s="1401"/>
      <c r="J6" s="226"/>
      <c r="K6" s="226"/>
      <c r="L6" s="226"/>
      <c r="M6" s="217"/>
      <c r="N6" s="217"/>
      <c r="O6" s="217"/>
      <c r="P6" s="217"/>
      <c r="Q6" s="217"/>
      <c r="R6" s="217"/>
    </row>
    <row r="7" spans="1:18" s="4" customFormat="1" ht="15.75" customHeight="1" x14ac:dyDescent="0.25">
      <c r="A7" s="219"/>
      <c r="B7" s="1512" t="s">
        <v>486</v>
      </c>
      <c r="C7" s="1512"/>
      <c r="D7" s="1512"/>
      <c r="E7" s="1512"/>
      <c r="F7" s="1512"/>
      <c r="G7" s="1512"/>
      <c r="H7" s="1512"/>
      <c r="I7" s="1512"/>
      <c r="J7" s="236"/>
      <c r="K7" s="236"/>
      <c r="L7" s="236"/>
      <c r="M7" s="218"/>
      <c r="N7" s="218"/>
      <c r="O7" s="218"/>
      <c r="P7" s="218"/>
      <c r="Q7" s="218"/>
      <c r="R7" s="218"/>
    </row>
    <row r="8" spans="1:18" s="216" customFormat="1" ht="6" customHeight="1" x14ac:dyDescent="0.25">
      <c r="A8" s="220"/>
      <c r="B8" s="220"/>
      <c r="C8" s="220"/>
      <c r="D8" s="220"/>
      <c r="E8" s="220"/>
      <c r="F8" s="220"/>
      <c r="G8" s="220"/>
      <c r="H8" s="220"/>
      <c r="I8" s="220"/>
      <c r="J8" s="220"/>
      <c r="K8" s="220"/>
      <c r="L8" s="220"/>
    </row>
    <row r="9" spans="1:18" ht="14" x14ac:dyDescent="0.3">
      <c r="B9" s="1520" t="s">
        <v>12</v>
      </c>
      <c r="C9" s="1522" t="s">
        <v>48</v>
      </c>
      <c r="D9" s="1523"/>
      <c r="E9" s="1522" t="s">
        <v>33</v>
      </c>
      <c r="F9" s="1523"/>
      <c r="G9" s="1522" t="s">
        <v>32</v>
      </c>
      <c r="H9" s="1523"/>
      <c r="I9" s="221"/>
      <c r="J9" s="221"/>
      <c r="K9" s="221"/>
      <c r="L9" s="221"/>
      <c r="M9" s="221"/>
      <c r="N9" s="221"/>
      <c r="O9" s="221"/>
    </row>
    <row r="10" spans="1:18" ht="46.5" customHeight="1" x14ac:dyDescent="0.25">
      <c r="B10" s="1521"/>
      <c r="C10" s="1138" t="s">
        <v>131</v>
      </c>
      <c r="D10" s="1139" t="s">
        <v>157</v>
      </c>
      <c r="E10" s="1138" t="s">
        <v>131</v>
      </c>
      <c r="F10" s="1139" t="s">
        <v>157</v>
      </c>
      <c r="G10" s="1138" t="s">
        <v>131</v>
      </c>
      <c r="H10" s="1139" t="s">
        <v>157</v>
      </c>
      <c r="I10" s="221"/>
      <c r="J10" s="221"/>
      <c r="K10" s="221"/>
      <c r="L10" s="221"/>
      <c r="M10" s="221"/>
      <c r="N10" s="221"/>
      <c r="O10" s="221"/>
    </row>
    <row r="11" spans="1:18" ht="15" customHeight="1" x14ac:dyDescent="0.3">
      <c r="B11" s="1146" t="s">
        <v>8</v>
      </c>
      <c r="C11" s="1140">
        <v>11.707972451215694</v>
      </c>
      <c r="D11" s="1141">
        <v>0.35856550014297672</v>
      </c>
      <c r="E11" s="1140">
        <v>41.637465934097968</v>
      </c>
      <c r="F11" s="1141">
        <v>0.22439348575936052</v>
      </c>
      <c r="G11" s="1140">
        <v>63.70171116585658</v>
      </c>
      <c r="H11" s="1141">
        <v>0.2744777110488365</v>
      </c>
      <c r="I11" s="221"/>
      <c r="J11" s="221"/>
      <c r="K11" s="221"/>
      <c r="L11" s="221"/>
      <c r="M11" s="221"/>
      <c r="N11" s="221"/>
      <c r="O11" s="221"/>
    </row>
    <row r="12" spans="1:18" ht="15" customHeight="1" x14ac:dyDescent="0.3">
      <c r="B12" s="1147" t="s">
        <v>7</v>
      </c>
      <c r="C12" s="1142">
        <v>10.185620915032679</v>
      </c>
      <c r="D12" s="1143">
        <v>0.36550060507787352</v>
      </c>
      <c r="E12" s="1142">
        <v>22.723174603174602</v>
      </c>
      <c r="F12" s="1143">
        <v>0.26647659759370618</v>
      </c>
      <c r="G12" s="1142">
        <v>47.209022556390977</v>
      </c>
      <c r="H12" s="1143">
        <v>0.12278906021809893</v>
      </c>
      <c r="I12" s="221"/>
      <c r="J12" s="221"/>
      <c r="K12" s="221"/>
      <c r="L12" s="221"/>
      <c r="M12" s="221"/>
      <c r="N12" s="221"/>
      <c r="O12" s="221"/>
    </row>
    <row r="13" spans="1:18" ht="15" customHeight="1" x14ac:dyDescent="0.3">
      <c r="B13" s="1147" t="s">
        <v>37</v>
      </c>
      <c r="C13" s="1142">
        <v>21.10118006993007</v>
      </c>
      <c r="D13" s="1143">
        <v>0.21026824662370636</v>
      </c>
      <c r="E13" s="1142">
        <v>43.727134916624557</v>
      </c>
      <c r="F13" s="1143">
        <v>0.139086984697564</v>
      </c>
      <c r="G13" s="1142">
        <v>69.823076923076925</v>
      </c>
      <c r="H13" s="1143">
        <v>0.11081370717428843</v>
      </c>
      <c r="I13" s="221"/>
      <c r="J13" s="221"/>
      <c r="K13" s="221"/>
      <c r="L13" s="221"/>
      <c r="M13" s="221"/>
      <c r="N13" s="221"/>
      <c r="O13" s="221"/>
    </row>
    <row r="14" spans="1:18" ht="15" customHeight="1" x14ac:dyDescent="0.3">
      <c r="B14" s="1147" t="s">
        <v>38</v>
      </c>
      <c r="C14" s="1142">
        <v>18.550982800982801</v>
      </c>
      <c r="D14" s="1143">
        <v>0.24815300091753301</v>
      </c>
      <c r="E14" s="1142">
        <v>28.049414824447336</v>
      </c>
      <c r="F14" s="1143">
        <v>0.40596487026204303</v>
      </c>
      <c r="G14" s="1142">
        <v>33.132653061224488</v>
      </c>
      <c r="H14" s="1143">
        <v>0.57156010049736838</v>
      </c>
      <c r="I14" s="221"/>
      <c r="J14" s="221"/>
      <c r="K14" s="221"/>
      <c r="L14" s="221"/>
      <c r="M14" s="221"/>
      <c r="N14" s="221"/>
      <c r="O14" s="221"/>
    </row>
    <row r="15" spans="1:18" ht="15" customHeight="1" x14ac:dyDescent="0.3">
      <c r="B15" s="1147" t="s">
        <v>6</v>
      </c>
      <c r="C15" s="1142">
        <v>20.199083169613623</v>
      </c>
      <c r="D15" s="1143">
        <v>9.4002884286738392E-2</v>
      </c>
      <c r="E15" s="1142">
        <v>44.193944353518823</v>
      </c>
      <c r="F15" s="1143">
        <v>9.025354553526746E-2</v>
      </c>
      <c r="G15" s="1142">
        <v>69.62590909090909</v>
      </c>
      <c r="H15" s="1143">
        <v>7.8097487246245309E-2</v>
      </c>
      <c r="I15" s="221"/>
      <c r="J15" s="221"/>
      <c r="K15" s="221"/>
      <c r="L15" s="221"/>
      <c r="M15" s="221"/>
      <c r="N15" s="221"/>
      <c r="O15" s="221"/>
    </row>
    <row r="16" spans="1:18" ht="15" customHeight="1" x14ac:dyDescent="0.3">
      <c r="B16" s="1147" t="s">
        <v>5</v>
      </c>
      <c r="C16" s="1142">
        <v>20.943451776649745</v>
      </c>
      <c r="D16" s="1143">
        <v>0.61466739237793611</v>
      </c>
      <c r="E16" s="1142">
        <v>34.861653992395439</v>
      </c>
      <c r="F16" s="1143">
        <v>0.37454180993716424</v>
      </c>
      <c r="G16" s="1142">
        <v>43.357565789473689</v>
      </c>
      <c r="H16" s="1143">
        <v>0.47039906964119299</v>
      </c>
      <c r="I16" s="221"/>
      <c r="J16" s="221"/>
      <c r="K16" s="221"/>
      <c r="L16" s="221"/>
      <c r="M16" s="221"/>
      <c r="N16" s="221"/>
      <c r="O16" s="221"/>
    </row>
    <row r="17" spans="1:15" ht="15" customHeight="1" x14ac:dyDescent="0.3">
      <c r="B17" s="1147" t="s">
        <v>4</v>
      </c>
      <c r="C17" s="1142">
        <v>21.883045405901239</v>
      </c>
      <c r="D17" s="1143">
        <v>0.20576879485173455</v>
      </c>
      <c r="E17" s="1142">
        <v>45.302722356889802</v>
      </c>
      <c r="F17" s="1143">
        <v>0.17812906142137991</v>
      </c>
      <c r="G17" s="1142">
        <v>72.514816137093888</v>
      </c>
      <c r="H17" s="1143">
        <v>0.14392412498163368</v>
      </c>
      <c r="I17" s="221"/>
      <c r="J17" s="221"/>
      <c r="K17" s="221"/>
      <c r="L17" s="221"/>
      <c r="M17" s="221"/>
      <c r="N17" s="221"/>
      <c r="O17" s="221"/>
    </row>
    <row r="18" spans="1:15" ht="15" customHeight="1" x14ac:dyDescent="0.3">
      <c r="B18" s="1147" t="s">
        <v>40</v>
      </c>
      <c r="C18" s="1142">
        <v>17.891009651881575</v>
      </c>
      <c r="D18" s="1143">
        <v>0.32220663341877409</v>
      </c>
      <c r="E18" s="1142">
        <v>30.21263877028181</v>
      </c>
      <c r="F18" s="1143">
        <v>0.47856420551629525</v>
      </c>
      <c r="G18" s="1142">
        <v>40.376080691642649</v>
      </c>
      <c r="H18" s="1143">
        <v>0.54481160965952113</v>
      </c>
      <c r="I18" s="221"/>
      <c r="J18" s="221"/>
      <c r="K18" s="221"/>
      <c r="L18" s="221"/>
      <c r="M18" s="221"/>
      <c r="N18" s="221"/>
      <c r="O18" s="221"/>
    </row>
    <row r="19" spans="1:15" ht="15" customHeight="1" x14ac:dyDescent="0.3">
      <c r="B19" s="1147" t="s">
        <v>41</v>
      </c>
      <c r="C19" s="1142">
        <v>16.512882740767708</v>
      </c>
      <c r="D19" s="1143">
        <v>0.25675605172134885</v>
      </c>
      <c r="E19" s="1142">
        <v>25.843174931638458</v>
      </c>
      <c r="F19" s="1143">
        <v>0.49117605688956972</v>
      </c>
      <c r="G19" s="1142">
        <v>34.641072740631891</v>
      </c>
      <c r="H19" s="1143">
        <v>0.57279689139801482</v>
      </c>
      <c r="I19" s="221"/>
      <c r="J19" s="221"/>
      <c r="K19" s="221"/>
      <c r="L19" s="221"/>
      <c r="M19" s="221"/>
      <c r="N19" s="221"/>
      <c r="O19" s="221"/>
    </row>
    <row r="20" spans="1:15" ht="15" customHeight="1" x14ac:dyDescent="0.3">
      <c r="B20" s="1147" t="s">
        <v>3</v>
      </c>
      <c r="C20" s="1142">
        <v>20.207526647813793</v>
      </c>
      <c r="D20" s="1143">
        <v>0.1095629280215283</v>
      </c>
      <c r="E20" s="1142">
        <v>31.669291338582678</v>
      </c>
      <c r="F20" s="1143">
        <v>0.13728914334546258</v>
      </c>
      <c r="G20" s="1142">
        <v>55.906607604282023</v>
      </c>
      <c r="H20" s="1143">
        <v>0.13093455448609684</v>
      </c>
      <c r="I20" s="221"/>
      <c r="J20" s="221"/>
      <c r="K20" s="221"/>
      <c r="L20" s="221"/>
      <c r="M20" s="221"/>
      <c r="N20" s="221"/>
      <c r="O20" s="221"/>
    </row>
    <row r="21" spans="1:15" ht="15" customHeight="1" x14ac:dyDescent="0.3">
      <c r="B21" s="1147" t="s">
        <v>2</v>
      </c>
      <c r="C21" s="1142">
        <v>19.902573529411764</v>
      </c>
      <c r="D21" s="1143">
        <v>0.10565730162718426</v>
      </c>
      <c r="E21" s="1142">
        <v>43.525124490719783</v>
      </c>
      <c r="F21" s="1143">
        <v>0.15657301485106351</v>
      </c>
      <c r="G21" s="1142">
        <v>68.671056757604262</v>
      </c>
      <c r="H21" s="1143">
        <v>0.15124618360835382</v>
      </c>
      <c r="I21" s="221"/>
      <c r="J21" s="221"/>
      <c r="K21" s="221"/>
      <c r="L21" s="221"/>
      <c r="M21" s="221"/>
      <c r="N21" s="221"/>
      <c r="O21" s="221"/>
    </row>
    <row r="22" spans="1:15" ht="15" customHeight="1" x14ac:dyDescent="0.3">
      <c r="B22" s="1147" t="s">
        <v>35</v>
      </c>
      <c r="C22" s="1142">
        <v>20.02108850782831</v>
      </c>
      <c r="D22" s="1143">
        <v>0.11600370757058485</v>
      </c>
      <c r="E22" s="1142">
        <v>44.330601092896174</v>
      </c>
      <c r="F22" s="1143">
        <v>0.10862606267182129</v>
      </c>
      <c r="G22" s="1142">
        <v>68.888071011041347</v>
      </c>
      <c r="H22" s="1143">
        <v>0.11410733576189551</v>
      </c>
      <c r="I22" s="221"/>
      <c r="J22" s="221"/>
      <c r="K22" s="221"/>
      <c r="L22" s="221"/>
      <c r="M22" s="221"/>
      <c r="N22" s="221"/>
      <c r="O22" s="221"/>
    </row>
    <row r="23" spans="1:15" ht="15" customHeight="1" x14ac:dyDescent="0.3">
      <c r="B23" s="1147" t="s">
        <v>42</v>
      </c>
      <c r="C23" s="1142">
        <v>20.571917450365728</v>
      </c>
      <c r="D23" s="1143">
        <v>0.13654416345092396</v>
      </c>
      <c r="E23" s="1142">
        <v>36.123981061160734</v>
      </c>
      <c r="F23" s="1143">
        <v>0.33827188972657002</v>
      </c>
      <c r="G23" s="1142">
        <v>55.146052353065691</v>
      </c>
      <c r="H23" s="1143">
        <v>0.36877783784447987</v>
      </c>
      <c r="I23" s="221"/>
      <c r="J23" s="221"/>
      <c r="K23" s="221"/>
      <c r="L23" s="221"/>
      <c r="M23" s="221"/>
      <c r="N23" s="221"/>
      <c r="O23" s="221"/>
    </row>
    <row r="24" spans="1:15" ht="15" customHeight="1" x14ac:dyDescent="0.3">
      <c r="B24" s="1147" t="s">
        <v>43</v>
      </c>
      <c r="C24" s="1142">
        <v>19.006937033084313</v>
      </c>
      <c r="D24" s="1143">
        <v>0.28685626340401077</v>
      </c>
      <c r="E24" s="1142">
        <v>36.667322834645667</v>
      </c>
      <c r="F24" s="1143">
        <v>0.29013345351081499</v>
      </c>
      <c r="G24" s="1142">
        <v>62.844243792325059</v>
      </c>
      <c r="H24" s="1143">
        <v>0.20265035019812286</v>
      </c>
      <c r="I24" s="221"/>
      <c r="J24" s="221"/>
      <c r="K24" s="221"/>
      <c r="L24" s="221"/>
      <c r="M24" s="221"/>
      <c r="N24" s="221"/>
      <c r="O24" s="221"/>
    </row>
    <row r="25" spans="1:15" ht="15" customHeight="1" x14ac:dyDescent="0.3">
      <c r="B25" s="1147" t="s">
        <v>44</v>
      </c>
      <c r="C25" s="1142">
        <v>55.940747493163173</v>
      </c>
      <c r="D25" s="1143">
        <v>1.0072518065811997</v>
      </c>
      <c r="E25" s="1142">
        <v>94.287991498405958</v>
      </c>
      <c r="F25" s="1143">
        <v>0.6482662545959158</v>
      </c>
      <c r="G25" s="1142">
        <v>100.01626016260163</v>
      </c>
      <c r="H25" s="1143">
        <v>0.57883331729813625</v>
      </c>
      <c r="I25" s="221"/>
      <c r="J25" s="221"/>
      <c r="K25" s="221"/>
      <c r="L25" s="221"/>
      <c r="M25" s="221"/>
      <c r="N25" s="221"/>
      <c r="O25" s="221"/>
    </row>
    <row r="26" spans="1:15" ht="15" customHeight="1" x14ac:dyDescent="0.3">
      <c r="B26" s="1147" t="s">
        <v>45</v>
      </c>
      <c r="C26" s="1142">
        <v>20.28519939804362</v>
      </c>
      <c r="D26" s="1143">
        <v>0.70274696818527349</v>
      </c>
      <c r="E26" s="1142">
        <v>26.892830945558753</v>
      </c>
      <c r="F26" s="1143">
        <v>0.66016681693833967</v>
      </c>
      <c r="G26" s="1142">
        <v>33.090255144032966</v>
      </c>
      <c r="H26" s="1143">
        <v>0.6609942602951645</v>
      </c>
      <c r="I26" s="221"/>
      <c r="J26" s="221"/>
      <c r="K26" s="221"/>
      <c r="L26" s="221"/>
      <c r="M26" s="221"/>
      <c r="N26" s="221"/>
      <c r="O26" s="221"/>
    </row>
    <row r="27" spans="1:15" ht="15" customHeight="1" x14ac:dyDescent="0.3">
      <c r="B27" s="1147" t="s">
        <v>46</v>
      </c>
      <c r="C27" s="1142">
        <v>17.3695599022005</v>
      </c>
      <c r="D27" s="1143">
        <v>0.35213158951427542</v>
      </c>
      <c r="E27" s="1142">
        <v>27.361606367583185</v>
      </c>
      <c r="F27" s="1143">
        <v>0.47738022096485172</v>
      </c>
      <c r="G27" s="1142">
        <v>36.810212765957452</v>
      </c>
      <c r="H27" s="1143">
        <v>0.480239355176587</v>
      </c>
      <c r="I27" s="221"/>
      <c r="J27" s="221"/>
      <c r="K27" s="221"/>
      <c r="L27" s="221"/>
      <c r="M27" s="221"/>
      <c r="N27" s="221"/>
      <c r="O27" s="221"/>
    </row>
    <row r="28" spans="1:15" ht="15" customHeight="1" x14ac:dyDescent="0.3">
      <c r="B28" s="1148" t="s">
        <v>1</v>
      </c>
      <c r="C28" s="1144">
        <v>20.353430353430355</v>
      </c>
      <c r="D28" s="1145">
        <v>9.0813973568660861E-2</v>
      </c>
      <c r="E28" s="1144">
        <v>45.02577319587629</v>
      </c>
      <c r="F28" s="1145">
        <v>2.6470546217831018E-2</v>
      </c>
      <c r="G28" s="1144">
        <v>70.334355828220865</v>
      </c>
      <c r="H28" s="1145">
        <v>4.5691740656031876E-2</v>
      </c>
      <c r="I28" s="221"/>
      <c r="J28" s="221"/>
      <c r="K28" s="221"/>
      <c r="L28" s="221"/>
      <c r="M28" s="221"/>
      <c r="N28" s="221"/>
      <c r="O28" s="221"/>
    </row>
    <row r="29" spans="1:15" ht="15" customHeight="1" x14ac:dyDescent="0.3">
      <c r="B29" s="1149" t="s">
        <v>0</v>
      </c>
      <c r="C29" s="1150">
        <v>17.045434355745144</v>
      </c>
      <c r="D29" s="1151">
        <v>0.47051151491400589</v>
      </c>
      <c r="E29" s="1150">
        <v>39.032678628262261</v>
      </c>
      <c r="F29" s="1151">
        <v>0.34044598099098139</v>
      </c>
      <c r="G29" s="1150">
        <v>60.043162174148726</v>
      </c>
      <c r="H29" s="1151">
        <v>0.3404830963333404</v>
      </c>
      <c r="I29" s="221"/>
      <c r="J29" s="221"/>
      <c r="K29" s="221"/>
      <c r="L29" s="221"/>
      <c r="M29" s="221"/>
      <c r="N29" s="221"/>
      <c r="O29" s="221"/>
    </row>
    <row r="30" spans="1:15" x14ac:dyDescent="0.25">
      <c r="A30" s="221"/>
      <c r="B30" s="221"/>
      <c r="C30" s="221"/>
      <c r="D30" s="221"/>
      <c r="E30" s="221"/>
      <c r="F30" s="221"/>
      <c r="G30" s="221"/>
      <c r="H30" s="221"/>
      <c r="I30" s="221"/>
      <c r="J30" s="221"/>
      <c r="K30" s="221"/>
      <c r="L30" s="221"/>
      <c r="M30" s="221"/>
      <c r="N30" s="221"/>
      <c r="O30" s="221"/>
    </row>
    <row r="31" spans="1:15" ht="12.75" customHeight="1" x14ac:dyDescent="0.25">
      <c r="B31" s="1152" t="s">
        <v>190</v>
      </c>
      <c r="C31" s="1152"/>
      <c r="D31" s="1152"/>
      <c r="E31" s="1152"/>
      <c r="F31" s="1152"/>
      <c r="G31" s="1152"/>
      <c r="H31" s="1152"/>
      <c r="I31" s="410"/>
      <c r="J31" s="410"/>
      <c r="K31" s="410"/>
      <c r="L31" s="410"/>
      <c r="M31" s="410"/>
      <c r="N31" s="410"/>
      <c r="O31" s="410"/>
    </row>
    <row r="32" spans="1:15" ht="34.5" customHeight="1" x14ac:dyDescent="0.25">
      <c r="B32" s="1519" t="s">
        <v>290</v>
      </c>
      <c r="C32" s="1519"/>
      <c r="D32" s="1519"/>
      <c r="E32" s="1519"/>
      <c r="F32" s="1519"/>
      <c r="G32" s="1519"/>
      <c r="H32" s="1519"/>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20"/>
        <color rgb="FFFCFCFF"/>
        <color theme="4"/>
      </colorScale>
    </cfRule>
  </conditionalFormatting>
  <conditionalFormatting sqref="E11:E28">
    <cfRule type="colorScale" priority="2">
      <colorScale>
        <cfvo type="num" val="21"/>
        <cfvo type="num" val="45"/>
        <color rgb="FFFCFCFF"/>
        <color theme="4"/>
      </colorScale>
    </cfRule>
  </conditionalFormatting>
  <conditionalFormatting sqref="G11:G28">
    <cfRule type="colorScale" priority="1">
      <colorScale>
        <cfvo type="num" val="46"/>
        <cfvo type="num" val="70"/>
        <color rgb="FFFCFCFF"/>
        <color theme="4"/>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Hoja71">
    <pageSetUpPr fitToPage="1"/>
  </sheetPr>
  <dimension ref="A1:R32"/>
  <sheetViews>
    <sheetView view="pageLayout" zoomScaleNormal="100" workbookViewId="0">
      <selection activeCell="B8" sqref="B8"/>
    </sheetView>
  </sheetViews>
  <sheetFormatPr baseColWidth="10" defaultRowHeight="12.5" x14ac:dyDescent="0.25"/>
  <cols>
    <col min="1" max="1" width="5.81640625" customWidth="1"/>
    <col min="2" max="2" width="28.81640625" customWidth="1"/>
    <col min="3" max="3" width="10.81640625" bestFit="1" customWidth="1"/>
    <col min="4" max="4" width="12.81640625" customWidth="1"/>
    <col min="5" max="5" width="10.81640625" bestFit="1" customWidth="1"/>
    <col min="6" max="6" width="12.81640625" customWidth="1"/>
    <col min="7" max="7" width="10.81640625" bestFit="1" customWidth="1"/>
    <col min="8" max="8" width="12.81640625" customWidth="1"/>
    <col min="9" max="9" width="28.1796875" customWidth="1"/>
    <col min="10" max="10" width="7" customWidth="1"/>
    <col min="11" max="11" width="10.81640625" customWidth="1"/>
    <col min="12" max="12" width="7" customWidth="1"/>
    <col min="13" max="13" width="10.81640625" customWidth="1"/>
    <col min="14" max="14" width="7" customWidth="1"/>
    <col min="15" max="15" width="10.81640625" customWidth="1"/>
    <col min="17" max="17" width="25.1796875" bestFit="1" customWidth="1"/>
    <col min="18" max="18" width="6.7265625" customWidth="1"/>
    <col min="19" max="19" width="10.7265625" customWidth="1"/>
    <col min="20" max="20" width="6.7265625" customWidth="1"/>
    <col min="21" max="21" width="10.7265625" customWidth="1"/>
    <col min="22" max="22" width="6.7265625" customWidth="1"/>
    <col min="23" max="23" width="10.7265625" customWidth="1"/>
  </cols>
  <sheetData>
    <row r="1" spans="1:18" s="216" customFormat="1" x14ac:dyDescent="0.25">
      <c r="A1" s="216" t="s">
        <v>96</v>
      </c>
      <c r="B1" s="216" t="s">
        <v>56</v>
      </c>
      <c r="I1" s="216" t="s">
        <v>96</v>
      </c>
      <c r="J1" s="216" t="s">
        <v>67</v>
      </c>
      <c r="Q1" s="216" t="s">
        <v>81</v>
      </c>
    </row>
    <row r="2" spans="1:18" s="216" customFormat="1" x14ac:dyDescent="0.25"/>
    <row r="3" spans="1:18" s="216" customFormat="1" x14ac:dyDescent="0.25"/>
    <row r="4" spans="1:18" s="216" customFormat="1" x14ac:dyDescent="0.25"/>
    <row r="5" spans="1:18" s="216" customFormat="1" ht="16.5" customHeight="1" x14ac:dyDescent="0.25"/>
    <row r="6" spans="1:18" s="4" customFormat="1" ht="42.75" customHeight="1" x14ac:dyDescent="0.25">
      <c r="A6" s="219"/>
      <c r="B6" s="1401" t="s">
        <v>451</v>
      </c>
      <c r="C6" s="1401"/>
      <c r="D6" s="1401"/>
      <c r="E6" s="1401"/>
      <c r="F6" s="1401"/>
      <c r="G6" s="1401"/>
      <c r="H6" s="1401"/>
      <c r="I6" s="1401"/>
      <c r="J6" s="226"/>
      <c r="K6" s="226"/>
      <c r="L6" s="226"/>
      <c r="M6" s="217"/>
      <c r="N6" s="217"/>
      <c r="O6" s="217"/>
      <c r="P6" s="217"/>
      <c r="Q6" s="217"/>
      <c r="R6" s="217"/>
    </row>
    <row r="7" spans="1:18" s="4" customFormat="1" ht="15.75" customHeight="1" x14ac:dyDescent="0.25">
      <c r="A7" s="219"/>
      <c r="B7" s="1512" t="s">
        <v>486</v>
      </c>
      <c r="C7" s="1512"/>
      <c r="D7" s="1512"/>
      <c r="E7" s="1512"/>
      <c r="F7" s="1512"/>
      <c r="G7" s="1512"/>
      <c r="H7" s="1512"/>
      <c r="I7" s="1512"/>
      <c r="J7" s="236"/>
      <c r="K7" s="236"/>
      <c r="L7" s="236"/>
      <c r="M7" s="218"/>
      <c r="N7" s="218"/>
      <c r="O7" s="218"/>
      <c r="P7" s="218"/>
      <c r="Q7" s="218"/>
      <c r="R7" s="218"/>
    </row>
    <row r="8" spans="1:18" s="216" customFormat="1" ht="6" customHeight="1" x14ac:dyDescent="0.25">
      <c r="A8" s="220"/>
      <c r="B8" s="220"/>
      <c r="C8" s="220"/>
      <c r="D8" s="220"/>
      <c r="E8" s="220"/>
      <c r="F8" s="220"/>
      <c r="G8" s="220"/>
      <c r="H8" s="220"/>
      <c r="I8" s="220"/>
      <c r="J8" s="220"/>
      <c r="K8" s="220"/>
      <c r="L8" s="220"/>
    </row>
    <row r="9" spans="1:18" ht="15" customHeight="1" x14ac:dyDescent="0.3">
      <c r="B9" s="1520" t="s">
        <v>12</v>
      </c>
      <c r="C9" s="1522" t="s">
        <v>48</v>
      </c>
      <c r="D9" s="1523"/>
      <c r="E9" s="1522" t="s">
        <v>33</v>
      </c>
      <c r="F9" s="1523"/>
      <c r="G9" s="1522" t="s">
        <v>32</v>
      </c>
      <c r="H9" s="1523"/>
      <c r="I9" s="221"/>
      <c r="J9" s="221"/>
      <c r="K9" s="221"/>
      <c r="L9" s="221"/>
      <c r="M9" s="221"/>
      <c r="N9" s="221"/>
      <c r="O9" s="221"/>
    </row>
    <row r="10" spans="1:18" ht="46.5" customHeight="1" x14ac:dyDescent="0.25">
      <c r="B10" s="1521"/>
      <c r="C10" s="1138" t="s">
        <v>131</v>
      </c>
      <c r="D10" s="1139" t="s">
        <v>157</v>
      </c>
      <c r="E10" s="1138" t="s">
        <v>131</v>
      </c>
      <c r="F10" s="1139" t="s">
        <v>157</v>
      </c>
      <c r="G10" s="1138" t="s">
        <v>131</v>
      </c>
      <c r="H10" s="1139" t="s">
        <v>157</v>
      </c>
      <c r="I10" s="221"/>
      <c r="J10" s="221"/>
      <c r="K10" s="221"/>
      <c r="L10" s="221"/>
      <c r="M10" s="221"/>
      <c r="N10" s="221"/>
      <c r="O10" s="221"/>
    </row>
    <row r="11" spans="1:18" ht="15" customHeight="1" x14ac:dyDescent="0.3">
      <c r="B11" s="1146" t="s">
        <v>8</v>
      </c>
      <c r="C11" s="1140">
        <v>11.707972451215694</v>
      </c>
      <c r="D11" s="1141">
        <v>0.35856550014297672</v>
      </c>
      <c r="E11" s="1140">
        <v>41.637465934097968</v>
      </c>
      <c r="F11" s="1141">
        <v>0.22439348575936052</v>
      </c>
      <c r="G11" s="1140">
        <v>63.70171116585658</v>
      </c>
      <c r="H11" s="1141">
        <v>0.2744777110488365</v>
      </c>
      <c r="I11" s="221"/>
      <c r="J11" s="221"/>
      <c r="K11" s="221"/>
      <c r="L11" s="221"/>
      <c r="M11" s="221"/>
      <c r="N11" s="221"/>
      <c r="O11" s="221"/>
    </row>
    <row r="12" spans="1:18" ht="15" customHeight="1" x14ac:dyDescent="0.3">
      <c r="B12" s="1147" t="s">
        <v>7</v>
      </c>
      <c r="C12" s="1142">
        <v>10.176913015042512</v>
      </c>
      <c r="D12" s="1143">
        <v>0.36413641163986227</v>
      </c>
      <c r="E12" s="1142">
        <v>22.727445997458705</v>
      </c>
      <c r="F12" s="1143">
        <v>0.26640673371845341</v>
      </c>
      <c r="G12" s="1142">
        <v>47.210843373493979</v>
      </c>
      <c r="H12" s="1143">
        <v>0.12287285597687012</v>
      </c>
      <c r="I12" s="221"/>
      <c r="J12" s="221"/>
      <c r="K12" s="221"/>
      <c r="L12" s="221"/>
      <c r="M12" s="221"/>
      <c r="N12" s="221"/>
      <c r="O12" s="221"/>
    </row>
    <row r="13" spans="1:18" ht="15" customHeight="1" x14ac:dyDescent="0.3">
      <c r="B13" s="1147" t="s">
        <v>37</v>
      </c>
      <c r="C13" s="1142">
        <v>21.120812862885217</v>
      </c>
      <c r="D13" s="1143">
        <v>0.21203331490214478</v>
      </c>
      <c r="E13" s="1142">
        <v>43.674050632911396</v>
      </c>
      <c r="F13" s="1143">
        <v>0.14212507846053699</v>
      </c>
      <c r="G13" s="1142">
        <v>69.808930425752862</v>
      </c>
      <c r="H13" s="1143">
        <v>0.11518412664534985</v>
      </c>
      <c r="I13" s="221"/>
      <c r="J13" s="221"/>
      <c r="K13" s="221"/>
      <c r="L13" s="221"/>
      <c r="M13" s="221"/>
      <c r="N13" s="221"/>
      <c r="O13" s="221"/>
    </row>
    <row r="14" spans="1:18" ht="15" customHeight="1" x14ac:dyDescent="0.3">
      <c r="B14" s="1147" t="s">
        <v>38</v>
      </c>
      <c r="C14" s="1142">
        <v>18.550982800982801</v>
      </c>
      <c r="D14" s="1143">
        <v>0.24815300091753301</v>
      </c>
      <c r="E14" s="1142">
        <v>28.049414824447336</v>
      </c>
      <c r="F14" s="1143">
        <v>0.40596487026204303</v>
      </c>
      <c r="G14" s="1142">
        <v>33.132653061224488</v>
      </c>
      <c r="H14" s="1143">
        <v>0.57156010049736838</v>
      </c>
      <c r="I14" s="221"/>
      <c r="J14" s="221"/>
      <c r="K14" s="221"/>
      <c r="L14" s="221"/>
      <c r="M14" s="221"/>
      <c r="N14" s="221"/>
      <c r="O14" s="221"/>
    </row>
    <row r="15" spans="1:18" ht="15" customHeight="1" x14ac:dyDescent="0.3">
      <c r="B15" s="1147" t="s">
        <v>6</v>
      </c>
      <c r="C15" s="1142">
        <v>18.693227091633467</v>
      </c>
      <c r="D15" s="1143">
        <v>0.21034961732188037</v>
      </c>
      <c r="E15" s="1142">
        <v>35.65</v>
      </c>
      <c r="F15" s="1143">
        <v>0.31309463964486811</v>
      </c>
      <c r="G15" s="1142">
        <v>61.767857142857146</v>
      </c>
      <c r="H15" s="1143">
        <v>0.17479849978475978</v>
      </c>
      <c r="I15" s="221"/>
      <c r="J15" s="221"/>
      <c r="K15" s="221"/>
      <c r="L15" s="221"/>
      <c r="M15" s="221"/>
      <c r="N15" s="221"/>
      <c r="O15" s="221"/>
    </row>
    <row r="16" spans="1:18" ht="15" customHeight="1" x14ac:dyDescent="0.3">
      <c r="B16" s="1147" t="s">
        <v>5</v>
      </c>
      <c r="C16" s="1142">
        <v>20.943451776649745</v>
      </c>
      <c r="D16" s="1143">
        <v>0.61466739237793611</v>
      </c>
      <c r="E16" s="1142">
        <v>34.861653992395439</v>
      </c>
      <c r="F16" s="1143">
        <v>0.37454180993716424</v>
      </c>
      <c r="G16" s="1142">
        <v>43.357565789473689</v>
      </c>
      <c r="H16" s="1143">
        <v>0.47039906964119299</v>
      </c>
      <c r="I16" s="221"/>
      <c r="J16" s="221"/>
      <c r="K16" s="221"/>
      <c r="L16" s="221"/>
      <c r="M16" s="221"/>
      <c r="N16" s="221"/>
      <c r="O16" s="221"/>
    </row>
    <row r="17" spans="1:15" ht="15" customHeight="1" x14ac:dyDescent="0.3">
      <c r="B17" s="1147" t="s">
        <v>4</v>
      </c>
      <c r="C17" s="1142">
        <v>21.68301456395859</v>
      </c>
      <c r="D17" s="1143">
        <v>0.23817801040545641</v>
      </c>
      <c r="E17" s="1142">
        <v>44.813797909407668</v>
      </c>
      <c r="F17" s="1143">
        <v>0.19697417232050621</v>
      </c>
      <c r="G17" s="1142">
        <v>72.636238279095423</v>
      </c>
      <c r="H17" s="1143">
        <v>0.14880900089220753</v>
      </c>
      <c r="I17" s="221"/>
      <c r="J17" s="221"/>
      <c r="K17" s="221"/>
      <c r="L17" s="221"/>
      <c r="M17" s="221"/>
      <c r="N17" s="221"/>
      <c r="O17" s="221"/>
    </row>
    <row r="18" spans="1:15" ht="15" customHeight="1" x14ac:dyDescent="0.3">
      <c r="B18" s="1147" t="s">
        <v>40</v>
      </c>
      <c r="C18" s="1142">
        <v>17.843033306442319</v>
      </c>
      <c r="D18" s="1143">
        <v>0.3271763761330963</v>
      </c>
      <c r="E18" s="1142">
        <v>29.959312839059674</v>
      </c>
      <c r="F18" s="1143">
        <v>0.48547775531245768</v>
      </c>
      <c r="G18" s="1142">
        <v>39.583715596330272</v>
      </c>
      <c r="H18" s="1143">
        <v>0.55260798174979087</v>
      </c>
      <c r="I18" s="221"/>
      <c r="J18" s="221"/>
      <c r="K18" s="221"/>
      <c r="L18" s="221"/>
      <c r="M18" s="221"/>
      <c r="N18" s="221"/>
      <c r="O18" s="221"/>
    </row>
    <row r="19" spans="1:15" ht="15" customHeight="1" x14ac:dyDescent="0.3">
      <c r="B19" s="1147" t="s">
        <v>41</v>
      </c>
      <c r="C19" s="1142">
        <v>16.819932759701409</v>
      </c>
      <c r="D19" s="1143">
        <v>0.25342632674331578</v>
      </c>
      <c r="E19" s="1142">
        <v>24.45555359971836</v>
      </c>
      <c r="F19" s="1143">
        <v>0.51467847310462034</v>
      </c>
      <c r="G19" s="1142">
        <v>31.023289665211063</v>
      </c>
      <c r="H19" s="1143">
        <v>0.57628396341458887</v>
      </c>
      <c r="I19" s="221"/>
      <c r="J19" s="221"/>
      <c r="K19" s="221"/>
      <c r="L19" s="221"/>
      <c r="M19" s="221"/>
      <c r="N19" s="221"/>
      <c r="O19" s="221"/>
    </row>
    <row r="20" spans="1:15" ht="15" customHeight="1" x14ac:dyDescent="0.3">
      <c r="B20" s="1147" t="s">
        <v>3</v>
      </c>
      <c r="C20" s="1142">
        <v>20.14567062818336</v>
      </c>
      <c r="D20" s="1143">
        <v>9.2840294324013112E-2</v>
      </c>
      <c r="E20" s="1142">
        <v>31.7</v>
      </c>
      <c r="F20" s="1143">
        <v>0.14922863623602056</v>
      </c>
      <c r="G20" s="1142">
        <v>55.766483516483518</v>
      </c>
      <c r="H20" s="1143">
        <v>0.15160449723849895</v>
      </c>
      <c r="I20" s="221"/>
      <c r="J20" s="221"/>
      <c r="K20" s="221"/>
      <c r="L20" s="221"/>
      <c r="M20" s="221"/>
      <c r="N20" s="221"/>
      <c r="O20" s="221"/>
    </row>
    <row r="21" spans="1:15" ht="15" customHeight="1" x14ac:dyDescent="0.3">
      <c r="B21" s="1147" t="s">
        <v>2</v>
      </c>
      <c r="C21" s="1142">
        <v>20.133458646616543</v>
      </c>
      <c r="D21" s="1143">
        <v>0.21902334726028627</v>
      </c>
      <c r="E21" s="1142">
        <v>43.37323943661972</v>
      </c>
      <c r="F21" s="1143">
        <v>0.30152167359922294</v>
      </c>
      <c r="G21" s="1142">
        <v>72.912499999999994</v>
      </c>
      <c r="H21" s="1143">
        <v>0.41654257496372193</v>
      </c>
      <c r="I21" s="221"/>
      <c r="J21" s="221"/>
      <c r="K21" s="221"/>
      <c r="L21" s="221"/>
      <c r="M21" s="221"/>
      <c r="N21" s="221"/>
      <c r="O21" s="221"/>
    </row>
    <row r="22" spans="1:15" ht="15" customHeight="1" x14ac:dyDescent="0.3">
      <c r="B22" s="1147" t="s">
        <v>35</v>
      </c>
      <c r="C22" s="1142">
        <v>20.016585863740751</v>
      </c>
      <c r="D22" s="1143">
        <v>0.1266594560264368</v>
      </c>
      <c r="E22" s="1142">
        <v>44.301679146811892</v>
      </c>
      <c r="F22" s="1143">
        <v>0.1105061135551746</v>
      </c>
      <c r="G22" s="1142">
        <v>68.864299445889401</v>
      </c>
      <c r="H22" s="1143">
        <v>0.11612400769249681</v>
      </c>
      <c r="I22" s="221"/>
      <c r="J22" s="221"/>
      <c r="K22" s="221"/>
      <c r="L22" s="221"/>
      <c r="M22" s="221"/>
      <c r="N22" s="221"/>
      <c r="O22" s="221"/>
    </row>
    <row r="23" spans="1:15" ht="15" customHeight="1" x14ac:dyDescent="0.3">
      <c r="B23" s="1147" t="s">
        <v>42</v>
      </c>
      <c r="C23" s="1142">
        <v>20.366563141256723</v>
      </c>
      <c r="D23" s="1143">
        <v>0.10317477298326824</v>
      </c>
      <c r="E23" s="1142">
        <v>35.472773666751721</v>
      </c>
      <c r="F23" s="1143">
        <v>0.33705550334452372</v>
      </c>
      <c r="G23" s="1142">
        <v>53.033232861890411</v>
      </c>
      <c r="H23" s="1143">
        <v>0.37244869451734702</v>
      </c>
      <c r="I23" s="221"/>
      <c r="J23" s="221"/>
      <c r="K23" s="221"/>
      <c r="L23" s="221"/>
      <c r="M23" s="221"/>
      <c r="N23" s="221"/>
      <c r="O23" s="221"/>
    </row>
    <row r="24" spans="1:15" ht="15" customHeight="1" x14ac:dyDescent="0.3">
      <c r="B24" s="1147" t="s">
        <v>43</v>
      </c>
      <c r="C24" s="1142">
        <v>18.99352051835853</v>
      </c>
      <c r="D24" s="1143">
        <v>0.28635115409521794</v>
      </c>
      <c r="E24" s="1142">
        <v>36.718127490039841</v>
      </c>
      <c r="F24" s="1143">
        <v>0.29049898472024249</v>
      </c>
      <c r="G24" s="1142">
        <v>62.829545454545453</v>
      </c>
      <c r="H24" s="1143">
        <v>0.2032983071981016</v>
      </c>
      <c r="I24" s="221"/>
      <c r="J24" s="221"/>
      <c r="K24" s="221"/>
      <c r="L24" s="221"/>
      <c r="M24" s="221"/>
      <c r="N24" s="221"/>
      <c r="O24" s="221"/>
    </row>
    <row r="25" spans="1:15" ht="15" customHeight="1" x14ac:dyDescent="0.3">
      <c r="B25" s="1147" t="s">
        <v>44</v>
      </c>
      <c r="C25" s="1142">
        <v>14.517515923566879</v>
      </c>
      <c r="D25" s="1143">
        <v>0.58575842380242926</v>
      </c>
      <c r="E25" s="1142">
        <v>17.85049833887043</v>
      </c>
      <c r="F25" s="1143">
        <v>0.62848524395181871</v>
      </c>
      <c r="G25" s="1142">
        <v>22.514792899408285</v>
      </c>
      <c r="H25" s="1143">
        <v>0.63228344179870577</v>
      </c>
      <c r="I25" s="221"/>
      <c r="J25" s="221"/>
      <c r="K25" s="221"/>
      <c r="L25" s="221"/>
      <c r="M25" s="221"/>
      <c r="N25" s="221"/>
      <c r="O25" s="221"/>
    </row>
    <row r="26" spans="1:15" ht="15" customHeight="1" x14ac:dyDescent="0.3">
      <c r="B26" s="1147" t="s">
        <v>45</v>
      </c>
      <c r="C26" s="1142">
        <v>20.28519939804362</v>
      </c>
      <c r="D26" s="1143">
        <v>0.70274696818527349</v>
      </c>
      <c r="E26" s="1142">
        <v>26.892830945558753</v>
      </c>
      <c r="F26" s="1143">
        <v>0.66016681693833967</v>
      </c>
      <c r="G26" s="1142">
        <v>33.090255144032966</v>
      </c>
      <c r="H26" s="1143">
        <v>0.6609942602951645</v>
      </c>
      <c r="I26" s="221"/>
      <c r="J26" s="221"/>
      <c r="K26" s="221"/>
      <c r="L26" s="221"/>
      <c r="M26" s="221"/>
      <c r="N26" s="221"/>
      <c r="O26" s="221"/>
    </row>
    <row r="27" spans="1:15" ht="15" customHeight="1" x14ac:dyDescent="0.3">
      <c r="B27" s="1147" t="s">
        <v>46</v>
      </c>
      <c r="C27" s="1142">
        <v>17.3695599022005</v>
      </c>
      <c r="D27" s="1143">
        <v>0.35213158951427542</v>
      </c>
      <c r="E27" s="1142">
        <v>27.361606367583185</v>
      </c>
      <c r="F27" s="1143">
        <v>0.47738022096485172</v>
      </c>
      <c r="G27" s="1142">
        <v>36.810212765957452</v>
      </c>
      <c r="H27" s="1143">
        <v>0.480239355176587</v>
      </c>
      <c r="I27" s="221"/>
      <c r="J27" s="221"/>
      <c r="K27" s="221"/>
      <c r="L27" s="221"/>
      <c r="M27" s="221"/>
      <c r="N27" s="221"/>
      <c r="O27" s="221"/>
    </row>
    <row r="28" spans="1:15" ht="15" customHeight="1" x14ac:dyDescent="0.3">
      <c r="B28" s="1148" t="s">
        <v>1</v>
      </c>
      <c r="C28" s="1144">
        <v>20.354166666666668</v>
      </c>
      <c r="D28" s="1145">
        <v>9.0901961467966516E-2</v>
      </c>
      <c r="E28" s="1144">
        <v>45.025839793281655</v>
      </c>
      <c r="F28" s="1145">
        <v>2.6504757054000995E-2</v>
      </c>
      <c r="G28" s="1144">
        <v>70.334355828220865</v>
      </c>
      <c r="H28" s="1145">
        <v>4.5691740656031876E-2</v>
      </c>
      <c r="I28" s="221"/>
      <c r="J28" s="221"/>
      <c r="K28" s="221"/>
      <c r="L28" s="221"/>
      <c r="M28" s="221"/>
      <c r="N28" s="221"/>
      <c r="O28" s="221"/>
    </row>
    <row r="29" spans="1:15" ht="15" customHeight="1" x14ac:dyDescent="0.3">
      <c r="B29" s="1149" t="s">
        <v>0</v>
      </c>
      <c r="C29" s="1150">
        <v>16.029296166456145</v>
      </c>
      <c r="D29" s="1151">
        <v>0.38461692230529476</v>
      </c>
      <c r="E29" s="1150">
        <v>38.3360054663478</v>
      </c>
      <c r="F29" s="1151">
        <v>0.31192469882211393</v>
      </c>
      <c r="G29" s="1150">
        <v>58.322839775336043</v>
      </c>
      <c r="H29" s="1151">
        <v>0.35078697338605414</v>
      </c>
      <c r="I29" s="221"/>
      <c r="J29" s="221"/>
      <c r="K29" s="221"/>
      <c r="L29" s="221"/>
      <c r="M29" s="221"/>
      <c r="N29" s="221"/>
      <c r="O29" s="221"/>
    </row>
    <row r="30" spans="1:15" x14ac:dyDescent="0.25">
      <c r="A30" s="221"/>
      <c r="B30" s="221"/>
      <c r="C30" s="221"/>
      <c r="D30" s="221"/>
      <c r="E30" s="221"/>
      <c r="F30" s="221"/>
      <c r="G30" s="221"/>
      <c r="H30" s="221"/>
      <c r="I30" s="221"/>
      <c r="J30" s="221"/>
      <c r="K30" s="221"/>
      <c r="L30" s="221"/>
      <c r="M30" s="221"/>
      <c r="N30" s="221"/>
      <c r="O30" s="221"/>
    </row>
    <row r="31" spans="1:15" ht="12.75" customHeight="1" x14ac:dyDescent="0.25">
      <c r="B31" s="1152" t="s">
        <v>190</v>
      </c>
      <c r="C31" s="1152"/>
      <c r="D31" s="1152"/>
      <c r="E31" s="1152"/>
      <c r="F31" s="1152"/>
      <c r="G31" s="1152"/>
      <c r="H31" s="1152"/>
      <c r="I31" s="547"/>
      <c r="J31" s="547"/>
      <c r="K31" s="547"/>
      <c r="L31" s="547"/>
      <c r="M31" s="547"/>
      <c r="N31" s="547"/>
      <c r="O31" s="547"/>
    </row>
    <row r="32" spans="1:15" ht="38.25" customHeight="1" x14ac:dyDescent="0.25">
      <c r="B32" s="1519" t="s">
        <v>290</v>
      </c>
      <c r="C32" s="1519"/>
      <c r="D32" s="1519"/>
      <c r="E32" s="1519"/>
      <c r="F32" s="1519"/>
      <c r="G32" s="1519"/>
      <c r="H32" s="1519"/>
    </row>
  </sheetData>
  <mergeCells count="7">
    <mergeCell ref="B32:H32"/>
    <mergeCell ref="B6:I6"/>
    <mergeCell ref="B9:B10"/>
    <mergeCell ref="C9:D9"/>
    <mergeCell ref="E9:F9"/>
    <mergeCell ref="G9:H9"/>
    <mergeCell ref="B7:I7"/>
  </mergeCells>
  <conditionalFormatting sqref="C11:C28">
    <cfRule type="colorScale" priority="3">
      <colorScale>
        <cfvo type="num" val="0"/>
        <cfvo type="num" val="20"/>
        <color rgb="FFFCFCFF"/>
        <color theme="4"/>
      </colorScale>
    </cfRule>
  </conditionalFormatting>
  <conditionalFormatting sqref="E11:E28">
    <cfRule type="colorScale" priority="2">
      <colorScale>
        <cfvo type="num" val="21"/>
        <cfvo type="num" val="45"/>
        <color rgb="FFFCFCFF"/>
        <color theme="4"/>
      </colorScale>
    </cfRule>
  </conditionalFormatting>
  <conditionalFormatting sqref="G11:G28">
    <cfRule type="colorScale" priority="1">
      <colorScale>
        <cfvo type="num" val="46"/>
        <cfvo type="num" val="70"/>
        <color rgb="FFFCFCFF"/>
        <color theme="4"/>
      </colorScale>
    </cfRule>
  </conditionalFormatting>
  <printOptions horizontalCentered="1"/>
  <pageMargins left="0" right="0" top="0.43307086614173229" bottom="0.43307086614173229" header="0" footer="0"/>
  <pageSetup paperSize="9" scale="99" orientation="landscape" r:id="rId1"/>
  <headerFooter alignWithMargins="0"/>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Hoja72">
    <pageSetUpPr fitToPage="1"/>
  </sheetPr>
  <dimension ref="A1:R32"/>
  <sheetViews>
    <sheetView zoomScaleNormal="100" workbookViewId="0">
      <selection activeCell="B8" sqref="B8"/>
    </sheetView>
  </sheetViews>
  <sheetFormatPr baseColWidth="10" defaultRowHeight="12.5" x14ac:dyDescent="0.25"/>
  <cols>
    <col min="1" max="1" width="5.81640625" customWidth="1"/>
    <col min="2" max="2" width="28.81640625" customWidth="1"/>
    <col min="3" max="3" width="10.81640625" bestFit="1" customWidth="1"/>
    <col min="4" max="4" width="12.81640625" customWidth="1"/>
    <col min="5" max="5" width="10.81640625" bestFit="1" customWidth="1"/>
    <col min="6" max="6" width="12.81640625" customWidth="1"/>
    <col min="7" max="7" width="10.81640625" bestFit="1" customWidth="1"/>
    <col min="8" max="8" width="12.81640625" customWidth="1"/>
    <col min="9" max="9" width="28.1796875" customWidth="1"/>
    <col min="10" max="10" width="7" customWidth="1"/>
    <col min="11" max="11" width="10.81640625" customWidth="1"/>
    <col min="12" max="12" width="7" customWidth="1"/>
    <col min="13" max="13" width="10.81640625" customWidth="1"/>
    <col min="14" max="14" width="7" customWidth="1"/>
    <col min="15" max="15" width="10.81640625" customWidth="1"/>
    <col min="17" max="17" width="25.1796875" bestFit="1" customWidth="1"/>
    <col min="18" max="18" width="6.7265625" customWidth="1"/>
    <col min="19" max="19" width="10.7265625" customWidth="1"/>
    <col min="20" max="20" width="6.7265625" customWidth="1"/>
    <col min="21" max="21" width="10.7265625" customWidth="1"/>
    <col min="22" max="22" width="6.7265625" customWidth="1"/>
    <col min="23" max="23" width="10.7265625" customWidth="1"/>
  </cols>
  <sheetData>
    <row r="1" spans="1:18" s="216" customFormat="1" x14ac:dyDescent="0.25">
      <c r="A1" s="216" t="s">
        <v>96</v>
      </c>
      <c r="B1" s="216" t="s">
        <v>67</v>
      </c>
      <c r="I1" s="216" t="s">
        <v>96</v>
      </c>
      <c r="J1" s="216" t="s">
        <v>67</v>
      </c>
      <c r="Q1" s="216" t="s">
        <v>81</v>
      </c>
    </row>
    <row r="2" spans="1:18" s="216" customFormat="1" x14ac:dyDescent="0.25"/>
    <row r="3" spans="1:18" s="216" customFormat="1" x14ac:dyDescent="0.25"/>
    <row r="4" spans="1:18" s="216" customFormat="1" x14ac:dyDescent="0.25"/>
    <row r="5" spans="1:18" s="216" customFormat="1" ht="16.5" customHeight="1" x14ac:dyDescent="0.25"/>
    <row r="6" spans="1:18" s="4" customFormat="1" ht="42.75" customHeight="1" x14ac:dyDescent="0.25">
      <c r="A6" s="219"/>
      <c r="B6" s="1401" t="s">
        <v>450</v>
      </c>
      <c r="C6" s="1401"/>
      <c r="D6" s="1401"/>
      <c r="E6" s="1401"/>
      <c r="F6" s="1401"/>
      <c r="G6" s="1401"/>
      <c r="H6" s="1401"/>
      <c r="I6" s="1401"/>
      <c r="J6" s="226"/>
      <c r="K6" s="226"/>
      <c r="L6" s="226"/>
      <c r="M6" s="217"/>
      <c r="N6" s="217"/>
      <c r="O6" s="217"/>
      <c r="P6" s="217"/>
      <c r="Q6" s="217"/>
      <c r="R6" s="217"/>
    </row>
    <row r="7" spans="1:18" s="4" customFormat="1" ht="15.75" customHeight="1" x14ac:dyDescent="0.25">
      <c r="A7" s="219"/>
      <c r="B7" s="1512" t="s">
        <v>486</v>
      </c>
      <c r="C7" s="1512"/>
      <c r="D7" s="1512"/>
      <c r="E7" s="1512"/>
      <c r="F7" s="1512"/>
      <c r="G7" s="1512"/>
      <c r="H7" s="1512"/>
      <c r="I7" s="1512"/>
      <c r="J7" s="236"/>
      <c r="K7" s="236"/>
      <c r="L7" s="236"/>
      <c r="M7" s="218"/>
      <c r="N7" s="218"/>
      <c r="O7" s="218"/>
      <c r="P7" s="218"/>
      <c r="Q7" s="218"/>
      <c r="R7" s="218"/>
    </row>
    <row r="8" spans="1:18" s="216" customFormat="1" ht="6" customHeight="1" x14ac:dyDescent="0.25">
      <c r="A8" s="220"/>
      <c r="B8" s="220"/>
      <c r="C8" s="220"/>
      <c r="D8" s="220"/>
      <c r="E8" s="220"/>
      <c r="F8" s="220"/>
      <c r="G8" s="220"/>
      <c r="H8" s="220"/>
      <c r="I8" s="220"/>
      <c r="J8" s="220"/>
      <c r="K8" s="220"/>
      <c r="L8" s="220"/>
    </row>
    <row r="9" spans="1:18" ht="15" customHeight="1" x14ac:dyDescent="0.3">
      <c r="B9" s="1520" t="s">
        <v>12</v>
      </c>
      <c r="C9" s="1522" t="s">
        <v>48</v>
      </c>
      <c r="D9" s="1523"/>
      <c r="E9" s="1522" t="s">
        <v>33</v>
      </c>
      <c r="F9" s="1523"/>
      <c r="G9" s="1522" t="s">
        <v>32</v>
      </c>
      <c r="H9" s="1523"/>
      <c r="I9" s="221"/>
      <c r="J9" s="221"/>
      <c r="K9" s="221"/>
      <c r="L9" s="221"/>
      <c r="M9" s="221"/>
      <c r="N9" s="221"/>
      <c r="O9" s="221"/>
    </row>
    <row r="10" spans="1:18" ht="46.5" customHeight="1" x14ac:dyDescent="0.25">
      <c r="B10" s="1521"/>
      <c r="C10" s="1138" t="s">
        <v>131</v>
      </c>
      <c r="D10" s="1139" t="s">
        <v>157</v>
      </c>
      <c r="E10" s="1138" t="s">
        <v>131</v>
      </c>
      <c r="F10" s="1139" t="s">
        <v>157</v>
      </c>
      <c r="G10" s="1138" t="s">
        <v>131</v>
      </c>
      <c r="H10" s="1139" t="s">
        <v>157</v>
      </c>
      <c r="I10" s="221"/>
      <c r="J10" s="221"/>
      <c r="K10" s="221"/>
      <c r="L10" s="221"/>
      <c r="M10" s="221"/>
      <c r="N10" s="221"/>
      <c r="O10" s="221"/>
    </row>
    <row r="11" spans="1:18" ht="15" customHeight="1" x14ac:dyDescent="0.3">
      <c r="B11" s="1146" t="s">
        <v>8</v>
      </c>
      <c r="C11" s="1140" t="s">
        <v>366</v>
      </c>
      <c r="D11" s="1141" t="s">
        <v>366</v>
      </c>
      <c r="E11" s="1140" t="s">
        <v>366</v>
      </c>
      <c r="F11" s="1141" t="s">
        <v>366</v>
      </c>
      <c r="G11" s="1140" t="s">
        <v>366</v>
      </c>
      <c r="H11" s="1141" t="s">
        <v>366</v>
      </c>
      <c r="I11" s="221"/>
      <c r="J11" s="221"/>
      <c r="K11" s="221"/>
      <c r="L11" s="221"/>
      <c r="M11" s="221"/>
      <c r="N11" s="221"/>
      <c r="O11" s="221"/>
    </row>
    <row r="12" spans="1:18" ht="15" customHeight="1" x14ac:dyDescent="0.3">
      <c r="B12" s="1147" t="s">
        <v>7</v>
      </c>
      <c r="C12" s="1142">
        <v>23.5</v>
      </c>
      <c r="D12" s="1143">
        <v>0.33098615289583072</v>
      </c>
      <c r="E12" s="1142">
        <v>16</v>
      </c>
      <c r="F12" s="1143" t="s">
        <v>366</v>
      </c>
      <c r="G12" s="1142">
        <v>46</v>
      </c>
      <c r="H12" s="1143" t="s">
        <v>366</v>
      </c>
      <c r="I12" s="221"/>
      <c r="J12" s="221"/>
      <c r="K12" s="221"/>
      <c r="L12" s="221"/>
      <c r="M12" s="221"/>
      <c r="N12" s="221"/>
      <c r="O12" s="221"/>
    </row>
    <row r="13" spans="1:18" ht="15" customHeight="1" x14ac:dyDescent="0.3">
      <c r="B13" s="1147" t="s">
        <v>37</v>
      </c>
      <c r="C13" s="1142">
        <v>20.204081632653061</v>
      </c>
      <c r="D13" s="1143">
        <v>7.0341657042760422E-2</v>
      </c>
      <c r="E13" s="1142">
        <v>44.939759036144579</v>
      </c>
      <c r="F13" s="1143">
        <v>1.2212377451932762E-2</v>
      </c>
      <c r="G13" s="1142">
        <v>70</v>
      </c>
      <c r="H13" s="1143">
        <v>0</v>
      </c>
      <c r="I13" s="221"/>
      <c r="J13" s="221"/>
      <c r="K13" s="221"/>
      <c r="L13" s="221"/>
      <c r="M13" s="221"/>
      <c r="N13" s="221"/>
      <c r="O13" s="221"/>
    </row>
    <row r="14" spans="1:18" ht="15" customHeight="1" x14ac:dyDescent="0.3">
      <c r="B14" s="1147" t="s">
        <v>38</v>
      </c>
      <c r="C14" s="1142" t="s">
        <v>366</v>
      </c>
      <c r="D14" s="1143" t="s">
        <v>366</v>
      </c>
      <c r="E14" s="1142" t="s">
        <v>366</v>
      </c>
      <c r="F14" s="1143" t="s">
        <v>366</v>
      </c>
      <c r="G14" s="1142" t="s">
        <v>366</v>
      </c>
      <c r="H14" s="1143" t="s">
        <v>366</v>
      </c>
      <c r="I14" s="221"/>
      <c r="J14" s="221"/>
      <c r="K14" s="221"/>
      <c r="L14" s="221"/>
      <c r="M14" s="221"/>
      <c r="N14" s="221"/>
      <c r="O14" s="221"/>
    </row>
    <row r="15" spans="1:18" ht="15" customHeight="1" x14ac:dyDescent="0.3">
      <c r="B15" s="1147" t="s">
        <v>6</v>
      </c>
      <c r="C15" s="1142">
        <v>20.286374133949192</v>
      </c>
      <c r="D15" s="1143">
        <v>8.2224890712261439E-2</v>
      </c>
      <c r="E15" s="1142">
        <v>44.728869565217394</v>
      </c>
      <c r="F15" s="1143">
        <v>4.6295933547738845E-2</v>
      </c>
      <c r="G15" s="1142">
        <v>70.516700404858298</v>
      </c>
      <c r="H15" s="1143">
        <v>4.9045155799776571E-2</v>
      </c>
      <c r="I15" s="221"/>
      <c r="J15" s="221"/>
      <c r="K15" s="221"/>
      <c r="L15" s="221"/>
      <c r="M15" s="221"/>
      <c r="N15" s="221"/>
      <c r="O15" s="221"/>
    </row>
    <row r="16" spans="1:18" ht="15" customHeight="1" x14ac:dyDescent="0.3">
      <c r="B16" s="1147" t="s">
        <v>5</v>
      </c>
      <c r="C16" s="1142" t="s">
        <v>366</v>
      </c>
      <c r="D16" s="1143" t="s">
        <v>366</v>
      </c>
      <c r="E16" s="1142" t="s">
        <v>366</v>
      </c>
      <c r="F16" s="1143" t="s">
        <v>366</v>
      </c>
      <c r="G16" s="1142" t="s">
        <v>366</v>
      </c>
      <c r="H16" s="1143" t="s">
        <v>366</v>
      </c>
      <c r="I16" s="221"/>
      <c r="J16" s="221"/>
      <c r="K16" s="221"/>
      <c r="L16" s="221"/>
      <c r="M16" s="221"/>
      <c r="N16" s="221"/>
      <c r="O16" s="221"/>
    </row>
    <row r="17" spans="1:15" ht="15" customHeight="1" x14ac:dyDescent="0.3">
      <c r="B17" s="1147" t="s">
        <v>4</v>
      </c>
      <c r="C17" s="1142">
        <v>22.160243161094225</v>
      </c>
      <c r="D17" s="1143">
        <v>0.15157644098211354</v>
      </c>
      <c r="E17" s="1142">
        <v>46.29062235989862</v>
      </c>
      <c r="F17" s="1143">
        <v>0.13284549813628416</v>
      </c>
      <c r="G17" s="1142">
        <v>72.292004048582996</v>
      </c>
      <c r="H17" s="1143">
        <v>0.1343875565372834</v>
      </c>
      <c r="I17" s="221"/>
      <c r="J17" s="221"/>
      <c r="K17" s="221"/>
      <c r="L17" s="221"/>
      <c r="M17" s="221"/>
      <c r="N17" s="221"/>
      <c r="O17" s="221"/>
    </row>
    <row r="18" spans="1:15" ht="15" customHeight="1" x14ac:dyDescent="0.3">
      <c r="B18" s="1147" t="s">
        <v>40</v>
      </c>
      <c r="C18" s="1142">
        <v>18.65625</v>
      </c>
      <c r="D18" s="1143">
        <v>0.23422771389185315</v>
      </c>
      <c r="E18" s="1142">
        <v>34.523076923076921</v>
      </c>
      <c r="F18" s="1143">
        <v>0.35187698178038357</v>
      </c>
      <c r="G18" s="1142">
        <v>53.331249999999997</v>
      </c>
      <c r="H18" s="1143">
        <v>0.37337611093635198</v>
      </c>
      <c r="I18" s="221"/>
      <c r="J18" s="221"/>
      <c r="K18" s="221"/>
      <c r="L18" s="221"/>
      <c r="M18" s="221"/>
      <c r="N18" s="221"/>
      <c r="O18" s="221"/>
    </row>
    <row r="19" spans="1:15" ht="15" customHeight="1" x14ac:dyDescent="0.3">
      <c r="B19" s="1147" t="s">
        <v>41</v>
      </c>
      <c r="C19" s="1142">
        <v>15.761778645107333</v>
      </c>
      <c r="D19" s="1143">
        <v>0.25933621123022577</v>
      </c>
      <c r="E19" s="1142">
        <v>33.11203319502075</v>
      </c>
      <c r="F19" s="1143">
        <v>0.32017872685314874</v>
      </c>
      <c r="G19" s="1142">
        <v>62.039370078740156</v>
      </c>
      <c r="H19" s="1143">
        <v>0.16520574945359284</v>
      </c>
      <c r="I19" s="221"/>
      <c r="J19" s="221"/>
      <c r="K19" s="221"/>
      <c r="L19" s="221"/>
      <c r="M19" s="221"/>
      <c r="N19" s="221"/>
      <c r="O19" s="221"/>
    </row>
    <row r="20" spans="1:15" ht="15" customHeight="1" x14ac:dyDescent="0.3">
      <c r="B20" s="1147" t="s">
        <v>3</v>
      </c>
      <c r="C20" s="1142">
        <v>20.236677868458955</v>
      </c>
      <c r="D20" s="1143">
        <v>0.11653292222398301</v>
      </c>
      <c r="E20" s="1142">
        <v>31.655646654324254</v>
      </c>
      <c r="F20" s="1143">
        <v>0.131639445792674</v>
      </c>
      <c r="G20" s="1142">
        <v>55.958101968702678</v>
      </c>
      <c r="H20" s="1143">
        <v>0.12255455670688098</v>
      </c>
      <c r="I20" s="221"/>
      <c r="J20" s="221"/>
      <c r="K20" s="221"/>
      <c r="L20" s="221"/>
      <c r="M20" s="221"/>
      <c r="N20" s="221"/>
      <c r="O20" s="221"/>
    </row>
    <row r="21" spans="1:15" ht="15" customHeight="1" x14ac:dyDescent="0.3">
      <c r="B21" s="1147" t="s">
        <v>2</v>
      </c>
      <c r="C21" s="1142">
        <v>19.883792048929664</v>
      </c>
      <c r="D21" s="1143">
        <v>8.9937249447772066E-2</v>
      </c>
      <c r="E21" s="1142">
        <v>43.535558780841797</v>
      </c>
      <c r="F21" s="1143">
        <v>0.14144710955965062</v>
      </c>
      <c r="G21" s="1142">
        <v>68.447012215252556</v>
      </c>
      <c r="H21" s="1143">
        <v>0.11700433713310159</v>
      </c>
      <c r="I21" s="221"/>
      <c r="J21" s="221"/>
      <c r="K21" s="221"/>
      <c r="L21" s="221"/>
      <c r="M21" s="221"/>
      <c r="N21" s="221"/>
      <c r="O21" s="221"/>
    </row>
    <row r="22" spans="1:15" ht="15" customHeight="1" x14ac:dyDescent="0.3">
      <c r="B22" s="1147" t="s">
        <v>35</v>
      </c>
      <c r="C22" s="1142">
        <v>20.043842682140554</v>
      </c>
      <c r="D22" s="1143">
        <v>2.0629629256816044E-2</v>
      </c>
      <c r="E22" s="1142">
        <v>44.693732193732195</v>
      </c>
      <c r="F22" s="1143">
        <v>8.1579788707897755E-2</v>
      </c>
      <c r="G22" s="1142">
        <v>69.420253164556968</v>
      </c>
      <c r="H22" s="1143">
        <v>5.2323137094826742E-2</v>
      </c>
      <c r="I22" s="221"/>
      <c r="J22" s="221"/>
      <c r="K22" s="221"/>
      <c r="L22" s="221"/>
      <c r="M22" s="221"/>
      <c r="N22" s="221"/>
      <c r="O22" s="221"/>
    </row>
    <row r="23" spans="1:15" ht="15" customHeight="1" x14ac:dyDescent="0.3">
      <c r="B23" s="1147" t="s">
        <v>42</v>
      </c>
      <c r="C23" s="1142">
        <v>23.910730387736699</v>
      </c>
      <c r="D23" s="1143">
        <v>0.30331242527391156</v>
      </c>
      <c r="E23" s="1142">
        <v>50.429372197309419</v>
      </c>
      <c r="F23" s="1143">
        <v>0.172125081866709</v>
      </c>
      <c r="G23" s="1142">
        <v>77.299837925445701</v>
      </c>
      <c r="H23" s="1143">
        <v>0.1427420765542575</v>
      </c>
      <c r="I23" s="221"/>
      <c r="J23" s="221"/>
      <c r="K23" s="221"/>
      <c r="L23" s="221"/>
      <c r="M23" s="221"/>
      <c r="N23" s="221"/>
      <c r="O23" s="221"/>
    </row>
    <row r="24" spans="1:15" ht="15" customHeight="1" x14ac:dyDescent="0.3">
      <c r="B24" s="1147" t="s">
        <v>43</v>
      </c>
      <c r="C24" s="1142">
        <v>20.136363636363637</v>
      </c>
      <c r="D24" s="1143">
        <v>0.32449385190839486</v>
      </c>
      <c r="E24" s="1142">
        <v>32.416666666666664</v>
      </c>
      <c r="F24" s="1143">
        <v>0.21552057883701661</v>
      </c>
      <c r="G24" s="1142">
        <v>65</v>
      </c>
      <c r="H24" s="1143">
        <v>7.6923076923076927E-2</v>
      </c>
      <c r="I24" s="221"/>
      <c r="J24" s="221"/>
      <c r="K24" s="221"/>
      <c r="L24" s="221"/>
      <c r="M24" s="221"/>
      <c r="N24" s="221"/>
      <c r="O24" s="221"/>
    </row>
    <row r="25" spans="1:15" ht="15" customHeight="1" x14ac:dyDescent="0.3">
      <c r="B25" s="1147" t="s">
        <v>44</v>
      </c>
      <c r="C25" s="1142">
        <v>111.40724946695096</v>
      </c>
      <c r="D25" s="1143">
        <v>0.39665528835165137</v>
      </c>
      <c r="E25" s="1142">
        <v>130.23750000000001</v>
      </c>
      <c r="F25" s="1143">
        <v>0.28630086412247624</v>
      </c>
      <c r="G25" s="1142">
        <v>129.38340807174887</v>
      </c>
      <c r="H25" s="1143">
        <v>0.28944186274358713</v>
      </c>
      <c r="I25" s="221"/>
      <c r="J25" s="221"/>
      <c r="K25" s="221"/>
      <c r="L25" s="221"/>
      <c r="M25" s="221"/>
      <c r="N25" s="221"/>
      <c r="O25" s="221"/>
    </row>
    <row r="26" spans="1:15" ht="15" customHeight="1" x14ac:dyDescent="0.3">
      <c r="B26" s="1147" t="s">
        <v>45</v>
      </c>
      <c r="C26" s="1142" t="s">
        <v>366</v>
      </c>
      <c r="D26" s="1143" t="s">
        <v>366</v>
      </c>
      <c r="E26" s="1142" t="s">
        <v>366</v>
      </c>
      <c r="F26" s="1143" t="s">
        <v>366</v>
      </c>
      <c r="G26" s="1142" t="s">
        <v>366</v>
      </c>
      <c r="H26" s="1143" t="s">
        <v>366</v>
      </c>
      <c r="I26" s="221"/>
      <c r="J26" s="221"/>
      <c r="K26" s="221"/>
      <c r="L26" s="221"/>
      <c r="M26" s="221"/>
      <c r="N26" s="221"/>
      <c r="O26" s="221"/>
    </row>
    <row r="27" spans="1:15" ht="15" customHeight="1" x14ac:dyDescent="0.3">
      <c r="B27" s="1147" t="s">
        <v>46</v>
      </c>
      <c r="C27" s="1142" t="s">
        <v>366</v>
      </c>
      <c r="D27" s="1143" t="s">
        <v>366</v>
      </c>
      <c r="E27" s="1142" t="s">
        <v>366</v>
      </c>
      <c r="F27" s="1143" t="s">
        <v>366</v>
      </c>
      <c r="G27" s="1142" t="s">
        <v>366</v>
      </c>
      <c r="H27" s="1143" t="s">
        <v>366</v>
      </c>
      <c r="I27" s="221"/>
      <c r="J27" s="221"/>
      <c r="K27" s="221"/>
      <c r="L27" s="221"/>
      <c r="M27" s="221"/>
      <c r="N27" s="221"/>
      <c r="O27" s="221"/>
    </row>
    <row r="28" spans="1:15" ht="15" customHeight="1" x14ac:dyDescent="0.3">
      <c r="B28" s="1148" t="s">
        <v>1</v>
      </c>
      <c r="C28" s="1144">
        <v>20</v>
      </c>
      <c r="D28" s="1145">
        <v>0</v>
      </c>
      <c r="E28" s="1144">
        <v>45</v>
      </c>
      <c r="F28" s="1145" t="s">
        <v>366</v>
      </c>
      <c r="G28" s="1144" t="s">
        <v>366</v>
      </c>
      <c r="H28" s="1145" t="s">
        <v>366</v>
      </c>
      <c r="I28" s="221"/>
      <c r="J28" s="221"/>
      <c r="K28" s="221"/>
      <c r="L28" s="221"/>
      <c r="M28" s="221"/>
      <c r="N28" s="221"/>
      <c r="O28" s="221"/>
    </row>
    <row r="29" spans="1:15" ht="15" customHeight="1" x14ac:dyDescent="0.3">
      <c r="B29" s="1149" t="s">
        <v>0</v>
      </c>
      <c r="C29" s="1150">
        <v>20.988489287877954</v>
      </c>
      <c r="D29" s="1151">
        <v>0.5774211009227127</v>
      </c>
      <c r="E29" s="1150">
        <v>43.836736296528976</v>
      </c>
      <c r="F29" s="1151">
        <v>0.44574946372794866</v>
      </c>
      <c r="G29" s="1150">
        <v>70.044657097288678</v>
      </c>
      <c r="H29" s="1151">
        <v>0.24608677755148656</v>
      </c>
      <c r="I29" s="221"/>
      <c r="J29" s="221"/>
      <c r="K29" s="221"/>
      <c r="L29" s="221"/>
      <c r="M29" s="221"/>
      <c r="N29" s="221"/>
      <c r="O29" s="221"/>
    </row>
    <row r="30" spans="1:15" x14ac:dyDescent="0.25">
      <c r="A30" s="221"/>
      <c r="B30" s="221"/>
      <c r="C30" s="221"/>
      <c r="D30" s="221"/>
      <c r="E30" s="221"/>
      <c r="F30" s="221"/>
      <c r="G30" s="221"/>
      <c r="H30" s="221"/>
      <c r="I30" s="221"/>
      <c r="J30" s="221"/>
      <c r="K30" s="221"/>
      <c r="L30" s="221"/>
      <c r="M30" s="221"/>
      <c r="N30" s="221"/>
      <c r="O30" s="221"/>
    </row>
    <row r="31" spans="1:15" ht="12.75" customHeight="1" x14ac:dyDescent="0.25">
      <c r="B31" s="1152" t="s">
        <v>190</v>
      </c>
      <c r="C31" s="1152"/>
      <c r="D31" s="1152"/>
      <c r="E31" s="1152"/>
      <c r="F31" s="1152"/>
      <c r="G31" s="1152"/>
      <c r="H31" s="1152"/>
      <c r="I31" s="547"/>
      <c r="J31" s="547"/>
      <c r="K31" s="547"/>
      <c r="L31" s="547"/>
      <c r="M31" s="547"/>
      <c r="N31" s="547"/>
      <c r="O31" s="547"/>
    </row>
    <row r="32" spans="1:15" ht="38.25" customHeight="1" x14ac:dyDescent="0.25">
      <c r="B32" s="1519" t="s">
        <v>290</v>
      </c>
      <c r="C32" s="1519"/>
      <c r="D32" s="1519"/>
      <c r="E32" s="1519"/>
      <c r="F32" s="1519"/>
      <c r="G32" s="1519"/>
      <c r="H32" s="1519"/>
    </row>
  </sheetData>
  <mergeCells count="7">
    <mergeCell ref="B32:H32"/>
    <mergeCell ref="B6:I6"/>
    <mergeCell ref="B9:B10"/>
    <mergeCell ref="C9:D9"/>
    <mergeCell ref="E9:F9"/>
    <mergeCell ref="G9:H9"/>
    <mergeCell ref="B7:I7"/>
  </mergeCells>
  <conditionalFormatting sqref="C11:C28">
    <cfRule type="colorScale" priority="3">
      <colorScale>
        <cfvo type="num" val="0"/>
        <cfvo type="num" val="20"/>
        <color rgb="FFFCFCFF"/>
        <color theme="4"/>
      </colorScale>
    </cfRule>
  </conditionalFormatting>
  <conditionalFormatting sqref="E11:E28">
    <cfRule type="colorScale" priority="2">
      <colorScale>
        <cfvo type="num" val="21"/>
        <cfvo type="num" val="45"/>
        <color rgb="FFFCFCFF"/>
        <color theme="4"/>
      </colorScale>
    </cfRule>
  </conditionalFormatting>
  <conditionalFormatting sqref="G11:G28">
    <cfRule type="colorScale" priority="1">
      <colorScale>
        <cfvo type="num" val="46"/>
        <cfvo type="num" val="70"/>
        <color rgb="FFFCFCFF"/>
        <color theme="4"/>
      </colorScale>
    </cfRule>
  </conditionalFormatting>
  <printOptions horizontalCentered="1"/>
  <pageMargins left="0" right="0" top="0.43307086614173229" bottom="0.43307086614173229" header="0" footer="0"/>
  <pageSetup paperSize="9" scale="99" orientation="landscape" r:id="rId1"/>
  <headerFooter alignWithMargins="0"/>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Hoja73">
    <pageSetUpPr fitToPage="1"/>
  </sheetPr>
  <dimension ref="B1:X40"/>
  <sheetViews>
    <sheetView zoomScale="85" zoomScaleNormal="85" workbookViewId="0">
      <selection activeCell="B6" sqref="B6"/>
    </sheetView>
  </sheetViews>
  <sheetFormatPr baseColWidth="10" defaultRowHeight="12.5" x14ac:dyDescent="0.25"/>
  <cols>
    <col min="1" max="1" width="2" customWidth="1"/>
    <col min="2" max="2" width="13" customWidth="1"/>
    <col min="3" max="4" width="9.1796875" customWidth="1"/>
    <col min="5" max="5" width="9.453125" customWidth="1"/>
    <col min="6" max="6" width="7.453125" customWidth="1"/>
    <col min="7" max="7" width="2.26953125" customWidth="1"/>
    <col min="8" max="8" width="12.54296875" customWidth="1"/>
    <col min="9" max="10" width="9.1796875" customWidth="1"/>
    <col min="11" max="11" width="9.453125" customWidth="1"/>
    <col min="12" max="12" width="7.453125" customWidth="1"/>
    <col min="13" max="13" width="2.453125" customWidth="1"/>
    <col min="14" max="14" width="13" customWidth="1"/>
    <col min="15" max="16" width="9.1796875" customWidth="1"/>
    <col min="17" max="17" width="9.26953125" customWidth="1"/>
    <col min="18" max="18" width="7.453125" customWidth="1"/>
    <col min="19" max="19" width="2.1796875" customWidth="1"/>
    <col min="20" max="20" width="12.453125" customWidth="1"/>
    <col min="21" max="22" width="9.1796875" customWidth="1"/>
    <col min="23" max="23" width="9.26953125" customWidth="1"/>
    <col min="24" max="24" width="7.453125" customWidth="1"/>
  </cols>
  <sheetData>
    <row r="1" spans="2:24" s="213" customFormat="1" x14ac:dyDescent="0.25">
      <c r="B1" s="213" t="s">
        <v>79</v>
      </c>
      <c r="C1" s="213" t="s">
        <v>66</v>
      </c>
      <c r="F1" s="213" t="s">
        <v>65</v>
      </c>
      <c r="J1" s="213" t="s">
        <v>79</v>
      </c>
      <c r="K1" s="213" t="s">
        <v>67</v>
      </c>
    </row>
    <row r="2" spans="2:24" s="2" customFormat="1" ht="15" customHeight="1" x14ac:dyDescent="0.25">
      <c r="B2" s="6"/>
    </row>
    <row r="3" spans="2:24" s="18" customFormat="1" ht="38.25" customHeight="1" x14ac:dyDescent="0.3">
      <c r="B3" s="1379"/>
      <c r="C3" s="1379"/>
      <c r="D3" s="1379"/>
    </row>
    <row r="4" spans="2:24" s="4" customFormat="1" ht="23.25" customHeight="1" x14ac:dyDescent="0.25">
      <c r="B4" s="1381" t="s">
        <v>453</v>
      </c>
      <c r="C4" s="1381"/>
      <c r="D4" s="1381"/>
      <c r="E4" s="1381"/>
      <c r="F4" s="1381"/>
      <c r="G4" s="1381"/>
      <c r="H4" s="1381"/>
      <c r="I4" s="1381"/>
      <c r="J4" s="1381"/>
      <c r="K4" s="1381"/>
      <c r="L4" s="1381"/>
      <c r="M4" s="1381"/>
      <c r="N4" s="1381"/>
      <c r="O4" s="1381"/>
      <c r="P4" s="1381"/>
      <c r="Q4" s="1381"/>
      <c r="R4" s="1381"/>
      <c r="S4" s="1381"/>
      <c r="T4" s="1381"/>
      <c r="U4" s="1381"/>
      <c r="V4" s="1381"/>
      <c r="W4" s="226"/>
      <c r="X4" s="226"/>
    </row>
    <row r="5" spans="2:24" s="4" customFormat="1" ht="15.75" customHeight="1" x14ac:dyDescent="0.25">
      <c r="B5" s="1512" t="s">
        <v>486</v>
      </c>
      <c r="C5" s="1512"/>
      <c r="D5" s="1512"/>
      <c r="E5" s="1512"/>
      <c r="F5" s="1512"/>
      <c r="G5" s="1512"/>
      <c r="H5" s="1512"/>
      <c r="I5" s="1512"/>
      <c r="J5" s="1512"/>
      <c r="K5" s="1512"/>
      <c r="L5" s="1512"/>
      <c r="M5" s="1512"/>
      <c r="N5" s="1512"/>
      <c r="O5" s="1512"/>
      <c r="P5" s="1512"/>
      <c r="Q5" s="1512"/>
      <c r="R5" s="1512"/>
      <c r="S5" s="1512"/>
      <c r="T5" s="1512"/>
      <c r="U5" s="1512"/>
      <c r="V5" s="1512"/>
      <c r="W5" s="236"/>
      <c r="X5" s="236"/>
    </row>
    <row r="7" spans="2:24" ht="16.5" customHeight="1" x14ac:dyDescent="0.25">
      <c r="M7" s="214"/>
      <c r="S7" s="214"/>
    </row>
    <row r="8" spans="2:24" ht="16.5" customHeight="1" x14ac:dyDescent="0.25">
      <c r="M8" s="214"/>
      <c r="S8" s="214"/>
    </row>
    <row r="9" spans="2:24" ht="15" customHeight="1" x14ac:dyDescent="0.25">
      <c r="B9" s="1516" t="s">
        <v>125</v>
      </c>
      <c r="C9" s="1517"/>
      <c r="D9" s="1517"/>
      <c r="E9" s="1517"/>
      <c r="F9" s="1518"/>
      <c r="G9" s="214"/>
      <c r="H9" s="1516" t="s">
        <v>127</v>
      </c>
      <c r="I9" s="1517"/>
      <c r="J9" s="1517"/>
      <c r="K9" s="1517"/>
      <c r="L9" s="1518"/>
      <c r="M9" s="215"/>
      <c r="S9" s="215"/>
    </row>
    <row r="10" spans="2:24" ht="15" customHeight="1" x14ac:dyDescent="0.25">
      <c r="B10" s="1119" t="s">
        <v>124</v>
      </c>
      <c r="C10" s="1120" t="s">
        <v>48</v>
      </c>
      <c r="D10" s="1120" t="s">
        <v>33</v>
      </c>
      <c r="E10" s="1120" t="s">
        <v>32</v>
      </c>
      <c r="F10" s="1121" t="s">
        <v>0</v>
      </c>
      <c r="G10" s="214"/>
      <c r="H10" s="1119" t="s">
        <v>124</v>
      </c>
      <c r="I10" s="1120" t="s">
        <v>48</v>
      </c>
      <c r="J10" s="1120" t="s">
        <v>33</v>
      </c>
      <c r="K10" s="1120" t="s">
        <v>32</v>
      </c>
      <c r="L10" s="1121" t="s">
        <v>0</v>
      </c>
      <c r="M10" s="215"/>
      <c r="S10" s="215"/>
    </row>
    <row r="11" spans="2:24" ht="15.75" customHeight="1" x14ac:dyDescent="0.3">
      <c r="B11" s="235" t="s">
        <v>115</v>
      </c>
      <c r="C11" s="224">
        <v>9.3573923399485593E-4</v>
      </c>
      <c r="D11" s="224">
        <v>1.21287005028641E-3</v>
      </c>
      <c r="E11" s="224">
        <v>1.4723513450981217E-3</v>
      </c>
      <c r="F11" s="225">
        <v>1.1802136471090099E-3</v>
      </c>
      <c r="G11" s="214"/>
      <c r="H11" s="235" t="s">
        <v>115</v>
      </c>
      <c r="I11" s="224">
        <v>2.0905278737049827E-2</v>
      </c>
      <c r="J11" s="224">
        <v>1.4288778081604203E-2</v>
      </c>
      <c r="K11" s="224">
        <v>1.0447564913716265E-2</v>
      </c>
      <c r="L11" s="225">
        <v>1.5088622207258123E-2</v>
      </c>
      <c r="M11" s="215"/>
      <c r="S11" s="215"/>
    </row>
    <row r="12" spans="2:24" ht="15.75" customHeight="1" x14ac:dyDescent="0.3">
      <c r="B12" s="234" t="s">
        <v>116</v>
      </c>
      <c r="C12" s="222">
        <v>7.005534372154002E-4</v>
      </c>
      <c r="D12" s="222">
        <v>5.3602496604418114E-4</v>
      </c>
      <c r="E12" s="222">
        <v>2.9447026901962436E-4</v>
      </c>
      <c r="F12" s="223">
        <v>5.332290574287695E-4</v>
      </c>
      <c r="G12" s="214"/>
      <c r="H12" s="234" t="s">
        <v>116</v>
      </c>
      <c r="I12" s="222">
        <v>7.6467686235816481E-3</v>
      </c>
      <c r="J12" s="222">
        <v>6.7690740442871693E-3</v>
      </c>
      <c r="K12" s="222">
        <v>1.0082265441208702E-3</v>
      </c>
      <c r="L12" s="223">
        <v>5.1465813712993913E-3</v>
      </c>
      <c r="M12" s="215"/>
      <c r="S12" s="215"/>
    </row>
    <row r="13" spans="2:24" ht="15.75" customHeight="1" x14ac:dyDescent="0.3">
      <c r="B13" s="235" t="s">
        <v>117</v>
      </c>
      <c r="C13" s="224">
        <v>9.4874951211457049E-3</v>
      </c>
      <c r="D13" s="224">
        <v>5.0104706571756936E-3</v>
      </c>
      <c r="E13" s="224">
        <v>2.145426245714406E-3</v>
      </c>
      <c r="F13" s="225">
        <v>5.8744067826736104E-3</v>
      </c>
      <c r="G13" s="214"/>
      <c r="H13" s="235" t="s">
        <v>117</v>
      </c>
      <c r="I13" s="224">
        <v>2.1830291070547608E-2</v>
      </c>
      <c r="J13" s="224">
        <v>8.4177792075491933E-3</v>
      </c>
      <c r="K13" s="224">
        <v>9.1909347282902523E-3</v>
      </c>
      <c r="L13" s="225">
        <v>1.2856833649984368E-2</v>
      </c>
      <c r="M13" s="215"/>
      <c r="S13" s="215"/>
    </row>
    <row r="14" spans="2:24" ht="15.75" customHeight="1" x14ac:dyDescent="0.3">
      <c r="B14" s="234" t="s">
        <v>118</v>
      </c>
      <c r="C14" s="222">
        <v>0.96744928493509874</v>
      </c>
      <c r="D14" s="222">
        <v>0.14916030326293842</v>
      </c>
      <c r="E14" s="222">
        <v>1.9729508024314831E-2</v>
      </c>
      <c r="F14" s="223">
        <v>0.40700840724480547</v>
      </c>
      <c r="G14" s="214"/>
      <c r="H14" s="234" t="s">
        <v>118</v>
      </c>
      <c r="I14" s="222">
        <v>0.27850579674395659</v>
      </c>
      <c r="J14" s="222">
        <v>0.15015280682000964</v>
      </c>
      <c r="K14" s="222">
        <v>2.0938965764133437E-2</v>
      </c>
      <c r="L14" s="223">
        <v>0.14766359635410403</v>
      </c>
      <c r="M14" s="215"/>
      <c r="S14" s="215"/>
    </row>
    <row r="15" spans="2:24" ht="15.75" customHeight="1" x14ac:dyDescent="0.3">
      <c r="B15" s="235" t="s">
        <v>119</v>
      </c>
      <c r="C15" s="224">
        <v>3.0924430299936949E-3</v>
      </c>
      <c r="D15" s="224">
        <v>0.33210834972449227</v>
      </c>
      <c r="E15" s="224">
        <v>0.1783999046477224</v>
      </c>
      <c r="F15" s="225">
        <v>0.1762730843746112</v>
      </c>
      <c r="G15" s="214"/>
      <c r="H15" s="235" t="s">
        <v>119</v>
      </c>
      <c r="I15" s="224">
        <v>0.29760730143068576</v>
      </c>
      <c r="J15" s="224">
        <v>8.9606455417940059E-2</v>
      </c>
      <c r="K15" s="224">
        <v>0.1575463565030612</v>
      </c>
      <c r="L15" s="225">
        <v>0.17686443327481302</v>
      </c>
      <c r="M15" s="215"/>
      <c r="S15" s="215"/>
    </row>
    <row r="16" spans="2:24" ht="15.75" customHeight="1" x14ac:dyDescent="0.3">
      <c r="B16" s="234" t="s">
        <v>120</v>
      </c>
      <c r="C16" s="222">
        <v>2.4269172646390648E-3</v>
      </c>
      <c r="D16" s="222">
        <v>0.49326107595655472</v>
      </c>
      <c r="E16" s="222">
        <v>0.29782162112894295</v>
      </c>
      <c r="F16" s="223">
        <v>0.26936776808090862</v>
      </c>
      <c r="G16" s="214"/>
      <c r="H16" s="234" t="s">
        <v>120</v>
      </c>
      <c r="I16" s="222">
        <v>0.3276547853971386</v>
      </c>
      <c r="J16" s="222">
        <v>0.20457348131467482</v>
      </c>
      <c r="K16" s="222">
        <v>7.202244399959086E-2</v>
      </c>
      <c r="L16" s="223">
        <v>0.19934104518890838</v>
      </c>
      <c r="M16" s="215"/>
      <c r="S16" s="215"/>
    </row>
    <row r="17" spans="2:19" ht="15.75" customHeight="1" x14ac:dyDescent="0.3">
      <c r="B17" s="235" t="s">
        <v>121</v>
      </c>
      <c r="C17" s="224">
        <v>1.5712412806116832E-2</v>
      </c>
      <c r="D17" s="224">
        <v>1.8324785703578195E-2</v>
      </c>
      <c r="E17" s="224">
        <v>0.47008672850542316</v>
      </c>
      <c r="F17" s="225">
        <v>0.13192442366826043</v>
      </c>
      <c r="G17" s="214"/>
      <c r="H17" s="235" t="s">
        <v>121</v>
      </c>
      <c r="I17" s="224">
        <v>3.3161692155895414E-2</v>
      </c>
      <c r="J17" s="224">
        <v>0.22815130556002358</v>
      </c>
      <c r="K17" s="224">
        <v>0.14794628636556248</v>
      </c>
      <c r="L17" s="225">
        <v>0.14091532190183018</v>
      </c>
      <c r="M17" s="215"/>
      <c r="S17" s="215"/>
    </row>
    <row r="18" spans="2:19" ht="15.75" customHeight="1" x14ac:dyDescent="0.3">
      <c r="B18" s="234" t="s">
        <v>122</v>
      </c>
      <c r="C18" s="222">
        <v>1.1008696870527717E-4</v>
      </c>
      <c r="D18" s="222">
        <v>3.3160866543411211E-4</v>
      </c>
      <c r="E18" s="222">
        <v>2.9972866668068907E-2</v>
      </c>
      <c r="F18" s="223">
        <v>7.7673699365457425E-3</v>
      </c>
      <c r="G18" s="214"/>
      <c r="H18" s="234" t="s">
        <v>122</v>
      </c>
      <c r="I18" s="222">
        <v>1.8654415392205229E-3</v>
      </c>
      <c r="J18" s="222">
        <v>9.9954426036137467E-2</v>
      </c>
      <c r="K18" s="222">
        <v>0.21919429548343733</v>
      </c>
      <c r="L18" s="223">
        <v>0.10860248671268127</v>
      </c>
      <c r="M18" s="214"/>
      <c r="S18" s="214"/>
    </row>
    <row r="19" spans="2:19" ht="15.75" customHeight="1" x14ac:dyDescent="0.3">
      <c r="B19" s="235" t="s">
        <v>123</v>
      </c>
      <c r="C19" s="224">
        <v>8.5067203090441454E-5</v>
      </c>
      <c r="D19" s="224">
        <v>5.4511013496018424E-5</v>
      </c>
      <c r="E19" s="224">
        <v>7.7123165695615892E-5</v>
      </c>
      <c r="F19" s="225">
        <v>7.1097207657169265E-5</v>
      </c>
      <c r="G19" s="214"/>
      <c r="H19" s="235" t="s">
        <v>123</v>
      </c>
      <c r="I19" s="224">
        <v>1.0822644301924025E-2</v>
      </c>
      <c r="J19" s="224">
        <v>0.19808589351777384</v>
      </c>
      <c r="K19" s="224">
        <v>0.36170492569808727</v>
      </c>
      <c r="L19" s="225">
        <v>0.19352107933912124</v>
      </c>
    </row>
    <row r="20" spans="2:19" ht="13" x14ac:dyDescent="0.3">
      <c r="B20" s="1135" t="s">
        <v>0</v>
      </c>
      <c r="C20" s="1136">
        <v>1</v>
      </c>
      <c r="D20" s="1136">
        <v>1</v>
      </c>
      <c r="E20" s="1136">
        <v>1</v>
      </c>
      <c r="F20" s="1137">
        <v>1</v>
      </c>
      <c r="G20" s="214"/>
      <c r="H20" s="1135" t="s">
        <v>0</v>
      </c>
      <c r="I20" s="1136">
        <v>1</v>
      </c>
      <c r="J20" s="1136">
        <v>1</v>
      </c>
      <c r="K20" s="1136">
        <v>1</v>
      </c>
      <c r="L20" s="1137">
        <v>1</v>
      </c>
    </row>
    <row r="23" spans="2:19" ht="15" customHeight="1" x14ac:dyDescent="0.25"/>
    <row r="24" spans="2:19" ht="15" customHeight="1" x14ac:dyDescent="0.25">
      <c r="H24" s="216"/>
      <c r="I24" s="216"/>
      <c r="J24" s="216"/>
      <c r="K24" s="216"/>
      <c r="L24" s="216"/>
    </row>
    <row r="25" spans="2:19" ht="15" customHeight="1" x14ac:dyDescent="0.25">
      <c r="B25" s="1516" t="s">
        <v>126</v>
      </c>
      <c r="C25" s="1517"/>
      <c r="D25" s="1517"/>
      <c r="E25" s="1517"/>
      <c r="F25" s="1518"/>
      <c r="H25" s="216" t="s">
        <v>128</v>
      </c>
      <c r="I25" s="216"/>
      <c r="J25" s="216"/>
      <c r="K25" s="216"/>
      <c r="L25" s="216"/>
    </row>
    <row r="26" spans="2:19" ht="15" customHeight="1" x14ac:dyDescent="0.25">
      <c r="B26" s="1119" t="s">
        <v>124</v>
      </c>
      <c r="C26" s="1120" t="s">
        <v>48</v>
      </c>
      <c r="D26" s="1120" t="s">
        <v>33</v>
      </c>
      <c r="E26" s="1120" t="s">
        <v>32</v>
      </c>
      <c r="F26" s="1121" t="s">
        <v>0</v>
      </c>
      <c r="H26" s="216" t="s">
        <v>124</v>
      </c>
      <c r="I26" s="216" t="s">
        <v>48</v>
      </c>
      <c r="J26" s="216" t="s">
        <v>33</v>
      </c>
      <c r="K26" s="216" t="s">
        <v>32</v>
      </c>
      <c r="L26" s="216" t="s">
        <v>0</v>
      </c>
    </row>
    <row r="27" spans="2:19" ht="15.75" customHeight="1" x14ac:dyDescent="0.3">
      <c r="B27" s="235" t="s">
        <v>115</v>
      </c>
      <c r="C27" s="224">
        <v>0</v>
      </c>
      <c r="D27" s="224">
        <v>1.1947431302270011E-3</v>
      </c>
      <c r="E27" s="224">
        <v>1.3522650439486139E-3</v>
      </c>
      <c r="F27" s="225">
        <v>8.1375241582748448E-4</v>
      </c>
      <c r="H27" s="216" t="s">
        <v>115</v>
      </c>
      <c r="I27" s="216">
        <v>2.1696751643330573E-2</v>
      </c>
      <c r="J27" s="216">
        <v>1.1960742902215001E-2</v>
      </c>
      <c r="K27" s="216">
        <v>2.5850950174646139E-3</v>
      </c>
      <c r="L27" s="216">
        <v>1.1473116702382272E-2</v>
      </c>
    </row>
    <row r="28" spans="2:19" ht="15.75" customHeight="1" x14ac:dyDescent="0.3">
      <c r="B28" s="234" t="s">
        <v>116</v>
      </c>
      <c r="C28" s="222">
        <v>1.4184397163120568E-3</v>
      </c>
      <c r="D28" s="222">
        <v>1.1947431302270011E-3</v>
      </c>
      <c r="E28" s="222">
        <v>3.3806626098715348E-4</v>
      </c>
      <c r="F28" s="223">
        <v>1.0171905197843556E-3</v>
      </c>
      <c r="H28" s="216" t="s">
        <v>116</v>
      </c>
      <c r="I28" s="216">
        <v>4.1526159907522044E-2</v>
      </c>
      <c r="J28" s="216">
        <v>1.7426048127443333E-2</v>
      </c>
      <c r="K28" s="216">
        <v>1.8549579022535165E-2</v>
      </c>
      <c r="L28" s="216">
        <v>2.4092829570375247E-2</v>
      </c>
    </row>
    <row r="29" spans="2:19" ht="15.75" customHeight="1" x14ac:dyDescent="0.3">
      <c r="B29" s="235" t="s">
        <v>117</v>
      </c>
      <c r="C29" s="224">
        <v>4.5390070921985815E-3</v>
      </c>
      <c r="D29" s="224">
        <v>1.4934289127837516E-3</v>
      </c>
      <c r="E29" s="224">
        <v>1.6903313049357674E-3</v>
      </c>
      <c r="F29" s="225">
        <v>2.6446953514393245E-3</v>
      </c>
      <c r="H29" s="216" t="s">
        <v>117</v>
      </c>
      <c r="I29" s="216">
        <v>8.3414844353851311E-2</v>
      </c>
      <c r="J29" s="216">
        <v>4.5334448232611665E-2</v>
      </c>
      <c r="K29" s="216">
        <v>2.9305124245091366E-2</v>
      </c>
      <c r="L29" s="216">
        <v>5.0112155350364729E-2</v>
      </c>
    </row>
    <row r="30" spans="2:19" ht="15.75" customHeight="1" x14ac:dyDescent="0.3">
      <c r="B30" s="234" t="s">
        <v>118</v>
      </c>
      <c r="C30" s="222">
        <v>0.12425531914893617</v>
      </c>
      <c r="D30" s="222">
        <v>5.6750298685782553E-2</v>
      </c>
      <c r="E30" s="222">
        <v>2.7045300878972278E-3</v>
      </c>
      <c r="F30" s="223">
        <v>6.4693317058285016E-2</v>
      </c>
      <c r="H30" s="216" t="s">
        <v>118</v>
      </c>
      <c r="I30" s="216">
        <v>0.68189497732511606</v>
      </c>
      <c r="J30" s="216">
        <v>0.12110306065712968</v>
      </c>
      <c r="K30" s="216">
        <v>9.1153660926316493E-2</v>
      </c>
      <c r="L30" s="216">
        <v>0.25812544942634419</v>
      </c>
    </row>
    <row r="31" spans="2:19" ht="15.75" customHeight="1" x14ac:dyDescent="0.3">
      <c r="B31" s="235" t="s">
        <v>119</v>
      </c>
      <c r="C31" s="224">
        <v>0.21418439716312057</v>
      </c>
      <c r="D31" s="224">
        <v>5.7048984468339309E-2</v>
      </c>
      <c r="E31" s="224">
        <v>5.2062204192021636E-2</v>
      </c>
      <c r="F31" s="225">
        <v>0.11189095717627912</v>
      </c>
      <c r="H31" s="216" t="s">
        <v>119</v>
      </c>
      <c r="I31" s="216">
        <v>0.10526891796685295</v>
      </c>
      <c r="J31" s="216">
        <v>0.48961462701877945</v>
      </c>
      <c r="K31" s="216">
        <v>0.10655352032371811</v>
      </c>
      <c r="L31" s="216">
        <v>0.26524293170866081</v>
      </c>
    </row>
    <row r="32" spans="2:19" ht="15.75" customHeight="1" x14ac:dyDescent="0.3">
      <c r="B32" s="234" t="s">
        <v>120</v>
      </c>
      <c r="C32" s="222">
        <v>0.57815602836879432</v>
      </c>
      <c r="D32" s="222">
        <v>0.12813620071684587</v>
      </c>
      <c r="E32" s="222">
        <v>3.8539553752535496E-2</v>
      </c>
      <c r="F32" s="223">
        <v>0.26253687315634217</v>
      </c>
      <c r="H32" s="216" t="s">
        <v>120</v>
      </c>
      <c r="I32" s="216">
        <v>5.922146145269739E-2</v>
      </c>
      <c r="J32" s="216">
        <v>0.21355206048041239</v>
      </c>
      <c r="K32" s="216">
        <v>0.38330814664740298</v>
      </c>
      <c r="L32" s="216">
        <v>0.22803490231573073</v>
      </c>
    </row>
    <row r="33" spans="2:12" ht="15.75" customHeight="1" x14ac:dyDescent="0.3">
      <c r="B33" s="235" t="s">
        <v>121</v>
      </c>
      <c r="C33" s="224">
        <v>6.7801418439716307E-2</v>
      </c>
      <c r="D33" s="224">
        <v>0.14635603345280765</v>
      </c>
      <c r="E33" s="224">
        <v>5.4766734279918863E-2</v>
      </c>
      <c r="F33" s="225">
        <v>9.0631675312786084E-2</v>
      </c>
      <c r="H33" s="216" t="s">
        <v>121</v>
      </c>
      <c r="I33" s="216">
        <v>9.2341156111274509E-4</v>
      </c>
      <c r="J33" s="216">
        <v>8.0527048519669492E-2</v>
      </c>
      <c r="K33" s="216">
        <v>0.14948159711266476</v>
      </c>
      <c r="L33" s="216">
        <v>8.2000407837637693E-2</v>
      </c>
    </row>
    <row r="34" spans="2:12" ht="15.75" customHeight="1" x14ac:dyDescent="0.3">
      <c r="B34" s="234" t="s">
        <v>122</v>
      </c>
      <c r="C34" s="222">
        <v>3.971631205673759E-3</v>
      </c>
      <c r="D34" s="222">
        <v>0.42622461170848269</v>
      </c>
      <c r="E34" s="222">
        <v>0.17410412440838405</v>
      </c>
      <c r="F34" s="223">
        <v>0.19896246566981995</v>
      </c>
      <c r="H34" s="216" t="s">
        <v>122</v>
      </c>
      <c r="I34" s="216">
        <v>7.7976976271742918E-4</v>
      </c>
      <c r="J34" s="216">
        <v>9.0987849609282401E-3</v>
      </c>
      <c r="K34" s="216">
        <v>0.13038400008856857</v>
      </c>
      <c r="L34" s="216">
        <v>4.6133949621319177E-2</v>
      </c>
    </row>
    <row r="35" spans="2:12" ht="15.75" customHeight="1" x14ac:dyDescent="0.3">
      <c r="B35" s="235" t="s">
        <v>123</v>
      </c>
      <c r="C35" s="224">
        <v>5.6737588652482273E-3</v>
      </c>
      <c r="D35" s="224">
        <v>0.18160095579450419</v>
      </c>
      <c r="E35" s="224">
        <v>0.67444219066937117</v>
      </c>
      <c r="F35" s="225">
        <v>0.26680907333943649</v>
      </c>
      <c r="H35" s="216" t="s">
        <v>123</v>
      </c>
      <c r="I35" s="216">
        <v>5.2737060267994554E-3</v>
      </c>
      <c r="J35" s="216">
        <v>1.1383179100810744E-2</v>
      </c>
      <c r="K35" s="216">
        <v>8.8679276616237937E-2</v>
      </c>
      <c r="L35" s="216">
        <v>3.4784257467185171E-2</v>
      </c>
    </row>
    <row r="36" spans="2:12" ht="13" x14ac:dyDescent="0.3">
      <c r="B36" s="1135" t="s">
        <v>0</v>
      </c>
      <c r="C36" s="1136">
        <v>1</v>
      </c>
      <c r="D36" s="1136">
        <v>1</v>
      </c>
      <c r="E36" s="1136">
        <v>1</v>
      </c>
      <c r="F36" s="1137">
        <v>0.99999999999999989</v>
      </c>
      <c r="H36" s="216" t="s">
        <v>0</v>
      </c>
      <c r="I36" s="216">
        <v>0.99999999999999989</v>
      </c>
      <c r="J36" s="216">
        <v>1</v>
      </c>
      <c r="K36" s="216">
        <v>1</v>
      </c>
      <c r="L36" s="216">
        <v>1.0000000000000002</v>
      </c>
    </row>
    <row r="37" spans="2:12" x14ac:dyDescent="0.25">
      <c r="H37" s="216"/>
      <c r="I37" s="216"/>
      <c r="J37" s="216"/>
      <c r="K37" s="216"/>
      <c r="L37" s="216"/>
    </row>
    <row r="38" spans="2:12" x14ac:dyDescent="0.25">
      <c r="H38" s="216"/>
      <c r="I38" s="216"/>
      <c r="J38" s="216"/>
      <c r="K38" s="216"/>
      <c r="L38" s="216"/>
    </row>
    <row r="39" spans="2:12" x14ac:dyDescent="0.25">
      <c r="H39" s="216"/>
      <c r="I39" s="216"/>
      <c r="J39" s="216"/>
      <c r="K39" s="216"/>
      <c r="L39" s="216"/>
    </row>
    <row r="40" spans="2:12" x14ac:dyDescent="0.25">
      <c r="H40" s="216"/>
      <c r="I40" s="216"/>
      <c r="J40" s="216"/>
      <c r="K40" s="216"/>
      <c r="L40" s="216"/>
    </row>
  </sheetData>
  <mergeCells count="6">
    <mergeCell ref="B3:D3"/>
    <mergeCell ref="B9:F9"/>
    <mergeCell ref="B25:F25"/>
    <mergeCell ref="H9:L9"/>
    <mergeCell ref="B4:V4"/>
    <mergeCell ref="B5:V5"/>
  </mergeCells>
  <conditionalFormatting sqref="C11:C19">
    <cfRule type="colorScale" priority="10">
      <colorScale>
        <cfvo type="min"/>
        <cfvo type="max"/>
        <color rgb="FFFCFCFF"/>
        <color theme="4"/>
      </colorScale>
    </cfRule>
  </conditionalFormatting>
  <conditionalFormatting sqref="C27:C35">
    <cfRule type="colorScale" priority="1">
      <colorScale>
        <cfvo type="min"/>
        <cfvo type="max"/>
        <color rgb="FFFCFCFF"/>
        <color theme="4"/>
      </colorScale>
    </cfRule>
  </conditionalFormatting>
  <conditionalFormatting sqref="D11:D19">
    <cfRule type="colorScale" priority="11">
      <colorScale>
        <cfvo type="min"/>
        <cfvo type="max"/>
        <color rgb="FFFCFCFF"/>
        <color theme="4"/>
      </colorScale>
    </cfRule>
  </conditionalFormatting>
  <conditionalFormatting sqref="D27:D35">
    <cfRule type="colorScale" priority="2">
      <colorScale>
        <cfvo type="min"/>
        <cfvo type="max"/>
        <color rgb="FFFCFCFF"/>
        <color theme="4"/>
      </colorScale>
    </cfRule>
  </conditionalFormatting>
  <conditionalFormatting sqref="E11:E19">
    <cfRule type="colorScale" priority="12">
      <colorScale>
        <cfvo type="min"/>
        <cfvo type="max"/>
        <color rgb="FFFCFCFF"/>
        <color theme="4"/>
      </colorScale>
    </cfRule>
  </conditionalFormatting>
  <conditionalFormatting sqref="E27:E35">
    <cfRule type="colorScale" priority="3">
      <colorScale>
        <cfvo type="min"/>
        <cfvo type="max"/>
        <color rgb="FFFCFCFF"/>
        <color theme="4"/>
      </colorScale>
    </cfRule>
  </conditionalFormatting>
  <conditionalFormatting sqref="I11:I19">
    <cfRule type="colorScale" priority="4">
      <colorScale>
        <cfvo type="min"/>
        <cfvo type="max"/>
        <color rgb="FFFCFCFF"/>
        <color theme="4"/>
      </colorScale>
    </cfRule>
  </conditionalFormatting>
  <conditionalFormatting sqref="J11:J19">
    <cfRule type="colorScale" priority="5">
      <colorScale>
        <cfvo type="min"/>
        <cfvo type="max"/>
        <color rgb="FFFCFCFF"/>
        <color theme="4"/>
      </colorScale>
    </cfRule>
  </conditionalFormatting>
  <conditionalFormatting sqref="K11:K19">
    <cfRule type="colorScale" priority="6">
      <colorScale>
        <cfvo type="min"/>
        <cfvo type="max"/>
        <color rgb="FFFCFCFF"/>
        <color theme="4"/>
      </colorScale>
    </cfRule>
  </conditionalFormatting>
  <printOptions horizontalCentered="1"/>
  <pageMargins left="0" right="0" top="0.43307086614173229" bottom="0.43307086614173229" header="0" footer="0"/>
  <pageSetup paperSize="9" scale="82" orientation="landscape" r:id="rId1"/>
  <headerFooter alignWithMargins="0"/>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Hoja74">
    <pageSetUpPr fitToPage="1"/>
  </sheetPr>
  <dimension ref="A1:R32"/>
  <sheetViews>
    <sheetView zoomScaleNormal="100" workbookViewId="0">
      <selection activeCell="B8" sqref="B8"/>
    </sheetView>
  </sheetViews>
  <sheetFormatPr baseColWidth="10" defaultRowHeight="12.5" x14ac:dyDescent="0.25"/>
  <cols>
    <col min="1" max="1" width="5.81640625" customWidth="1"/>
    <col min="2" max="2" width="28.81640625" customWidth="1"/>
    <col min="3" max="3" width="10.81640625" bestFit="1" customWidth="1"/>
    <col min="4" max="4" width="12.81640625" customWidth="1"/>
    <col min="5" max="5" width="10.81640625" bestFit="1" customWidth="1"/>
    <col min="6" max="6" width="12.81640625" customWidth="1"/>
    <col min="7" max="7" width="10.81640625" bestFit="1" customWidth="1"/>
    <col min="8" max="8" width="12.81640625" customWidth="1"/>
    <col min="9" max="9" width="28.1796875" customWidth="1"/>
    <col min="10" max="10" width="7" customWidth="1"/>
    <col min="11" max="11" width="10.81640625" customWidth="1"/>
    <col min="12" max="12" width="7" customWidth="1"/>
    <col min="13" max="13" width="10.81640625" customWidth="1"/>
    <col min="14" max="14" width="7" customWidth="1"/>
    <col min="15" max="15" width="10.81640625" customWidth="1"/>
    <col min="17" max="17" width="25.1796875" bestFit="1" customWidth="1"/>
    <col min="18" max="18" width="6.7265625" customWidth="1"/>
    <col min="19" max="19" width="10.7265625" customWidth="1"/>
    <col min="20" max="20" width="6.7265625" customWidth="1"/>
    <col min="21" max="21" width="10.7265625" customWidth="1"/>
    <col min="22" max="22" width="6.7265625" customWidth="1"/>
    <col min="23" max="23" width="10.7265625" customWidth="1"/>
  </cols>
  <sheetData>
    <row r="1" spans="1:18" s="216" customFormat="1" x14ac:dyDescent="0.25">
      <c r="A1" s="216" t="s">
        <v>96</v>
      </c>
      <c r="B1" s="216" t="s">
        <v>66</v>
      </c>
      <c r="C1" s="216" t="s">
        <v>66</v>
      </c>
      <c r="I1" s="216" t="s">
        <v>96</v>
      </c>
      <c r="J1" s="216" t="s">
        <v>67</v>
      </c>
      <c r="Q1" s="216" t="s">
        <v>81</v>
      </c>
    </row>
    <row r="2" spans="1:18" s="216" customFormat="1" x14ac:dyDescent="0.25"/>
    <row r="3" spans="1:18" s="216" customFormat="1" x14ac:dyDescent="0.25"/>
    <row r="4" spans="1:18" s="216" customFormat="1" x14ac:dyDescent="0.25"/>
    <row r="5" spans="1:18" s="216" customFormat="1" ht="16.5" customHeight="1" x14ac:dyDescent="0.25"/>
    <row r="6" spans="1:18" s="4" customFormat="1" ht="42.75" customHeight="1" x14ac:dyDescent="0.25">
      <c r="A6" s="219"/>
      <c r="B6" s="1401" t="s">
        <v>460</v>
      </c>
      <c r="C6" s="1401"/>
      <c r="D6" s="1401"/>
      <c r="E6" s="1401"/>
      <c r="F6" s="1401"/>
      <c r="G6" s="1401"/>
      <c r="H6" s="1401"/>
      <c r="I6" s="1401"/>
      <c r="J6" s="226"/>
      <c r="K6" s="226"/>
      <c r="L6" s="226"/>
      <c r="M6" s="217"/>
      <c r="N6" s="217"/>
      <c r="O6" s="217"/>
      <c r="P6" s="217"/>
      <c r="Q6" s="217"/>
      <c r="R6" s="217"/>
    </row>
    <row r="7" spans="1:18" s="4" customFormat="1" ht="15.75" customHeight="1" x14ac:dyDescent="0.25">
      <c r="A7" s="219"/>
      <c r="B7" s="1512" t="s">
        <v>486</v>
      </c>
      <c r="C7" s="1512"/>
      <c r="D7" s="1512"/>
      <c r="E7" s="1512"/>
      <c r="F7" s="1512"/>
      <c r="G7" s="1512"/>
      <c r="H7" s="1512"/>
      <c r="I7" s="1512"/>
      <c r="J7" s="236"/>
      <c r="K7" s="236"/>
      <c r="L7" s="236"/>
      <c r="M7" s="218"/>
      <c r="N7" s="218"/>
      <c r="O7" s="218"/>
      <c r="P7" s="218"/>
      <c r="Q7" s="218"/>
      <c r="R7" s="218"/>
    </row>
    <row r="8" spans="1:18" s="216" customFormat="1" ht="6" customHeight="1" x14ac:dyDescent="0.25">
      <c r="A8" s="220"/>
      <c r="B8" s="220"/>
      <c r="C8" s="220"/>
      <c r="D8" s="220"/>
      <c r="E8" s="220"/>
      <c r="F8" s="220"/>
      <c r="G8" s="220"/>
      <c r="H8" s="220"/>
      <c r="I8" s="220"/>
      <c r="J8" s="220"/>
      <c r="K8" s="220"/>
      <c r="L8" s="220"/>
    </row>
    <row r="9" spans="1:18" ht="15" customHeight="1" x14ac:dyDescent="0.3">
      <c r="B9" s="1394" t="s">
        <v>12</v>
      </c>
      <c r="C9" s="1522" t="s">
        <v>48</v>
      </c>
      <c r="D9" s="1523"/>
      <c r="E9" s="1522" t="s">
        <v>33</v>
      </c>
      <c r="F9" s="1523"/>
      <c r="G9" s="1522" t="s">
        <v>32</v>
      </c>
      <c r="H9" s="1523"/>
      <c r="I9" s="221"/>
      <c r="J9" s="221"/>
      <c r="K9" s="221"/>
      <c r="L9" s="221"/>
      <c r="M9" s="221"/>
      <c r="N9" s="221"/>
      <c r="O9" s="221"/>
    </row>
    <row r="10" spans="1:18" ht="46.5" customHeight="1" x14ac:dyDescent="0.25">
      <c r="B10" s="1524"/>
      <c r="C10" s="1138" t="s">
        <v>132</v>
      </c>
      <c r="D10" s="1139" t="s">
        <v>157</v>
      </c>
      <c r="E10" s="1138" t="s">
        <v>132</v>
      </c>
      <c r="F10" s="1139" t="s">
        <v>157</v>
      </c>
      <c r="G10" s="1138" t="s">
        <v>132</v>
      </c>
      <c r="H10" s="1139" t="s">
        <v>157</v>
      </c>
      <c r="I10" s="221"/>
      <c r="J10" s="221"/>
      <c r="K10" s="221"/>
      <c r="L10" s="221"/>
      <c r="M10" s="221"/>
      <c r="N10" s="221"/>
      <c r="O10" s="221"/>
    </row>
    <row r="11" spans="1:18" ht="15" customHeight="1" x14ac:dyDescent="0.3">
      <c r="B11" s="1146" t="s">
        <v>8</v>
      </c>
      <c r="C11" s="1140">
        <v>151.66900334076979</v>
      </c>
      <c r="D11" s="1141">
        <v>0.22240712805487614</v>
      </c>
      <c r="E11" s="1140">
        <v>271.4463636920471</v>
      </c>
      <c r="F11" s="1141">
        <v>0.14034038581535443</v>
      </c>
      <c r="G11" s="1140">
        <v>400.86222769367635</v>
      </c>
      <c r="H11" s="1141">
        <v>0.11968064138966714</v>
      </c>
      <c r="I11" s="221"/>
      <c r="J11" s="221"/>
      <c r="K11" s="221"/>
      <c r="L11" s="221"/>
      <c r="M11" s="221"/>
      <c r="N11" s="221"/>
      <c r="O11" s="221"/>
    </row>
    <row r="12" spans="1:18" ht="15" customHeight="1" x14ac:dyDescent="0.3">
      <c r="B12" s="1147" t="s">
        <v>7</v>
      </c>
      <c r="C12" s="1142">
        <v>136.73218889290425</v>
      </c>
      <c r="D12" s="1143">
        <v>0.26383019229402394</v>
      </c>
      <c r="E12" s="1142">
        <v>235.5852306457983</v>
      </c>
      <c r="F12" s="1143">
        <v>0.30271271831410224</v>
      </c>
      <c r="G12" s="1142">
        <v>353.41766850828168</v>
      </c>
      <c r="H12" s="1143">
        <v>0.20761518120334599</v>
      </c>
      <c r="I12" s="221"/>
      <c r="J12" s="221"/>
      <c r="K12" s="221"/>
      <c r="L12" s="221"/>
      <c r="M12" s="221"/>
      <c r="N12" s="221"/>
      <c r="O12" s="221"/>
    </row>
    <row r="13" spans="1:18" ht="15" customHeight="1" x14ac:dyDescent="0.3">
      <c r="B13" s="1147" t="s">
        <v>37</v>
      </c>
      <c r="C13" s="1142">
        <v>118.09249169435213</v>
      </c>
      <c r="D13" s="1143">
        <v>0.26344105204768309</v>
      </c>
      <c r="E13" s="1142">
        <v>198.30830672472382</v>
      </c>
      <c r="F13" s="1143">
        <v>0.30858239351849276</v>
      </c>
      <c r="G13" s="1142">
        <v>264.02443879404694</v>
      </c>
      <c r="H13" s="1143">
        <v>0.406425517427353</v>
      </c>
      <c r="I13" s="221"/>
      <c r="J13" s="221"/>
      <c r="K13" s="221"/>
      <c r="L13" s="221"/>
      <c r="M13" s="221"/>
      <c r="N13" s="221"/>
      <c r="O13" s="221"/>
    </row>
    <row r="14" spans="1:18" ht="15" customHeight="1" x14ac:dyDescent="0.3">
      <c r="B14" s="1147" t="s">
        <v>38</v>
      </c>
      <c r="C14" s="1142">
        <v>165.11064405113211</v>
      </c>
      <c r="D14" s="1143">
        <v>0.13041198859828504</v>
      </c>
      <c r="E14" s="1142">
        <v>280.21455186982269</v>
      </c>
      <c r="F14" s="1143">
        <v>0.18518869168736635</v>
      </c>
      <c r="G14" s="1142">
        <v>392.59973109483235</v>
      </c>
      <c r="H14" s="1143">
        <v>0.20894513085042604</v>
      </c>
      <c r="I14" s="221"/>
      <c r="J14" s="221"/>
      <c r="K14" s="221"/>
      <c r="L14" s="221"/>
      <c r="M14" s="221"/>
      <c r="N14" s="221"/>
      <c r="O14" s="221"/>
    </row>
    <row r="15" spans="1:18" ht="15" customHeight="1" x14ac:dyDescent="0.3">
      <c r="B15" s="1147" t="s">
        <v>6</v>
      </c>
      <c r="C15" s="1142">
        <v>154.07646062831236</v>
      </c>
      <c r="D15" s="1143">
        <v>0.18231823679504824</v>
      </c>
      <c r="E15" s="1142">
        <v>255.1972100031804</v>
      </c>
      <c r="F15" s="1143">
        <v>0.22031958515606412</v>
      </c>
      <c r="G15" s="1142">
        <v>368.00124185371135</v>
      </c>
      <c r="H15" s="1143">
        <v>0.24266374905010721</v>
      </c>
      <c r="I15" s="221"/>
      <c r="J15" s="221"/>
      <c r="K15" s="221"/>
      <c r="L15" s="221"/>
      <c r="M15" s="221"/>
      <c r="N15" s="221"/>
      <c r="O15" s="221"/>
    </row>
    <row r="16" spans="1:18" ht="15" customHeight="1" x14ac:dyDescent="0.3">
      <c r="B16" s="1147" t="s">
        <v>5</v>
      </c>
      <c r="C16" s="1142">
        <v>126.46609462710498</v>
      </c>
      <c r="D16" s="1143">
        <v>0.34327447439927888</v>
      </c>
      <c r="E16" s="1142">
        <v>204.02991545189568</v>
      </c>
      <c r="F16" s="1143">
        <v>0.2986495828290916</v>
      </c>
      <c r="G16" s="1142">
        <v>278.56279323513616</v>
      </c>
      <c r="H16" s="1143">
        <v>0.28983881873168527</v>
      </c>
      <c r="I16" s="221"/>
      <c r="J16" s="221"/>
      <c r="K16" s="221"/>
      <c r="L16" s="221"/>
      <c r="M16" s="221"/>
      <c r="N16" s="221"/>
      <c r="O16" s="221"/>
    </row>
    <row r="17" spans="1:15" ht="15" customHeight="1" x14ac:dyDescent="0.3">
      <c r="B17" s="1147" t="s">
        <v>4</v>
      </c>
      <c r="C17" s="1142">
        <v>128.59790402140399</v>
      </c>
      <c r="D17" s="1143">
        <v>0.28164123506372296</v>
      </c>
      <c r="E17" s="1142">
        <v>212.53567457736219</v>
      </c>
      <c r="F17" s="1143">
        <v>0.34892233879214446</v>
      </c>
      <c r="G17" s="1142">
        <v>287.80665650847345</v>
      </c>
      <c r="H17" s="1143">
        <v>0.37758830685640365</v>
      </c>
      <c r="I17" s="221"/>
      <c r="J17" s="221"/>
      <c r="K17" s="221"/>
      <c r="L17" s="221"/>
      <c r="M17" s="221"/>
      <c r="N17" s="221"/>
      <c r="O17" s="221"/>
    </row>
    <row r="18" spans="1:15" ht="15" customHeight="1" x14ac:dyDescent="0.3">
      <c r="B18" s="1147" t="s">
        <v>40</v>
      </c>
      <c r="C18" s="1142">
        <v>151.01599539700453</v>
      </c>
      <c r="D18" s="1143">
        <v>0.17470191539956817</v>
      </c>
      <c r="E18" s="1142">
        <v>257.442568715709</v>
      </c>
      <c r="F18" s="1143">
        <v>0.20611331173090289</v>
      </c>
      <c r="G18" s="1142">
        <v>355.25767697366888</v>
      </c>
      <c r="H18" s="1143">
        <v>0.23314012611664559</v>
      </c>
      <c r="I18" s="221"/>
      <c r="J18" s="221"/>
      <c r="K18" s="221"/>
      <c r="L18" s="221"/>
      <c r="M18" s="221"/>
      <c r="N18" s="221"/>
      <c r="O18" s="221"/>
    </row>
    <row r="19" spans="1:15" ht="15" customHeight="1" x14ac:dyDescent="0.3">
      <c r="B19" s="1147" t="s">
        <v>41</v>
      </c>
      <c r="C19" s="1142">
        <v>175.13396702493878</v>
      </c>
      <c r="D19" s="1143">
        <v>7.3307181315273806E-2</v>
      </c>
      <c r="E19" s="1142">
        <v>288.05977521572862</v>
      </c>
      <c r="F19" s="1143">
        <v>0.1864574070456145</v>
      </c>
      <c r="G19" s="1142">
        <v>395.86875521928897</v>
      </c>
      <c r="H19" s="1143">
        <v>0.24212053127261673</v>
      </c>
      <c r="I19" s="221"/>
      <c r="J19" s="221"/>
      <c r="K19" s="221"/>
      <c r="L19" s="221"/>
      <c r="M19" s="221"/>
      <c r="N19" s="221"/>
      <c r="O19" s="221"/>
    </row>
    <row r="20" spans="1:15" ht="15" customHeight="1" x14ac:dyDescent="0.3">
      <c r="B20" s="1147" t="s">
        <v>3</v>
      </c>
      <c r="C20" s="1142">
        <v>179.7719540951052</v>
      </c>
      <c r="D20" s="1143">
        <v>0.13106850260753167</v>
      </c>
      <c r="E20" s="1142">
        <v>307.92870127360897</v>
      </c>
      <c r="F20" s="1143">
        <v>0.1157079920813724</v>
      </c>
      <c r="G20" s="1142">
        <v>437.29849707292993</v>
      </c>
      <c r="H20" s="1143">
        <v>0.11514415539473358</v>
      </c>
      <c r="I20" s="221"/>
      <c r="J20" s="221"/>
      <c r="K20" s="221"/>
      <c r="L20" s="221"/>
      <c r="M20" s="221"/>
      <c r="N20" s="221"/>
      <c r="O20" s="221"/>
    </row>
    <row r="21" spans="1:15" ht="15" customHeight="1" x14ac:dyDescent="0.3">
      <c r="B21" s="1147" t="s">
        <v>2</v>
      </c>
      <c r="C21" s="1142">
        <v>131.73922651933722</v>
      </c>
      <c r="D21" s="1143">
        <v>0.20625514642617596</v>
      </c>
      <c r="E21" s="1142">
        <v>230.03369651347083</v>
      </c>
      <c r="F21" s="1143">
        <v>0.21226790066039838</v>
      </c>
      <c r="G21" s="1142">
        <v>320.76182072829488</v>
      </c>
      <c r="H21" s="1143">
        <v>0.26523955625813317</v>
      </c>
      <c r="I21" s="221"/>
      <c r="J21" s="221"/>
      <c r="K21" s="221"/>
      <c r="L21" s="221"/>
      <c r="M21" s="221"/>
      <c r="N21" s="221"/>
      <c r="O21" s="221"/>
    </row>
    <row r="22" spans="1:15" ht="15" customHeight="1" x14ac:dyDescent="0.3">
      <c r="B22" s="1147" t="s">
        <v>35</v>
      </c>
      <c r="C22" s="1142">
        <v>283.75794842685411</v>
      </c>
      <c r="D22" s="1143">
        <v>0.45509341973170803</v>
      </c>
      <c r="E22" s="1142">
        <v>345.14342816722433</v>
      </c>
      <c r="F22" s="1143">
        <v>0.24610038504191412</v>
      </c>
      <c r="G22" s="1142">
        <v>381.50560375847027</v>
      </c>
      <c r="H22" s="1143">
        <v>0.20802938209568209</v>
      </c>
      <c r="I22" s="221"/>
      <c r="J22" s="221"/>
      <c r="K22" s="221"/>
      <c r="L22" s="221"/>
      <c r="M22" s="221"/>
      <c r="N22" s="221"/>
      <c r="O22" s="221"/>
    </row>
    <row r="23" spans="1:15" ht="15" customHeight="1" x14ac:dyDescent="0.3">
      <c r="B23" s="1147" t="s">
        <v>42</v>
      </c>
      <c r="C23" s="1142">
        <v>180.18817239195806</v>
      </c>
      <c r="D23" s="1143">
        <v>7.2060992688574188E-2</v>
      </c>
      <c r="E23" s="1142">
        <v>275.67942510548306</v>
      </c>
      <c r="F23" s="1143">
        <v>0.1678444643915733</v>
      </c>
      <c r="G23" s="1142">
        <v>386.93366573409554</v>
      </c>
      <c r="H23" s="1143">
        <v>0.20182048259600316</v>
      </c>
      <c r="I23" s="221"/>
      <c r="J23" s="221"/>
      <c r="K23" s="221"/>
      <c r="L23" s="221"/>
      <c r="M23" s="221"/>
      <c r="N23" s="221"/>
      <c r="O23" s="221"/>
    </row>
    <row r="24" spans="1:15" ht="15" customHeight="1" x14ac:dyDescent="0.3">
      <c r="B24" s="1147" t="s">
        <v>43</v>
      </c>
      <c r="C24" s="1142">
        <v>143.05989324324443</v>
      </c>
      <c r="D24" s="1143">
        <v>0.23305933910425081</v>
      </c>
      <c r="E24" s="1142">
        <v>246.85105026646585</v>
      </c>
      <c r="F24" s="1143">
        <v>0.27152966942042178</v>
      </c>
      <c r="G24" s="1142">
        <v>344.23643758571279</v>
      </c>
      <c r="H24" s="1143">
        <v>0.29022765441223747</v>
      </c>
      <c r="I24" s="221"/>
      <c r="J24" s="221"/>
      <c r="K24" s="221"/>
      <c r="L24" s="221"/>
      <c r="M24" s="221"/>
      <c r="N24" s="221"/>
      <c r="O24" s="221"/>
    </row>
    <row r="25" spans="1:15" ht="15" customHeight="1" x14ac:dyDescent="0.3">
      <c r="B25" s="1147" t="s">
        <v>44</v>
      </c>
      <c r="C25" s="1142">
        <v>111.07850291517848</v>
      </c>
      <c r="D25" s="1143">
        <v>0.3591211704538616</v>
      </c>
      <c r="E25" s="1142">
        <v>235.13452980554993</v>
      </c>
      <c r="F25" s="1143">
        <v>0.44484107326636835</v>
      </c>
      <c r="G25" s="1142">
        <v>285.20943671766355</v>
      </c>
      <c r="H25" s="1143">
        <v>0.44605979569484644</v>
      </c>
      <c r="I25" s="221"/>
      <c r="J25" s="221"/>
      <c r="K25" s="221"/>
      <c r="L25" s="221"/>
      <c r="M25" s="221"/>
      <c r="N25" s="221"/>
      <c r="O25" s="221"/>
    </row>
    <row r="26" spans="1:15" ht="15" customHeight="1" x14ac:dyDescent="0.3">
      <c r="B26" s="1147" t="s">
        <v>45</v>
      </c>
      <c r="C26" s="1142">
        <v>166.35033474685136</v>
      </c>
      <c r="D26" s="1143">
        <v>0.18541430764686842</v>
      </c>
      <c r="E26" s="1142">
        <v>287.48230537946813</v>
      </c>
      <c r="F26" s="1143">
        <v>0.25655409474541957</v>
      </c>
      <c r="G26" s="1142">
        <v>387.12754798050122</v>
      </c>
      <c r="H26" s="1143">
        <v>0.30181207463900855</v>
      </c>
      <c r="I26" s="221"/>
      <c r="J26" s="221"/>
      <c r="K26" s="221"/>
      <c r="L26" s="221"/>
      <c r="M26" s="221"/>
      <c r="N26" s="221"/>
      <c r="O26" s="221"/>
    </row>
    <row r="27" spans="1:15" ht="15" customHeight="1" x14ac:dyDescent="0.3">
      <c r="B27" s="1147" t="s">
        <v>46</v>
      </c>
      <c r="C27" s="1142">
        <v>194.44</v>
      </c>
      <c r="D27" s="1143">
        <v>0.36313124177932327</v>
      </c>
      <c r="E27" s="1142">
        <v>201.86612587412472</v>
      </c>
      <c r="F27" s="1143">
        <v>0.36859413465942181</v>
      </c>
      <c r="G27" s="1142">
        <v>271.73152749490725</v>
      </c>
      <c r="H27" s="1143">
        <v>0.39771875976571525</v>
      </c>
      <c r="I27" s="221"/>
      <c r="J27" s="221"/>
      <c r="K27" s="221"/>
      <c r="L27" s="221"/>
      <c r="M27" s="221"/>
      <c r="N27" s="221"/>
      <c r="O27" s="221"/>
    </row>
    <row r="28" spans="1:15" ht="15" customHeight="1" x14ac:dyDescent="0.3">
      <c r="B28" s="1148" t="s">
        <v>1</v>
      </c>
      <c r="C28" s="1144" t="s">
        <v>366</v>
      </c>
      <c r="D28" s="1145" t="s">
        <v>366</v>
      </c>
      <c r="E28" s="1144" t="s">
        <v>366</v>
      </c>
      <c r="F28" s="1145" t="s">
        <v>366</v>
      </c>
      <c r="G28" s="1144" t="s">
        <v>366</v>
      </c>
      <c r="H28" s="1145" t="s">
        <v>366</v>
      </c>
      <c r="I28" s="221"/>
      <c r="J28" s="221"/>
      <c r="K28" s="221"/>
      <c r="L28" s="221"/>
      <c r="M28" s="221"/>
      <c r="N28" s="221"/>
      <c r="O28" s="221"/>
    </row>
    <row r="29" spans="1:15" ht="15" customHeight="1" x14ac:dyDescent="0.3">
      <c r="B29" s="1149" t="s">
        <v>0</v>
      </c>
      <c r="C29" s="1150">
        <v>165.62776043074439</v>
      </c>
      <c r="D29" s="1151">
        <v>0.27099517759195696</v>
      </c>
      <c r="E29" s="1150">
        <v>274.16125756082909</v>
      </c>
      <c r="F29" s="1151">
        <v>0.22957725747726443</v>
      </c>
      <c r="G29" s="1150">
        <v>380.73458696284428</v>
      </c>
      <c r="H29" s="1151">
        <v>0.24177529116474686</v>
      </c>
      <c r="I29" s="221"/>
      <c r="J29" s="221"/>
      <c r="K29" s="221"/>
      <c r="L29" s="221"/>
      <c r="M29" s="221"/>
      <c r="N29" s="221"/>
      <c r="O29" s="221"/>
    </row>
    <row r="30" spans="1:15" x14ac:dyDescent="0.25">
      <c r="A30" s="221"/>
      <c r="B30" s="221"/>
      <c r="C30" s="221"/>
      <c r="D30" s="221"/>
      <c r="E30" s="221"/>
      <c r="F30" s="221"/>
      <c r="G30" s="221"/>
      <c r="H30" s="221"/>
      <c r="I30" s="221"/>
      <c r="J30" s="221"/>
      <c r="K30" s="221"/>
      <c r="L30" s="221"/>
      <c r="M30" s="221"/>
      <c r="N30" s="221"/>
      <c r="O30" s="221"/>
    </row>
    <row r="31" spans="1:15" ht="12.75" customHeight="1" x14ac:dyDescent="0.25">
      <c r="B31" s="1152" t="s">
        <v>190</v>
      </c>
      <c r="C31" s="1152"/>
      <c r="D31" s="1152"/>
      <c r="E31" s="1152"/>
      <c r="F31" s="1152"/>
      <c r="G31" s="1152"/>
      <c r="H31" s="1152"/>
      <c r="I31" s="410"/>
      <c r="J31" s="410"/>
      <c r="K31" s="410"/>
      <c r="L31" s="410"/>
      <c r="M31" s="410"/>
      <c r="N31" s="410"/>
      <c r="O31" s="410"/>
    </row>
    <row r="32" spans="1:15" ht="36.75" customHeight="1" x14ac:dyDescent="0.25">
      <c r="B32" s="1519" t="s">
        <v>291</v>
      </c>
      <c r="C32" s="1519"/>
      <c r="D32" s="1519"/>
      <c r="E32" s="1519"/>
      <c r="F32" s="1519"/>
      <c r="G32" s="1519"/>
      <c r="H32" s="1519"/>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153"/>
        <color rgb="FFFCFCFF"/>
        <color theme="4"/>
      </colorScale>
    </cfRule>
  </conditionalFormatting>
  <conditionalFormatting sqref="E11:E28">
    <cfRule type="colorScale" priority="2">
      <colorScale>
        <cfvo type="num" val="153"/>
        <cfvo type="num" val="269"/>
        <color rgb="FFFCFCFF"/>
        <color theme="4"/>
      </colorScale>
    </cfRule>
  </conditionalFormatting>
  <conditionalFormatting sqref="G11:G28">
    <cfRule type="colorScale" priority="1">
      <colorScale>
        <cfvo type="num" val="260"/>
        <cfvo type="num" val="387"/>
        <color rgb="FFFCFCFF"/>
        <color theme="4"/>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Hoja75">
    <pageSetUpPr fitToPage="1"/>
  </sheetPr>
  <dimension ref="A1:R32"/>
  <sheetViews>
    <sheetView zoomScaleNormal="100" workbookViewId="0">
      <selection activeCell="B8" sqref="B8"/>
    </sheetView>
  </sheetViews>
  <sheetFormatPr baseColWidth="10" defaultRowHeight="12.5" x14ac:dyDescent="0.25"/>
  <cols>
    <col min="1" max="1" width="5.81640625" customWidth="1"/>
    <col min="2" max="2" width="28.81640625" customWidth="1"/>
    <col min="3" max="3" width="10.81640625" bestFit="1" customWidth="1"/>
    <col min="4" max="4" width="12.81640625" customWidth="1"/>
    <col min="5" max="5" width="10.81640625" bestFit="1" customWidth="1"/>
    <col min="6" max="6" width="12.81640625" customWidth="1"/>
    <col min="7" max="7" width="10.81640625" bestFit="1" customWidth="1"/>
    <col min="8" max="8" width="12.81640625" customWidth="1"/>
    <col min="9" max="9" width="28.1796875" customWidth="1"/>
    <col min="10" max="10" width="7" customWidth="1"/>
    <col min="11" max="11" width="10.81640625" customWidth="1"/>
    <col min="12" max="12" width="7" customWidth="1"/>
    <col min="13" max="13" width="10.81640625" customWidth="1"/>
    <col min="14" max="14" width="7" customWidth="1"/>
    <col min="15" max="15" width="10.81640625" customWidth="1"/>
    <col min="17" max="17" width="25.1796875" bestFit="1" customWidth="1"/>
    <col min="18" max="18" width="6.7265625" customWidth="1"/>
    <col min="19" max="19" width="10.7265625" customWidth="1"/>
    <col min="20" max="20" width="6.7265625" customWidth="1"/>
    <col min="21" max="21" width="10.7265625" customWidth="1"/>
    <col min="22" max="22" width="6.7265625" customWidth="1"/>
    <col min="23" max="23" width="10.7265625" customWidth="1"/>
  </cols>
  <sheetData>
    <row r="1" spans="1:18" s="216" customFormat="1" x14ac:dyDescent="0.25">
      <c r="A1" s="216" t="s">
        <v>96</v>
      </c>
      <c r="B1" s="216" t="s">
        <v>65</v>
      </c>
      <c r="C1" s="216" t="s">
        <v>65</v>
      </c>
      <c r="I1" s="216" t="s">
        <v>96</v>
      </c>
      <c r="J1" s="216" t="s">
        <v>67</v>
      </c>
      <c r="Q1" s="216" t="s">
        <v>81</v>
      </c>
    </row>
    <row r="2" spans="1:18" s="216" customFormat="1" x14ac:dyDescent="0.25"/>
    <row r="3" spans="1:18" s="216" customFormat="1" x14ac:dyDescent="0.25"/>
    <row r="4" spans="1:18" s="216" customFormat="1" x14ac:dyDescent="0.25"/>
    <row r="5" spans="1:18" s="216" customFormat="1" ht="16.5" customHeight="1" x14ac:dyDescent="0.25"/>
    <row r="6" spans="1:18" s="4" customFormat="1" ht="42.75" customHeight="1" x14ac:dyDescent="0.25">
      <c r="A6" s="219"/>
      <c r="B6" s="1401" t="s">
        <v>459</v>
      </c>
      <c r="C6" s="1401"/>
      <c r="D6" s="1401"/>
      <c r="E6" s="1401"/>
      <c r="F6" s="1401"/>
      <c r="G6" s="1401"/>
      <c r="H6" s="1401"/>
      <c r="I6" s="1401"/>
      <c r="J6" s="226"/>
      <c r="K6" s="226"/>
      <c r="L6" s="226"/>
      <c r="M6" s="217"/>
      <c r="N6" s="217"/>
      <c r="O6" s="217"/>
      <c r="P6" s="217"/>
      <c r="Q6" s="217"/>
      <c r="R6" s="217"/>
    </row>
    <row r="7" spans="1:18" s="4" customFormat="1" ht="15.75" customHeight="1" x14ac:dyDescent="0.25">
      <c r="A7" s="219"/>
      <c r="B7" s="1512" t="s">
        <v>486</v>
      </c>
      <c r="C7" s="1512"/>
      <c r="D7" s="1512"/>
      <c r="E7" s="1512"/>
      <c r="F7" s="1512"/>
      <c r="G7" s="1512"/>
      <c r="H7" s="1512"/>
      <c r="I7" s="1512"/>
      <c r="J7" s="236"/>
      <c r="K7" s="236"/>
      <c r="L7" s="236"/>
      <c r="M7" s="218"/>
      <c r="N7" s="218"/>
      <c r="O7" s="218"/>
      <c r="P7" s="218"/>
      <c r="Q7" s="218"/>
      <c r="R7" s="218"/>
    </row>
    <row r="8" spans="1:18" s="216" customFormat="1" ht="6" customHeight="1" x14ac:dyDescent="0.25">
      <c r="A8" s="220"/>
      <c r="B8" s="220"/>
      <c r="C8" s="220"/>
      <c r="D8" s="220"/>
      <c r="E8" s="220"/>
      <c r="F8" s="220"/>
      <c r="G8" s="220"/>
      <c r="H8" s="220"/>
      <c r="I8" s="220"/>
      <c r="J8" s="220"/>
      <c r="K8" s="220"/>
      <c r="L8" s="220"/>
    </row>
    <row r="9" spans="1:18" ht="15" customHeight="1" x14ac:dyDescent="0.3">
      <c r="B9" s="1394" t="s">
        <v>12</v>
      </c>
      <c r="C9" s="1522" t="s">
        <v>48</v>
      </c>
      <c r="D9" s="1523"/>
      <c r="E9" s="1522" t="s">
        <v>33</v>
      </c>
      <c r="F9" s="1523"/>
      <c r="G9" s="1522" t="s">
        <v>32</v>
      </c>
      <c r="H9" s="1523"/>
      <c r="I9" s="221"/>
      <c r="J9" s="221"/>
      <c r="K9" s="221"/>
      <c r="L9" s="221"/>
      <c r="M9" s="221"/>
      <c r="N9" s="221"/>
      <c r="O9" s="221"/>
    </row>
    <row r="10" spans="1:18" ht="46.5" customHeight="1" x14ac:dyDescent="0.25">
      <c r="B10" s="1524"/>
      <c r="C10" s="1138" t="s">
        <v>132</v>
      </c>
      <c r="D10" s="1139" t="s">
        <v>157</v>
      </c>
      <c r="E10" s="1138" t="s">
        <v>132</v>
      </c>
      <c r="F10" s="1139" t="s">
        <v>157</v>
      </c>
      <c r="G10" s="1138" t="s">
        <v>132</v>
      </c>
      <c r="H10" s="1139" t="s">
        <v>157</v>
      </c>
      <c r="I10" s="221"/>
      <c r="J10" s="221"/>
      <c r="K10" s="221"/>
      <c r="L10" s="221"/>
      <c r="M10" s="221"/>
      <c r="N10" s="221"/>
      <c r="O10" s="221"/>
    </row>
    <row r="11" spans="1:18" ht="15" customHeight="1" x14ac:dyDescent="0.3">
      <c r="B11" s="1146" t="s">
        <v>8</v>
      </c>
      <c r="C11" s="1140" t="s">
        <v>366</v>
      </c>
      <c r="D11" s="1141" t="s">
        <v>366</v>
      </c>
      <c r="E11" s="1140">
        <v>124.32666666666667</v>
      </c>
      <c r="F11" s="1141">
        <v>0.32235398085576883</v>
      </c>
      <c r="G11" s="1140">
        <v>691.10749999999985</v>
      </c>
      <c r="H11" s="1141">
        <v>0.2339074510107762</v>
      </c>
      <c r="I11" s="221"/>
      <c r="J11" s="221"/>
      <c r="K11" s="221"/>
      <c r="L11" s="221"/>
      <c r="M11" s="221"/>
      <c r="N11" s="221"/>
      <c r="O11" s="221"/>
    </row>
    <row r="12" spans="1:18" ht="15" customHeight="1" x14ac:dyDescent="0.3">
      <c r="B12" s="1147" t="s">
        <v>7</v>
      </c>
      <c r="C12" s="1142" t="s">
        <v>366</v>
      </c>
      <c r="D12" s="1143" t="s">
        <v>366</v>
      </c>
      <c r="E12" s="1142" t="s">
        <v>366</v>
      </c>
      <c r="F12" s="1143" t="s">
        <v>366</v>
      </c>
      <c r="G12" s="1142" t="s">
        <v>366</v>
      </c>
      <c r="H12" s="1143" t="s">
        <v>366</v>
      </c>
      <c r="I12" s="221"/>
      <c r="J12" s="221"/>
      <c r="K12" s="221"/>
      <c r="L12" s="221"/>
      <c r="M12" s="221"/>
      <c r="N12" s="221"/>
      <c r="O12" s="221"/>
    </row>
    <row r="13" spans="1:18" ht="15" customHeight="1" x14ac:dyDescent="0.3">
      <c r="B13" s="1147" t="s">
        <v>37</v>
      </c>
      <c r="C13" s="1142">
        <v>317.96875</v>
      </c>
      <c r="D13" s="1143">
        <v>0.22629239052001551</v>
      </c>
      <c r="E13" s="1142">
        <v>466.97</v>
      </c>
      <c r="F13" s="1143">
        <v>0.21875305663678318</v>
      </c>
      <c r="G13" s="1142">
        <v>692.51444444444451</v>
      </c>
      <c r="H13" s="1143">
        <v>0.16150348524296765</v>
      </c>
      <c r="I13" s="221"/>
      <c r="J13" s="221"/>
      <c r="K13" s="221"/>
      <c r="L13" s="221"/>
      <c r="M13" s="221"/>
      <c r="N13" s="221"/>
      <c r="O13" s="221"/>
    </row>
    <row r="14" spans="1:18" ht="15" customHeight="1" x14ac:dyDescent="0.3">
      <c r="B14" s="1147" t="s">
        <v>38</v>
      </c>
      <c r="C14" s="1142" t="s">
        <v>366</v>
      </c>
      <c r="D14" s="1143" t="s">
        <v>366</v>
      </c>
      <c r="E14" s="1142" t="s">
        <v>366</v>
      </c>
      <c r="F14" s="1143" t="s">
        <v>366</v>
      </c>
      <c r="G14" s="1142" t="s">
        <v>366</v>
      </c>
      <c r="H14" s="1143" t="s">
        <v>366</v>
      </c>
      <c r="I14" s="221"/>
      <c r="J14" s="221"/>
      <c r="K14" s="221"/>
      <c r="L14" s="221"/>
      <c r="M14" s="221"/>
      <c r="N14" s="221"/>
      <c r="O14" s="221"/>
    </row>
    <row r="15" spans="1:18" ht="15" customHeight="1" x14ac:dyDescent="0.3">
      <c r="B15" s="1147" t="s">
        <v>6</v>
      </c>
      <c r="C15" s="1142" t="s">
        <v>366</v>
      </c>
      <c r="D15" s="1143" t="s">
        <v>366</v>
      </c>
      <c r="E15" s="1142" t="s">
        <v>366</v>
      </c>
      <c r="F15" s="1143" t="s">
        <v>366</v>
      </c>
      <c r="G15" s="1142" t="s">
        <v>366</v>
      </c>
      <c r="H15" s="1143" t="s">
        <v>366</v>
      </c>
      <c r="I15" s="221"/>
      <c r="J15" s="221"/>
      <c r="K15" s="221"/>
      <c r="L15" s="221"/>
      <c r="M15" s="221"/>
      <c r="N15" s="221"/>
      <c r="O15" s="221"/>
    </row>
    <row r="16" spans="1:18" ht="15" customHeight="1" x14ac:dyDescent="0.3">
      <c r="B16" s="1147" t="s">
        <v>5</v>
      </c>
      <c r="C16" s="1142" t="s">
        <v>366</v>
      </c>
      <c r="D16" s="1143" t="s">
        <v>366</v>
      </c>
      <c r="E16" s="1142" t="s">
        <v>366</v>
      </c>
      <c r="F16" s="1143" t="s">
        <v>366</v>
      </c>
      <c r="G16" s="1142" t="s">
        <v>366</v>
      </c>
      <c r="H16" s="1143" t="s">
        <v>366</v>
      </c>
      <c r="I16" s="221"/>
      <c r="J16" s="221"/>
      <c r="K16" s="221"/>
      <c r="L16" s="221"/>
      <c r="M16" s="221"/>
      <c r="N16" s="221"/>
      <c r="O16" s="221"/>
    </row>
    <row r="17" spans="1:15" ht="15" customHeight="1" x14ac:dyDescent="0.3">
      <c r="B17" s="1147" t="s">
        <v>4</v>
      </c>
      <c r="C17" s="1142">
        <v>305.00407142857136</v>
      </c>
      <c r="D17" s="1143">
        <v>0.4590749173992637</v>
      </c>
      <c r="E17" s="1142">
        <v>532.33561768530512</v>
      </c>
      <c r="F17" s="1143">
        <v>0.48660196058840305</v>
      </c>
      <c r="G17" s="1142">
        <v>690.22071929824506</v>
      </c>
      <c r="H17" s="1143">
        <v>0.38929860000264865</v>
      </c>
      <c r="I17" s="221"/>
      <c r="J17" s="221"/>
      <c r="K17" s="221"/>
      <c r="L17" s="221"/>
      <c r="M17" s="221"/>
      <c r="N17" s="221"/>
      <c r="O17" s="221"/>
    </row>
    <row r="18" spans="1:15" ht="15" customHeight="1" x14ac:dyDescent="0.3">
      <c r="B18" s="1147" t="s">
        <v>40</v>
      </c>
      <c r="C18" s="1142">
        <v>264.14600000000002</v>
      </c>
      <c r="D18" s="1143">
        <v>0.58552309051848483</v>
      </c>
      <c r="E18" s="1142">
        <v>800</v>
      </c>
      <c r="F18" s="1143">
        <v>0</v>
      </c>
      <c r="G18" s="1142">
        <v>921.38692307692304</v>
      </c>
      <c r="H18" s="1143">
        <v>0.46183917090294929</v>
      </c>
      <c r="I18" s="221"/>
      <c r="J18" s="221"/>
      <c r="K18" s="221"/>
      <c r="L18" s="221"/>
      <c r="M18" s="221"/>
      <c r="N18" s="221"/>
      <c r="O18" s="221"/>
    </row>
    <row r="19" spans="1:15" ht="15" customHeight="1" x14ac:dyDescent="0.3">
      <c r="B19" s="1147" t="s">
        <v>41</v>
      </c>
      <c r="C19" s="1142">
        <v>263.07375000000002</v>
      </c>
      <c r="D19" s="1143">
        <v>0.27194028837309459</v>
      </c>
      <c r="E19" s="1142">
        <v>660.97238095238106</v>
      </c>
      <c r="F19" s="1143">
        <v>0.26304587474245988</v>
      </c>
      <c r="G19" s="1142">
        <v>844.56260869565187</v>
      </c>
      <c r="H19" s="1143">
        <v>0.43309572630350301</v>
      </c>
      <c r="I19" s="221"/>
      <c r="J19" s="221"/>
      <c r="K19" s="221"/>
      <c r="L19" s="221"/>
      <c r="M19" s="221"/>
      <c r="N19" s="221"/>
      <c r="O19" s="221"/>
    </row>
    <row r="20" spans="1:15" ht="15" customHeight="1" x14ac:dyDescent="0.3">
      <c r="B20" s="1147" t="s">
        <v>3</v>
      </c>
      <c r="C20" s="1142">
        <v>299.78160714285713</v>
      </c>
      <c r="D20" s="1143">
        <v>9.228911146735326E-2</v>
      </c>
      <c r="E20" s="1142">
        <v>1304.1926923076921</v>
      </c>
      <c r="F20" s="1143">
        <v>0.32279812595192353</v>
      </c>
      <c r="G20" s="1142">
        <v>1490.9892727272727</v>
      </c>
      <c r="H20" s="1143">
        <v>0.22097047557386601</v>
      </c>
      <c r="I20" s="221"/>
      <c r="J20" s="221"/>
      <c r="K20" s="221"/>
      <c r="L20" s="221"/>
      <c r="M20" s="221"/>
      <c r="N20" s="221"/>
      <c r="O20" s="221"/>
    </row>
    <row r="21" spans="1:15" ht="15" customHeight="1" x14ac:dyDescent="0.3">
      <c r="B21" s="1147" t="s">
        <v>2</v>
      </c>
      <c r="C21" s="1142" t="s">
        <v>366</v>
      </c>
      <c r="D21" s="1143" t="s">
        <v>366</v>
      </c>
      <c r="E21" s="1142" t="s">
        <v>366</v>
      </c>
      <c r="F21" s="1143" t="s">
        <v>366</v>
      </c>
      <c r="G21" s="1142" t="s">
        <v>366</v>
      </c>
      <c r="H21" s="1143" t="s">
        <v>366</v>
      </c>
      <c r="I21" s="221"/>
      <c r="J21" s="221"/>
      <c r="K21" s="221"/>
      <c r="L21" s="221"/>
      <c r="M21" s="221"/>
      <c r="N21" s="221"/>
      <c r="O21" s="221"/>
    </row>
    <row r="22" spans="1:15" ht="15" customHeight="1" x14ac:dyDescent="0.3">
      <c r="B22" s="1147" t="s">
        <v>35</v>
      </c>
      <c r="C22" s="1142">
        <v>225</v>
      </c>
      <c r="D22" s="1143">
        <v>0.47140452079103168</v>
      </c>
      <c r="E22" s="1142">
        <v>1007.7783036956523</v>
      </c>
      <c r="F22" s="1143">
        <v>0.61783978658348193</v>
      </c>
      <c r="G22" s="1142">
        <v>966.29130952380956</v>
      </c>
      <c r="H22" s="1143">
        <v>0.51988191443838594</v>
      </c>
      <c r="I22" s="221"/>
      <c r="J22" s="221"/>
      <c r="K22" s="221"/>
      <c r="L22" s="221"/>
      <c r="M22" s="221"/>
      <c r="N22" s="221"/>
      <c r="O22" s="221"/>
    </row>
    <row r="23" spans="1:15" ht="15" customHeight="1" x14ac:dyDescent="0.3">
      <c r="B23" s="1147" t="s">
        <v>42</v>
      </c>
      <c r="C23" s="1142" t="s">
        <v>366</v>
      </c>
      <c r="D23" s="1143" t="s">
        <v>366</v>
      </c>
      <c r="E23" s="1142">
        <v>528.46866666666676</v>
      </c>
      <c r="F23" s="1143">
        <v>0.32929546052297259</v>
      </c>
      <c r="G23" s="1142">
        <v>546.74477611940279</v>
      </c>
      <c r="H23" s="1143">
        <v>0.30480913359274953</v>
      </c>
      <c r="I23" s="221"/>
      <c r="J23" s="221"/>
      <c r="K23" s="221"/>
      <c r="L23" s="221"/>
      <c r="M23" s="221"/>
      <c r="N23" s="221"/>
      <c r="O23" s="221"/>
    </row>
    <row r="24" spans="1:15" ht="15" customHeight="1" x14ac:dyDescent="0.3">
      <c r="B24" s="1147" t="s">
        <v>43</v>
      </c>
      <c r="C24" s="1142">
        <v>233.93</v>
      </c>
      <c r="D24" s="1143">
        <v>0</v>
      </c>
      <c r="E24" s="1142" t="s">
        <v>366</v>
      </c>
      <c r="F24" s="1143" t="s">
        <v>366</v>
      </c>
      <c r="G24" s="1142">
        <v>338.44499999999999</v>
      </c>
      <c r="H24" s="1143">
        <v>1.2819620613932949</v>
      </c>
      <c r="I24" s="221"/>
      <c r="J24" s="221"/>
      <c r="K24" s="221"/>
      <c r="L24" s="221"/>
      <c r="M24" s="221"/>
      <c r="N24" s="221"/>
      <c r="O24" s="221"/>
    </row>
    <row r="25" spans="1:15" ht="15" customHeight="1" x14ac:dyDescent="0.3">
      <c r="B25" s="1147" t="s">
        <v>44</v>
      </c>
      <c r="C25" s="1142">
        <v>572.56100000000004</v>
      </c>
      <c r="D25" s="1143">
        <v>0.15237663081177791</v>
      </c>
      <c r="E25" s="1142">
        <v>968.64874999999995</v>
      </c>
      <c r="F25" s="1143">
        <v>0.4834365288323807</v>
      </c>
      <c r="G25" s="1142">
        <v>1058.252</v>
      </c>
      <c r="H25" s="1143">
        <v>0.3236279534935495</v>
      </c>
      <c r="I25" s="221"/>
      <c r="J25" s="221"/>
      <c r="K25" s="221"/>
      <c r="L25" s="221"/>
      <c r="M25" s="221"/>
      <c r="N25" s="221"/>
      <c r="O25" s="221"/>
    </row>
    <row r="26" spans="1:15" ht="15" customHeight="1" x14ac:dyDescent="0.3">
      <c r="B26" s="1147" t="s">
        <v>45</v>
      </c>
      <c r="C26" s="1142">
        <v>289.29810754481076</v>
      </c>
      <c r="D26" s="1143">
        <v>0.17901958562310863</v>
      </c>
      <c r="E26" s="1142">
        <v>493.37655913978602</v>
      </c>
      <c r="F26" s="1143">
        <v>0.29103534619848487</v>
      </c>
      <c r="G26" s="1142">
        <v>793.1834234669243</v>
      </c>
      <c r="H26" s="1143">
        <v>0.29277180885100162</v>
      </c>
      <c r="I26" s="221"/>
      <c r="J26" s="221"/>
      <c r="K26" s="221"/>
      <c r="L26" s="221"/>
      <c r="M26" s="221"/>
      <c r="N26" s="221"/>
      <c r="O26" s="221"/>
    </row>
    <row r="27" spans="1:15" ht="15" customHeight="1" x14ac:dyDescent="0.3">
      <c r="B27" s="1147" t="s">
        <v>46</v>
      </c>
      <c r="C27" s="1142" t="s">
        <v>366</v>
      </c>
      <c r="D27" s="1143" t="s">
        <v>366</v>
      </c>
      <c r="E27" s="1142" t="s">
        <v>366</v>
      </c>
      <c r="F27" s="1143" t="s">
        <v>366</v>
      </c>
      <c r="G27" s="1142" t="s">
        <v>366</v>
      </c>
      <c r="H27" s="1143" t="s">
        <v>366</v>
      </c>
      <c r="I27" s="221"/>
      <c r="J27" s="221"/>
      <c r="K27" s="221"/>
      <c r="L27" s="221"/>
      <c r="M27" s="221"/>
      <c r="N27" s="221"/>
      <c r="O27" s="221"/>
    </row>
    <row r="28" spans="1:15" ht="15" customHeight="1" x14ac:dyDescent="0.3">
      <c r="B28" s="1148" t="s">
        <v>1</v>
      </c>
      <c r="C28" s="1144" t="s">
        <v>366</v>
      </c>
      <c r="D28" s="1145" t="s">
        <v>366</v>
      </c>
      <c r="E28" s="1144" t="s">
        <v>366</v>
      </c>
      <c r="F28" s="1145" t="s">
        <v>366</v>
      </c>
      <c r="G28" s="1144" t="s">
        <v>366</v>
      </c>
      <c r="H28" s="1145" t="s">
        <v>366</v>
      </c>
      <c r="I28" s="221"/>
      <c r="J28" s="221"/>
      <c r="K28" s="221"/>
      <c r="L28" s="221"/>
      <c r="M28" s="221"/>
      <c r="N28" s="221"/>
      <c r="O28" s="221"/>
    </row>
    <row r="29" spans="1:15" ht="15" customHeight="1" x14ac:dyDescent="0.3">
      <c r="B29" s="1149" t="s">
        <v>0</v>
      </c>
      <c r="C29" s="1150">
        <v>294.71895035460818</v>
      </c>
      <c r="D29" s="1151">
        <v>0.29665637391087613</v>
      </c>
      <c r="E29" s="1150">
        <v>525.46986916666685</v>
      </c>
      <c r="F29" s="1151">
        <v>0.44290597683972049</v>
      </c>
      <c r="G29" s="1150">
        <v>787.41961122380155</v>
      </c>
      <c r="H29" s="1151">
        <v>0.35812835894256728</v>
      </c>
      <c r="I29" s="221"/>
      <c r="J29" s="221"/>
      <c r="K29" s="221"/>
      <c r="L29" s="221"/>
      <c r="M29" s="221"/>
      <c r="N29" s="221"/>
      <c r="O29" s="221"/>
    </row>
    <row r="30" spans="1:15" x14ac:dyDescent="0.25">
      <c r="A30" s="221"/>
      <c r="B30" s="221"/>
      <c r="C30" s="221"/>
      <c r="D30" s="221"/>
      <c r="E30" s="221"/>
      <c r="F30" s="221"/>
      <c r="G30" s="221"/>
      <c r="H30" s="221"/>
      <c r="I30" s="221"/>
      <c r="J30" s="221"/>
      <c r="K30" s="221"/>
      <c r="L30" s="221"/>
      <c r="M30" s="221"/>
      <c r="N30" s="221"/>
      <c r="O30" s="221"/>
    </row>
    <row r="31" spans="1:15" ht="12.75" customHeight="1" x14ac:dyDescent="0.25">
      <c r="B31" s="1152" t="s">
        <v>190</v>
      </c>
      <c r="C31" s="1152"/>
      <c r="D31" s="1152"/>
      <c r="E31" s="1152"/>
      <c r="F31" s="1152"/>
      <c r="G31" s="1152"/>
      <c r="H31" s="1152"/>
      <c r="I31" s="410"/>
      <c r="J31" s="410"/>
      <c r="K31" s="410"/>
      <c r="L31" s="410"/>
      <c r="M31" s="410"/>
      <c r="N31" s="410"/>
      <c r="O31" s="410"/>
    </row>
    <row r="32" spans="1:15" ht="36.75" customHeight="1" x14ac:dyDescent="0.25">
      <c r="B32" s="1519" t="s">
        <v>291</v>
      </c>
      <c r="C32" s="1519"/>
      <c r="D32" s="1519"/>
      <c r="E32" s="1519"/>
      <c r="F32" s="1519"/>
      <c r="G32" s="1519"/>
      <c r="H32" s="1519"/>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153"/>
        <color rgb="FFFCFCFF"/>
        <color theme="4"/>
      </colorScale>
    </cfRule>
  </conditionalFormatting>
  <conditionalFormatting sqref="E11:E28">
    <cfRule type="colorScale" priority="2">
      <colorScale>
        <cfvo type="num" val="153"/>
        <cfvo type="num" val="269"/>
        <color rgb="FFFCFCFF"/>
        <color theme="4"/>
      </colorScale>
    </cfRule>
  </conditionalFormatting>
  <conditionalFormatting sqref="G11:G28">
    <cfRule type="colorScale" priority="1">
      <colorScale>
        <cfvo type="num" val="260"/>
        <cfvo type="num" val="387"/>
        <color rgb="FFFCFCFF"/>
        <color theme="4"/>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Hoja76">
    <pageSetUpPr fitToPage="1"/>
  </sheetPr>
  <dimension ref="A1:R32"/>
  <sheetViews>
    <sheetView zoomScaleNormal="100" workbookViewId="0">
      <selection activeCell="B8" sqref="B8"/>
    </sheetView>
  </sheetViews>
  <sheetFormatPr baseColWidth="10" defaultRowHeight="12.5" x14ac:dyDescent="0.25"/>
  <cols>
    <col min="1" max="1" width="5.81640625" customWidth="1"/>
    <col min="2" max="2" width="28.81640625" customWidth="1"/>
    <col min="3" max="3" width="10.81640625" bestFit="1" customWidth="1"/>
    <col min="4" max="4" width="12.81640625" customWidth="1"/>
    <col min="5" max="5" width="10.81640625" bestFit="1" customWidth="1"/>
    <col min="6" max="6" width="12.81640625" customWidth="1"/>
    <col min="7" max="7" width="10.81640625" bestFit="1" customWidth="1"/>
    <col min="8" max="8" width="12.81640625" customWidth="1"/>
    <col min="9" max="9" width="28.1796875" customWidth="1"/>
    <col min="10" max="10" width="7" customWidth="1"/>
    <col min="11" max="11" width="10.81640625" customWidth="1"/>
    <col min="12" max="12" width="7" customWidth="1"/>
    <col min="13" max="13" width="10.81640625" customWidth="1"/>
    <col min="14" max="14" width="7" customWidth="1"/>
    <col min="15" max="15" width="10.81640625" customWidth="1"/>
    <col min="17" max="17" width="25.1796875" bestFit="1" customWidth="1"/>
    <col min="18" max="18" width="6.7265625" customWidth="1"/>
    <col min="19" max="19" width="10.7265625" customWidth="1"/>
    <col min="20" max="20" width="6.7265625" customWidth="1"/>
    <col min="21" max="21" width="10.7265625" customWidth="1"/>
    <col min="22" max="22" width="6.7265625" customWidth="1"/>
    <col min="23" max="23" width="10.7265625" customWidth="1"/>
  </cols>
  <sheetData>
    <row r="1" spans="1:18" s="216" customFormat="1" x14ac:dyDescent="0.25">
      <c r="A1" s="216" t="s">
        <v>96</v>
      </c>
      <c r="B1" s="216" t="s">
        <v>67</v>
      </c>
      <c r="C1" s="216" t="s">
        <v>195</v>
      </c>
      <c r="I1" s="216" t="s">
        <v>96</v>
      </c>
      <c r="J1" s="216" t="s">
        <v>67</v>
      </c>
      <c r="Q1" s="216" t="s">
        <v>81</v>
      </c>
    </row>
    <row r="2" spans="1:18" s="216" customFormat="1" x14ac:dyDescent="0.25"/>
    <row r="3" spans="1:18" s="216" customFormat="1" x14ac:dyDescent="0.25"/>
    <row r="4" spans="1:18" s="216" customFormat="1" x14ac:dyDescent="0.25"/>
    <row r="5" spans="1:18" s="216" customFormat="1" ht="16.5" customHeight="1" x14ac:dyDescent="0.25"/>
    <row r="6" spans="1:18" s="4" customFormat="1" ht="42.75" customHeight="1" x14ac:dyDescent="0.25">
      <c r="A6" s="219"/>
      <c r="B6" s="1401" t="s">
        <v>458</v>
      </c>
      <c r="C6" s="1401"/>
      <c r="D6" s="1401"/>
      <c r="E6" s="1401"/>
      <c r="F6" s="1401"/>
      <c r="G6" s="1401"/>
      <c r="H6" s="1401"/>
      <c r="I6" s="1401"/>
      <c r="J6" s="226"/>
      <c r="K6" s="226"/>
      <c r="L6" s="226"/>
      <c r="M6" s="217"/>
      <c r="N6" s="217"/>
      <c r="O6" s="217"/>
      <c r="P6" s="217"/>
      <c r="Q6" s="217"/>
      <c r="R6" s="217"/>
    </row>
    <row r="7" spans="1:18" s="4" customFormat="1" ht="15.75" customHeight="1" x14ac:dyDescent="0.25">
      <c r="A7" s="219"/>
      <c r="B7" s="1512" t="s">
        <v>486</v>
      </c>
      <c r="C7" s="1512"/>
      <c r="D7" s="1512"/>
      <c r="E7" s="1512"/>
      <c r="F7" s="1512"/>
      <c r="G7" s="1512"/>
      <c r="H7" s="1512"/>
      <c r="I7" s="1512"/>
      <c r="J7" s="236"/>
      <c r="K7" s="236"/>
      <c r="L7" s="236"/>
      <c r="M7" s="218"/>
      <c r="N7" s="218"/>
      <c r="O7" s="218"/>
      <c r="P7" s="218"/>
      <c r="Q7" s="218"/>
      <c r="R7" s="218"/>
    </row>
    <row r="8" spans="1:18" s="216" customFormat="1" ht="6" customHeight="1" x14ac:dyDescent="0.25">
      <c r="A8" s="220"/>
      <c r="B8" s="220"/>
      <c r="C8" s="220"/>
      <c r="D8" s="220"/>
      <c r="E8" s="220"/>
      <c r="F8" s="220"/>
      <c r="G8" s="220"/>
      <c r="H8" s="220"/>
      <c r="I8" s="220"/>
      <c r="J8" s="220"/>
      <c r="K8" s="220"/>
      <c r="L8" s="220"/>
    </row>
    <row r="9" spans="1:18" ht="15" customHeight="1" x14ac:dyDescent="0.3">
      <c r="B9" s="1394" t="s">
        <v>12</v>
      </c>
      <c r="C9" s="1522" t="s">
        <v>48</v>
      </c>
      <c r="D9" s="1523"/>
      <c r="E9" s="1522" t="s">
        <v>33</v>
      </c>
      <c r="F9" s="1523"/>
      <c r="G9" s="1522" t="s">
        <v>32</v>
      </c>
      <c r="H9" s="1523"/>
      <c r="I9" s="221"/>
      <c r="J9" s="221"/>
      <c r="K9" s="221"/>
      <c r="L9" s="221"/>
      <c r="M9" s="221"/>
      <c r="N9" s="221"/>
      <c r="O9" s="221"/>
    </row>
    <row r="10" spans="1:18" ht="46.5" customHeight="1" x14ac:dyDescent="0.25">
      <c r="B10" s="1524"/>
      <c r="C10" s="1138" t="s">
        <v>132</v>
      </c>
      <c r="D10" s="1139" t="s">
        <v>157</v>
      </c>
      <c r="E10" s="1138" t="s">
        <v>132</v>
      </c>
      <c r="F10" s="1139" t="s">
        <v>157</v>
      </c>
      <c r="G10" s="1138" t="s">
        <v>132</v>
      </c>
      <c r="H10" s="1139" t="s">
        <v>157</v>
      </c>
      <c r="I10" s="221"/>
      <c r="J10" s="221"/>
      <c r="K10" s="221"/>
      <c r="L10" s="221"/>
      <c r="M10" s="221"/>
      <c r="N10" s="221"/>
      <c r="O10" s="221"/>
    </row>
    <row r="11" spans="1:18" ht="15" customHeight="1" x14ac:dyDescent="0.3">
      <c r="B11" s="1146" t="s">
        <v>8</v>
      </c>
      <c r="C11" s="1140" t="s">
        <v>366</v>
      </c>
      <c r="D11" s="1141" t="s">
        <v>366</v>
      </c>
      <c r="E11" s="1140" t="s">
        <v>366</v>
      </c>
      <c r="F11" s="1141" t="s">
        <v>366</v>
      </c>
      <c r="G11" s="1140" t="s">
        <v>366</v>
      </c>
      <c r="H11" s="1141" t="s">
        <v>366</v>
      </c>
      <c r="I11" s="221"/>
      <c r="J11" s="221"/>
      <c r="K11" s="221"/>
      <c r="L11" s="221"/>
      <c r="M11" s="221"/>
      <c r="N11" s="221"/>
      <c r="O11" s="221"/>
    </row>
    <row r="12" spans="1:18" ht="15" customHeight="1" x14ac:dyDescent="0.3">
      <c r="B12" s="1147" t="s">
        <v>7</v>
      </c>
      <c r="C12" s="1142">
        <v>161.42000000000002</v>
      </c>
      <c r="D12" s="1143">
        <v>0.538105544548107</v>
      </c>
      <c r="E12" s="1142">
        <v>150</v>
      </c>
      <c r="F12" s="1143">
        <v>0</v>
      </c>
      <c r="G12" s="1142">
        <v>290</v>
      </c>
      <c r="H12" s="1143">
        <v>0</v>
      </c>
      <c r="I12" s="221"/>
      <c r="J12" s="221"/>
      <c r="K12" s="221"/>
      <c r="L12" s="221"/>
      <c r="M12" s="221"/>
      <c r="N12" s="221"/>
      <c r="O12" s="221"/>
    </row>
    <row r="13" spans="1:18" ht="15" customHeight="1" x14ac:dyDescent="0.3">
      <c r="B13" s="1147" t="s">
        <v>37</v>
      </c>
      <c r="C13" s="1142">
        <v>158.24224489795921</v>
      </c>
      <c r="D13" s="1143">
        <v>0.20679141859556083</v>
      </c>
      <c r="E13" s="1142">
        <v>249.87337349397558</v>
      </c>
      <c r="F13" s="1143">
        <v>0.31119271455957814</v>
      </c>
      <c r="G13" s="1142">
        <v>398.25948051948097</v>
      </c>
      <c r="H13" s="1143">
        <v>0.28179577901095915</v>
      </c>
      <c r="I13" s="221"/>
      <c r="J13" s="221"/>
      <c r="K13" s="221"/>
      <c r="L13" s="221"/>
      <c r="M13" s="221"/>
      <c r="N13" s="221"/>
      <c r="O13" s="221"/>
    </row>
    <row r="14" spans="1:18" ht="15" customHeight="1" x14ac:dyDescent="0.3">
      <c r="B14" s="1147" t="s">
        <v>38</v>
      </c>
      <c r="C14" s="1142" t="s">
        <v>366</v>
      </c>
      <c r="D14" s="1143" t="s">
        <v>366</v>
      </c>
      <c r="E14" s="1142" t="s">
        <v>366</v>
      </c>
      <c r="F14" s="1143" t="s">
        <v>366</v>
      </c>
      <c r="G14" s="1142" t="s">
        <v>366</v>
      </c>
      <c r="H14" s="1143" t="s">
        <v>366</v>
      </c>
      <c r="I14" s="221"/>
      <c r="J14" s="221"/>
      <c r="K14" s="221"/>
      <c r="L14" s="221"/>
      <c r="M14" s="221"/>
      <c r="N14" s="221"/>
      <c r="O14" s="221"/>
    </row>
    <row r="15" spans="1:18" ht="15" customHeight="1" x14ac:dyDescent="0.3">
      <c r="B15" s="1147" t="s">
        <v>6</v>
      </c>
      <c r="C15" s="1142">
        <v>228.26503234750706</v>
      </c>
      <c r="D15" s="1143">
        <v>0.48328634425469491</v>
      </c>
      <c r="E15" s="1142">
        <v>330.38386717399374</v>
      </c>
      <c r="F15" s="1143">
        <v>0.45681770617830708</v>
      </c>
      <c r="G15" s="1142">
        <v>548.39606212425497</v>
      </c>
      <c r="H15" s="1143">
        <v>0.43626739993295066</v>
      </c>
      <c r="I15" s="221"/>
      <c r="J15" s="221"/>
      <c r="K15" s="221"/>
      <c r="L15" s="221"/>
      <c r="M15" s="221"/>
      <c r="N15" s="221"/>
      <c r="O15" s="221"/>
    </row>
    <row r="16" spans="1:18" ht="15" customHeight="1" x14ac:dyDescent="0.3">
      <c r="B16" s="1147" t="s">
        <v>5</v>
      </c>
      <c r="C16" s="1142" t="s">
        <v>366</v>
      </c>
      <c r="D16" s="1143" t="s">
        <v>366</v>
      </c>
      <c r="E16" s="1142" t="s">
        <v>366</v>
      </c>
      <c r="F16" s="1143" t="s">
        <v>366</v>
      </c>
      <c r="G16" s="1142" t="s">
        <v>366</v>
      </c>
      <c r="H16" s="1143" t="s">
        <v>366</v>
      </c>
      <c r="I16" s="221"/>
      <c r="J16" s="221"/>
      <c r="K16" s="221"/>
      <c r="L16" s="221"/>
      <c r="M16" s="221"/>
      <c r="N16" s="221"/>
      <c r="O16" s="221"/>
    </row>
    <row r="17" spans="1:15" ht="15" customHeight="1" x14ac:dyDescent="0.3">
      <c r="B17" s="1147" t="s">
        <v>4</v>
      </c>
      <c r="C17" s="1142">
        <v>242.40338966565278</v>
      </c>
      <c r="D17" s="1143">
        <v>0.43447472385427638</v>
      </c>
      <c r="E17" s="1142">
        <v>394.06759785975663</v>
      </c>
      <c r="F17" s="1143">
        <v>0.52250011772884442</v>
      </c>
      <c r="G17" s="1142">
        <v>570.35311234818062</v>
      </c>
      <c r="H17" s="1143">
        <v>0.44952364712119336</v>
      </c>
      <c r="I17" s="221"/>
      <c r="J17" s="221"/>
      <c r="K17" s="221"/>
      <c r="L17" s="221"/>
      <c r="M17" s="221"/>
      <c r="N17" s="221"/>
      <c r="O17" s="221"/>
    </row>
    <row r="18" spans="1:15" ht="15" customHeight="1" x14ac:dyDescent="0.3">
      <c r="B18" s="1147" t="s">
        <v>40</v>
      </c>
      <c r="C18" s="1142">
        <v>176.06998161764696</v>
      </c>
      <c r="D18" s="1143">
        <v>0.3396785255207852</v>
      </c>
      <c r="E18" s="1142">
        <v>300.83065384615367</v>
      </c>
      <c r="F18" s="1143">
        <v>0.4193810651688763</v>
      </c>
      <c r="G18" s="1142">
        <v>480.2959374999997</v>
      </c>
      <c r="H18" s="1143">
        <v>0.5032500660393332</v>
      </c>
      <c r="I18" s="221"/>
      <c r="J18" s="221"/>
      <c r="K18" s="221"/>
      <c r="L18" s="221"/>
      <c r="M18" s="221"/>
      <c r="N18" s="221"/>
      <c r="O18" s="221"/>
    </row>
    <row r="19" spans="1:15" ht="15" customHeight="1" x14ac:dyDescent="0.3">
      <c r="B19" s="1147" t="s">
        <v>41</v>
      </c>
      <c r="C19" s="1142">
        <v>221.08688501742279</v>
      </c>
      <c r="D19" s="1143">
        <v>0.13969246669469865</v>
      </c>
      <c r="E19" s="1142">
        <v>289.42120000000313</v>
      </c>
      <c r="F19" s="1143">
        <v>0.1850092724991827</v>
      </c>
      <c r="G19" s="1142">
        <v>501.83004665629835</v>
      </c>
      <c r="H19" s="1143">
        <v>0.18252212910064947</v>
      </c>
      <c r="I19" s="221"/>
      <c r="J19" s="221"/>
      <c r="K19" s="221"/>
      <c r="L19" s="221"/>
      <c r="M19" s="221"/>
      <c r="N19" s="221"/>
      <c r="O19" s="221"/>
    </row>
    <row r="20" spans="1:15" ht="15" customHeight="1" x14ac:dyDescent="0.3">
      <c r="B20" s="1147" t="s">
        <v>3</v>
      </c>
      <c r="C20" s="1142">
        <v>282.9191662666027</v>
      </c>
      <c r="D20" s="1143">
        <v>0.15273310727484379</v>
      </c>
      <c r="E20" s="1142">
        <v>438.12808038075082</v>
      </c>
      <c r="F20" s="1143">
        <v>0.1741092270013096</v>
      </c>
      <c r="G20" s="1142">
        <v>774.02751135789993</v>
      </c>
      <c r="H20" s="1143">
        <v>0.18501468053243586</v>
      </c>
      <c r="I20" s="221"/>
      <c r="J20" s="221"/>
      <c r="K20" s="221"/>
      <c r="L20" s="221"/>
      <c r="M20" s="221"/>
      <c r="N20" s="221"/>
      <c r="O20" s="221"/>
    </row>
    <row r="21" spans="1:15" ht="15" customHeight="1" x14ac:dyDescent="0.3">
      <c r="B21" s="1147" t="s">
        <v>2</v>
      </c>
      <c r="C21" s="1142">
        <v>191.27785747056009</v>
      </c>
      <c r="D21" s="1143">
        <v>0.31838274519713194</v>
      </c>
      <c r="E21" s="1142">
        <v>347.90795597485129</v>
      </c>
      <c r="F21" s="1143">
        <v>0.27651120431873033</v>
      </c>
      <c r="G21" s="1142">
        <v>606.40667547045803</v>
      </c>
      <c r="H21" s="1143">
        <v>0.2647019938986595</v>
      </c>
      <c r="I21" s="221"/>
      <c r="J21" s="221"/>
      <c r="K21" s="221"/>
      <c r="L21" s="221"/>
      <c r="M21" s="221"/>
      <c r="N21" s="221"/>
      <c r="O21" s="221"/>
    </row>
    <row r="22" spans="1:15" ht="15" customHeight="1" x14ac:dyDescent="0.3">
      <c r="B22" s="1147" t="s">
        <v>35</v>
      </c>
      <c r="C22" s="1142">
        <v>185.27203094777573</v>
      </c>
      <c r="D22" s="1143">
        <v>0.3778213099778257</v>
      </c>
      <c r="E22" s="1142">
        <v>246.63717948717948</v>
      </c>
      <c r="F22" s="1143">
        <v>0.36143769089470751</v>
      </c>
      <c r="G22" s="1142">
        <v>391.01622784810093</v>
      </c>
      <c r="H22" s="1143">
        <v>0.40814205253322494</v>
      </c>
      <c r="I22" s="221"/>
      <c r="J22" s="221"/>
      <c r="K22" s="221"/>
      <c r="L22" s="221"/>
      <c r="M22" s="221"/>
      <c r="N22" s="221"/>
      <c r="O22" s="221"/>
    </row>
    <row r="23" spans="1:15" ht="15" customHeight="1" x14ac:dyDescent="0.3">
      <c r="B23" s="1147" t="s">
        <v>42</v>
      </c>
      <c r="C23" s="1142">
        <v>303.93007213706039</v>
      </c>
      <c r="D23" s="1143">
        <v>4.9073461730860669E-2</v>
      </c>
      <c r="E23" s="1142">
        <v>325.63938340807113</v>
      </c>
      <c r="F23" s="1143">
        <v>0.14840188714939942</v>
      </c>
      <c r="G23" s="1142">
        <v>481.21662884926428</v>
      </c>
      <c r="H23" s="1143">
        <v>0.26307510544480561</v>
      </c>
      <c r="I23" s="221"/>
      <c r="J23" s="221"/>
      <c r="K23" s="221"/>
      <c r="L23" s="221"/>
      <c r="M23" s="221"/>
      <c r="N23" s="221"/>
      <c r="O23" s="221"/>
    </row>
    <row r="24" spans="1:15" ht="15" customHeight="1" x14ac:dyDescent="0.3">
      <c r="B24" s="1147" t="s">
        <v>43</v>
      </c>
      <c r="C24" s="1142">
        <v>109.46545454545453</v>
      </c>
      <c r="D24" s="1143">
        <v>0.36681146433450273</v>
      </c>
      <c r="E24" s="1142">
        <v>127.83749999999999</v>
      </c>
      <c r="F24" s="1143">
        <v>0.40253075661643711</v>
      </c>
      <c r="G24" s="1142">
        <v>457.33333333333331</v>
      </c>
      <c r="H24" s="1143">
        <v>7.7039126890517257E-2</v>
      </c>
      <c r="I24" s="221"/>
      <c r="J24" s="221"/>
      <c r="K24" s="221"/>
      <c r="L24" s="221"/>
      <c r="M24" s="221"/>
      <c r="N24" s="221"/>
      <c r="O24" s="221"/>
    </row>
    <row r="25" spans="1:15" ht="15" customHeight="1" x14ac:dyDescent="0.3">
      <c r="B25" s="1147" t="s">
        <v>44</v>
      </c>
      <c r="C25" s="1142">
        <v>230.24873150105711</v>
      </c>
      <c r="D25" s="1143">
        <v>0.30055826478754011</v>
      </c>
      <c r="E25" s="1142">
        <v>486.35130368098032</v>
      </c>
      <c r="F25" s="1143">
        <v>0.2668120536498732</v>
      </c>
      <c r="G25" s="1142">
        <v>572.60264770240792</v>
      </c>
      <c r="H25" s="1143">
        <v>0.26337136561803304</v>
      </c>
      <c r="I25" s="221"/>
      <c r="J25" s="221"/>
      <c r="K25" s="221"/>
      <c r="L25" s="221"/>
      <c r="M25" s="221"/>
      <c r="N25" s="221"/>
      <c r="O25" s="221"/>
    </row>
    <row r="26" spans="1:15" ht="15" customHeight="1" x14ac:dyDescent="0.3">
      <c r="B26" s="1147" t="s">
        <v>45</v>
      </c>
      <c r="C26" s="1142" t="s">
        <v>366</v>
      </c>
      <c r="D26" s="1143" t="s">
        <v>366</v>
      </c>
      <c r="E26" s="1142" t="s">
        <v>366</v>
      </c>
      <c r="F26" s="1143" t="s">
        <v>366</v>
      </c>
      <c r="G26" s="1142" t="s">
        <v>366</v>
      </c>
      <c r="H26" s="1143" t="s">
        <v>366</v>
      </c>
      <c r="I26" s="221"/>
      <c r="J26" s="221"/>
      <c r="K26" s="221"/>
      <c r="L26" s="221"/>
      <c r="M26" s="221"/>
      <c r="N26" s="221"/>
      <c r="O26" s="221"/>
    </row>
    <row r="27" spans="1:15" ht="15" customHeight="1" x14ac:dyDescent="0.3">
      <c r="B27" s="1147" t="s">
        <v>46</v>
      </c>
      <c r="C27" s="1142" t="s">
        <v>366</v>
      </c>
      <c r="D27" s="1143" t="s">
        <v>366</v>
      </c>
      <c r="E27" s="1142" t="s">
        <v>366</v>
      </c>
      <c r="F27" s="1143" t="s">
        <v>366</v>
      </c>
      <c r="G27" s="1142" t="s">
        <v>366</v>
      </c>
      <c r="H27" s="1143" t="s">
        <v>366</v>
      </c>
      <c r="I27" s="221"/>
      <c r="J27" s="221"/>
      <c r="K27" s="221"/>
      <c r="L27" s="221"/>
      <c r="M27" s="221"/>
      <c r="N27" s="221"/>
      <c r="O27" s="221"/>
    </row>
    <row r="28" spans="1:15" ht="15" customHeight="1" x14ac:dyDescent="0.3">
      <c r="B28" s="1148" t="s">
        <v>1</v>
      </c>
      <c r="C28" s="1144" t="s">
        <v>366</v>
      </c>
      <c r="D28" s="1145" t="s">
        <v>366</v>
      </c>
      <c r="E28" s="1144" t="s">
        <v>366</v>
      </c>
      <c r="F28" s="1145" t="s">
        <v>366</v>
      </c>
      <c r="G28" s="1144" t="s">
        <v>366</v>
      </c>
      <c r="H28" s="1145" t="s">
        <v>366</v>
      </c>
      <c r="I28" s="221"/>
      <c r="J28" s="221"/>
      <c r="K28" s="221"/>
      <c r="L28" s="221"/>
      <c r="M28" s="221"/>
      <c r="N28" s="221"/>
      <c r="O28" s="221"/>
    </row>
    <row r="29" spans="1:15" ht="15" customHeight="1" x14ac:dyDescent="0.3">
      <c r="B29" s="1149" t="s">
        <v>0</v>
      </c>
      <c r="C29" s="1150">
        <v>232.24691678599225</v>
      </c>
      <c r="D29" s="1151">
        <v>0.34958034898400681</v>
      </c>
      <c r="E29" s="1150">
        <v>363.75363921405761</v>
      </c>
      <c r="F29" s="1151">
        <v>0.38232866932293713</v>
      </c>
      <c r="G29" s="1150">
        <v>588.48517402945174</v>
      </c>
      <c r="H29" s="1151">
        <v>0.35812516366112945</v>
      </c>
      <c r="I29" s="221"/>
      <c r="J29" s="221"/>
      <c r="K29" s="221"/>
      <c r="L29" s="221"/>
      <c r="M29" s="221"/>
      <c r="N29" s="221"/>
      <c r="O29" s="221"/>
    </row>
    <row r="30" spans="1:15" x14ac:dyDescent="0.25">
      <c r="A30" s="221"/>
      <c r="B30" s="221"/>
      <c r="C30" s="221"/>
      <c r="D30" s="221"/>
      <c r="E30" s="221"/>
      <c r="F30" s="221"/>
      <c r="G30" s="221"/>
      <c r="H30" s="221"/>
      <c r="I30" s="221"/>
      <c r="J30" s="221"/>
      <c r="K30" s="221"/>
      <c r="L30" s="221"/>
      <c r="M30" s="221"/>
      <c r="N30" s="221"/>
      <c r="O30" s="221"/>
    </row>
    <row r="31" spans="1:15" ht="12.75" customHeight="1" x14ac:dyDescent="0.25">
      <c r="B31" s="1152" t="s">
        <v>190</v>
      </c>
      <c r="C31" s="1152"/>
      <c r="D31" s="1152"/>
      <c r="E31" s="1152"/>
      <c r="F31" s="1152"/>
      <c r="G31" s="1152"/>
      <c r="H31" s="1152"/>
      <c r="I31" s="410"/>
      <c r="J31" s="410"/>
      <c r="K31" s="410"/>
      <c r="L31" s="410"/>
      <c r="M31" s="410"/>
      <c r="N31" s="410"/>
      <c r="O31" s="410"/>
    </row>
    <row r="32" spans="1:15" ht="36.75" customHeight="1" x14ac:dyDescent="0.25">
      <c r="B32" s="1519" t="s">
        <v>291</v>
      </c>
      <c r="C32" s="1519"/>
      <c r="D32" s="1519"/>
      <c r="E32" s="1519"/>
      <c r="F32" s="1519"/>
      <c r="G32" s="1519"/>
      <c r="H32" s="1519"/>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153"/>
        <color rgb="FFFCFCFF"/>
        <color theme="4"/>
      </colorScale>
    </cfRule>
  </conditionalFormatting>
  <conditionalFormatting sqref="E11:E28">
    <cfRule type="colorScale" priority="2">
      <colorScale>
        <cfvo type="num" val="153"/>
        <cfvo type="num" val="269"/>
        <color rgb="FFFCFCFF"/>
        <color theme="4"/>
      </colorScale>
    </cfRule>
  </conditionalFormatting>
  <conditionalFormatting sqref="G11:G28">
    <cfRule type="colorScale" priority="1">
      <colorScale>
        <cfvo type="num" val="260"/>
        <cfvo type="num" val="387"/>
        <color rgb="FFFCFCFF"/>
        <color theme="4"/>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111">
    <tabColor theme="0"/>
    <pageSetUpPr fitToPage="1"/>
  </sheetPr>
  <dimension ref="A1:Z26"/>
  <sheetViews>
    <sheetView zoomScaleNormal="100" workbookViewId="0">
      <selection activeCell="G7" sqref="G7"/>
    </sheetView>
  </sheetViews>
  <sheetFormatPr baseColWidth="10" defaultColWidth="11.453125" defaultRowHeight="14.5" x14ac:dyDescent="0.35"/>
  <cols>
    <col min="1" max="1" width="1.81640625" style="559" customWidth="1"/>
    <col min="2" max="2" width="24.54296875" style="559" customWidth="1"/>
    <col min="3" max="9" width="10.81640625" style="559" customWidth="1"/>
    <col min="10" max="11" width="7.1796875" style="559" customWidth="1"/>
    <col min="12" max="12" width="7.7265625" style="559" customWidth="1"/>
    <col min="13" max="20" width="8.26953125" style="559" customWidth="1"/>
    <col min="21" max="22" width="7.7265625" style="559" customWidth="1"/>
    <col min="23" max="23" width="11.453125" style="559" customWidth="1"/>
    <col min="24" max="24" width="11.453125" style="559"/>
    <col min="25" max="25" width="11.81640625" style="559" bestFit="1" customWidth="1"/>
    <col min="26" max="16384" width="11.453125" style="559"/>
  </cols>
  <sheetData>
    <row r="1" spans="1:24" x14ac:dyDescent="0.35">
      <c r="A1" s="558"/>
      <c r="B1" s="558"/>
      <c r="I1" s="560"/>
      <c r="J1" s="560"/>
    </row>
    <row r="2" spans="1:24" ht="48.75" customHeight="1" x14ac:dyDescent="0.35">
      <c r="A2" s="558"/>
      <c r="B2" s="558"/>
      <c r="I2" s="560"/>
      <c r="J2" s="560"/>
    </row>
    <row r="3" spans="1:24" ht="24" customHeight="1" x14ac:dyDescent="0.35">
      <c r="A3" s="558"/>
      <c r="B3" s="1285" t="s">
        <v>371</v>
      </c>
      <c r="C3" s="1285"/>
      <c r="D3" s="1285"/>
      <c r="E3" s="1285"/>
      <c r="F3" s="1285"/>
      <c r="G3" s="1285"/>
      <c r="H3" s="1285"/>
      <c r="I3" s="1285"/>
      <c r="J3" s="1285"/>
      <c r="K3" s="1285"/>
      <c r="L3" s="1285"/>
      <c r="M3" s="1285"/>
      <c r="N3" s="1285"/>
      <c r="O3" s="1285"/>
      <c r="P3" s="1285"/>
      <c r="Q3" s="1285"/>
      <c r="R3" s="1285"/>
      <c r="S3" s="1285"/>
      <c r="T3" s="1285"/>
      <c r="U3" s="1285"/>
    </row>
    <row r="5" spans="1:24" x14ac:dyDescent="0.35">
      <c r="B5" s="561"/>
      <c r="C5" s="1286" t="s">
        <v>368</v>
      </c>
      <c r="D5" s="1286"/>
      <c r="E5" s="1286"/>
      <c r="F5" s="1286"/>
      <c r="G5" s="1286"/>
      <c r="H5" s="1286"/>
      <c r="I5" s="1286"/>
      <c r="J5" s="1286"/>
      <c r="K5" s="1286" t="s">
        <v>342</v>
      </c>
      <c r="L5" s="1286"/>
      <c r="M5" s="1286"/>
      <c r="N5" s="1286"/>
      <c r="O5" s="1286"/>
      <c r="P5" s="1286"/>
      <c r="Q5" s="1286"/>
      <c r="R5" s="1286"/>
      <c r="S5" s="1286"/>
      <c r="T5" s="1286"/>
      <c r="U5" s="1286"/>
      <c r="V5" s="1286"/>
    </row>
    <row r="6" spans="1:24" ht="21" customHeight="1" x14ac:dyDescent="0.35">
      <c r="B6" s="561"/>
      <c r="C6" s="1286"/>
      <c r="D6" s="1286"/>
      <c r="E6" s="1286"/>
      <c r="F6" s="1286"/>
      <c r="G6" s="1286"/>
      <c r="H6" s="1286"/>
      <c r="I6" s="1286"/>
      <c r="J6" s="1286"/>
      <c r="K6" s="1286">
        <v>43830</v>
      </c>
      <c r="L6" s="1287"/>
      <c r="M6" s="1288">
        <v>44196</v>
      </c>
      <c r="N6" s="1288"/>
      <c r="O6" s="1288">
        <v>44561</v>
      </c>
      <c r="P6" s="1288"/>
      <c r="Q6" s="1288">
        <v>44926</v>
      </c>
      <c r="R6" s="1288"/>
      <c r="S6" s="1288">
        <v>45291</v>
      </c>
      <c r="T6" s="1288"/>
      <c r="U6" s="1288">
        <f>EVO_sol!U6</f>
        <v>45351</v>
      </c>
      <c r="V6" s="1288"/>
    </row>
    <row r="7" spans="1:24" x14ac:dyDescent="0.35">
      <c r="B7" s="668"/>
      <c r="C7" s="620">
        <v>43465</v>
      </c>
      <c r="D7" s="620">
        <v>43830</v>
      </c>
      <c r="E7" s="620">
        <v>44196</v>
      </c>
      <c r="F7" s="620">
        <v>44561</v>
      </c>
      <c r="G7" s="620">
        <v>44926</v>
      </c>
      <c r="H7" s="620">
        <v>45291</v>
      </c>
      <c r="I7" s="672">
        <f>EVO!I7</f>
        <v>45351</v>
      </c>
      <c r="J7" s="617"/>
      <c r="K7" s="617" t="s">
        <v>28</v>
      </c>
      <c r="L7" s="617" t="s">
        <v>343</v>
      </c>
      <c r="M7" s="617" t="s">
        <v>28</v>
      </c>
      <c r="N7" s="617" t="s">
        <v>343</v>
      </c>
      <c r="O7" s="617" t="s">
        <v>28</v>
      </c>
      <c r="P7" s="617" t="s">
        <v>343</v>
      </c>
      <c r="Q7" s="617" t="s">
        <v>28</v>
      </c>
      <c r="R7" s="617" t="s">
        <v>343</v>
      </c>
      <c r="S7" s="617" t="s">
        <v>28</v>
      </c>
      <c r="T7" s="617" t="s">
        <v>343</v>
      </c>
      <c r="U7" s="617" t="s">
        <v>28</v>
      </c>
      <c r="V7" s="617" t="s">
        <v>343</v>
      </c>
    </row>
    <row r="8" spans="1:24" ht="15" customHeight="1" x14ac:dyDescent="0.35">
      <c r="B8" s="1243" t="s">
        <v>8</v>
      </c>
      <c r="C8" s="637">
        <v>212243</v>
      </c>
      <c r="D8" s="637">
        <v>220375</v>
      </c>
      <c r="E8" s="637">
        <v>228555</v>
      </c>
      <c r="F8" s="637">
        <v>257227</v>
      </c>
      <c r="G8" s="637">
        <v>270632</v>
      </c>
      <c r="H8" s="637">
        <v>286600</v>
      </c>
      <c r="I8" s="639">
        <v>286357</v>
      </c>
      <c r="J8" s="669"/>
      <c r="K8" s="647">
        <v>3.8314573389935047E-2</v>
      </c>
      <c r="L8" s="639">
        <v>8132</v>
      </c>
      <c r="M8" s="651">
        <v>3.7118547929665402E-2</v>
      </c>
      <c r="N8" s="639">
        <v>8180</v>
      </c>
      <c r="O8" s="651">
        <v>0.12544901664807151</v>
      </c>
      <c r="P8" s="639">
        <v>28672</v>
      </c>
      <c r="Q8" s="651">
        <f>G8/F8-1</f>
        <v>5.2113502859342242E-2</v>
      </c>
      <c r="R8" s="639">
        <f>G8-F8</f>
        <v>13405</v>
      </c>
      <c r="S8" s="651">
        <f>H8/G8-1</f>
        <v>5.9002630878831841E-2</v>
      </c>
      <c r="T8" s="639">
        <f>H8-G8</f>
        <v>15968</v>
      </c>
      <c r="U8" s="651">
        <f>[1]Cuadro_CCAA2!N80</f>
        <v>5.9612132604617285E-2</v>
      </c>
      <c r="V8" s="639">
        <f>[1]Cuadro_CCAA2!O80</f>
        <v>16110</v>
      </c>
    </row>
    <row r="9" spans="1:24" x14ac:dyDescent="0.35">
      <c r="B9" s="1244" t="s">
        <v>7</v>
      </c>
      <c r="C9" s="630">
        <v>29146</v>
      </c>
      <c r="D9" s="630">
        <v>32952</v>
      </c>
      <c r="E9" s="630">
        <v>31533</v>
      </c>
      <c r="F9" s="630">
        <v>35145</v>
      </c>
      <c r="G9" s="630">
        <v>37547</v>
      </c>
      <c r="H9" s="630">
        <v>40334</v>
      </c>
      <c r="I9" s="631">
        <v>40215</v>
      </c>
      <c r="J9" s="669"/>
      <c r="K9" s="648">
        <v>0.13058395663212785</v>
      </c>
      <c r="L9" s="631">
        <v>3806</v>
      </c>
      <c r="M9" s="652">
        <v>-4.3062636562272383E-2</v>
      </c>
      <c r="N9" s="631">
        <v>-1419</v>
      </c>
      <c r="O9" s="652">
        <v>0.11454666539815439</v>
      </c>
      <c r="P9" s="631">
        <v>3612</v>
      </c>
      <c r="Q9" s="652">
        <f t="shared" ref="Q9:Q26" si="0">G9/F9-1</f>
        <v>6.8345426091904971E-2</v>
      </c>
      <c r="R9" s="631">
        <f t="shared" ref="R9:R26" si="1">G9-F9</f>
        <v>2402</v>
      </c>
      <c r="S9" s="652">
        <f t="shared" ref="S9:S25" si="2">H9/G9-1</f>
        <v>7.4226968865688248E-2</v>
      </c>
      <c r="T9" s="631">
        <f t="shared" ref="T9:T25" si="3">H9-G9</f>
        <v>2787</v>
      </c>
      <c r="U9" s="652">
        <f>[1]Cuadro_CCAA2!N81</f>
        <v>6.8808802423855786E-2</v>
      </c>
      <c r="V9" s="631">
        <f>[1]Cuadro_CCAA2!O81</f>
        <v>2589</v>
      </c>
    </row>
    <row r="10" spans="1:24" x14ac:dyDescent="0.35">
      <c r="B10" s="1244" t="s">
        <v>37</v>
      </c>
      <c r="C10" s="630">
        <v>22049</v>
      </c>
      <c r="D10" s="630">
        <v>21083</v>
      </c>
      <c r="E10" s="630">
        <v>24199</v>
      </c>
      <c r="F10" s="630">
        <v>27700</v>
      </c>
      <c r="G10" s="630">
        <v>28977</v>
      </c>
      <c r="H10" s="630">
        <v>31214</v>
      </c>
      <c r="I10" s="631">
        <v>31190</v>
      </c>
      <c r="J10" s="669"/>
      <c r="K10" s="648">
        <v>-4.3811510726110003E-2</v>
      </c>
      <c r="L10" s="631">
        <v>-966</v>
      </c>
      <c r="M10" s="652">
        <v>0.14779680311151155</v>
      </c>
      <c r="N10" s="631">
        <v>3116</v>
      </c>
      <c r="O10" s="652">
        <v>0.14467539980990951</v>
      </c>
      <c r="P10" s="631">
        <v>3501</v>
      </c>
      <c r="Q10" s="652">
        <f t="shared" si="0"/>
        <v>4.6101083032491053E-2</v>
      </c>
      <c r="R10" s="631">
        <f t="shared" si="1"/>
        <v>1277</v>
      </c>
      <c r="S10" s="652">
        <f t="shared" si="2"/>
        <v>7.7199157952859254E-2</v>
      </c>
      <c r="T10" s="631">
        <f t="shared" si="3"/>
        <v>2237</v>
      </c>
      <c r="U10" s="652">
        <f>[1]Cuadro_CCAA2!N82</f>
        <v>8.6873192319754766E-2</v>
      </c>
      <c r="V10" s="631">
        <f>[1]Cuadro_CCAA2!O82</f>
        <v>2493</v>
      </c>
    </row>
    <row r="11" spans="1:24" x14ac:dyDescent="0.35">
      <c r="B11" s="1244" t="s">
        <v>38</v>
      </c>
      <c r="C11" s="630">
        <v>17328</v>
      </c>
      <c r="D11" s="630">
        <v>20674</v>
      </c>
      <c r="E11" s="630">
        <v>23074</v>
      </c>
      <c r="F11" s="630">
        <v>24476</v>
      </c>
      <c r="G11" s="630">
        <v>26198</v>
      </c>
      <c r="H11" s="630">
        <v>29233</v>
      </c>
      <c r="I11" s="631">
        <v>29139</v>
      </c>
      <c r="J11" s="669"/>
      <c r="K11" s="648">
        <v>0.19309787626962138</v>
      </c>
      <c r="L11" s="631">
        <v>3346</v>
      </c>
      <c r="M11" s="652">
        <v>0.11608783979878101</v>
      </c>
      <c r="N11" s="631">
        <v>2400</v>
      </c>
      <c r="O11" s="652">
        <v>6.0761029730432625E-2</v>
      </c>
      <c r="P11" s="631">
        <v>1402</v>
      </c>
      <c r="Q11" s="652">
        <f t="shared" si="0"/>
        <v>7.0354633109985354E-2</v>
      </c>
      <c r="R11" s="631">
        <f t="shared" si="1"/>
        <v>1722</v>
      </c>
      <c r="S11" s="652">
        <f t="shared" si="2"/>
        <v>0.1158485380563401</v>
      </c>
      <c r="T11" s="631">
        <f t="shared" si="3"/>
        <v>3035</v>
      </c>
      <c r="U11" s="652">
        <f>[1]Cuadro_CCAA2!N83</f>
        <v>8.7519593938941487E-2</v>
      </c>
      <c r="V11" s="631">
        <f>[1]Cuadro_CCAA2!O83</f>
        <v>2345</v>
      </c>
    </row>
    <row r="12" spans="1:24" x14ac:dyDescent="0.35">
      <c r="B12" s="1244" t="s">
        <v>6</v>
      </c>
      <c r="C12" s="630">
        <v>21638</v>
      </c>
      <c r="D12" s="630">
        <v>23390</v>
      </c>
      <c r="E12" s="630">
        <v>25070</v>
      </c>
      <c r="F12" s="630">
        <v>26787</v>
      </c>
      <c r="G12" s="630">
        <v>34697</v>
      </c>
      <c r="H12" s="630">
        <v>40697</v>
      </c>
      <c r="I12" s="631">
        <v>40456</v>
      </c>
      <c r="J12" s="669"/>
      <c r="K12" s="648">
        <v>8.0968666235326836E-2</v>
      </c>
      <c r="L12" s="631">
        <v>1752</v>
      </c>
      <c r="M12" s="652">
        <v>7.1825566481402259E-2</v>
      </c>
      <c r="N12" s="631">
        <v>1680</v>
      </c>
      <c r="O12" s="652">
        <v>6.8488232947746308E-2</v>
      </c>
      <c r="P12" s="631">
        <v>1717</v>
      </c>
      <c r="Q12" s="652">
        <f t="shared" si="0"/>
        <v>0.29529249262702062</v>
      </c>
      <c r="R12" s="631">
        <f t="shared" si="1"/>
        <v>7910</v>
      </c>
      <c r="S12" s="652">
        <f t="shared" si="2"/>
        <v>0.17292561316540334</v>
      </c>
      <c r="T12" s="631">
        <f t="shared" si="3"/>
        <v>6000</v>
      </c>
      <c r="U12" s="652">
        <f>[1]Cuadro_CCAA2!N84</f>
        <v>0.13113012358105469</v>
      </c>
      <c r="V12" s="631">
        <f>[1]Cuadro_CCAA2!O84</f>
        <v>4690</v>
      </c>
      <c r="X12" s="566"/>
    </row>
    <row r="13" spans="1:24" x14ac:dyDescent="0.35">
      <c r="B13" s="1244" t="s">
        <v>5</v>
      </c>
      <c r="C13" s="630">
        <v>15734</v>
      </c>
      <c r="D13" s="630">
        <v>17179</v>
      </c>
      <c r="E13" s="630">
        <v>17123</v>
      </c>
      <c r="F13" s="630">
        <v>17369</v>
      </c>
      <c r="G13" s="630">
        <v>17553</v>
      </c>
      <c r="H13" s="630">
        <v>17166</v>
      </c>
      <c r="I13" s="631">
        <v>16934</v>
      </c>
      <c r="J13" s="669"/>
      <c r="K13" s="648">
        <v>9.1839328841998302E-2</v>
      </c>
      <c r="L13" s="631">
        <v>1445</v>
      </c>
      <c r="M13" s="652">
        <v>-3.2597939344548577E-3</v>
      </c>
      <c r="N13" s="631">
        <v>-56</v>
      </c>
      <c r="O13" s="652">
        <v>1.4366641359574883E-2</v>
      </c>
      <c r="P13" s="631">
        <v>246</v>
      </c>
      <c r="Q13" s="652">
        <f t="shared" si="0"/>
        <v>1.0593586274396882E-2</v>
      </c>
      <c r="R13" s="631">
        <f t="shared" si="1"/>
        <v>184</v>
      </c>
      <c r="S13" s="652">
        <f t="shared" si="2"/>
        <v>-2.204751324559906E-2</v>
      </c>
      <c r="T13" s="631">
        <f t="shared" si="3"/>
        <v>-387</v>
      </c>
      <c r="U13" s="652">
        <f>[1]Cuadro_CCAA2!N85</f>
        <v>-5.0252383623107133E-2</v>
      </c>
      <c r="V13" s="631">
        <f>[1]Cuadro_CCAA2!O85</f>
        <v>-896</v>
      </c>
      <c r="X13" s="566"/>
    </row>
    <row r="14" spans="1:24" x14ac:dyDescent="0.35">
      <c r="B14" s="1244" t="s">
        <v>4</v>
      </c>
      <c r="C14" s="630">
        <v>93374</v>
      </c>
      <c r="D14" s="630">
        <v>104776</v>
      </c>
      <c r="E14" s="630">
        <v>105589</v>
      </c>
      <c r="F14" s="630">
        <v>108712</v>
      </c>
      <c r="G14" s="630">
        <v>114173</v>
      </c>
      <c r="H14" s="630">
        <v>122589</v>
      </c>
      <c r="I14" s="631">
        <v>123323</v>
      </c>
      <c r="J14" s="669"/>
      <c r="K14" s="648">
        <v>0.12211108017221073</v>
      </c>
      <c r="L14" s="631">
        <v>11402</v>
      </c>
      <c r="M14" s="652">
        <v>7.7594105520348844E-3</v>
      </c>
      <c r="N14" s="631">
        <v>813</v>
      </c>
      <c r="O14" s="652">
        <v>2.9576944568089569E-2</v>
      </c>
      <c r="P14" s="631">
        <v>3123</v>
      </c>
      <c r="Q14" s="652">
        <f t="shared" si="0"/>
        <v>5.0233644859813076E-2</v>
      </c>
      <c r="R14" s="631">
        <f t="shared" si="1"/>
        <v>5461</v>
      </c>
      <c r="S14" s="652">
        <f t="shared" si="2"/>
        <v>7.3712699149536265E-2</v>
      </c>
      <c r="T14" s="631">
        <f t="shared" si="3"/>
        <v>8416</v>
      </c>
      <c r="U14" s="652">
        <f>[1]Cuadro_CCAA2!N86</f>
        <v>6.7306527270524219E-2</v>
      </c>
      <c r="V14" s="631">
        <f>[1]Cuadro_CCAA2!O86</f>
        <v>7777</v>
      </c>
      <c r="X14" s="566"/>
    </row>
    <row r="15" spans="1:24" x14ac:dyDescent="0.35">
      <c r="B15" s="1244" t="s">
        <v>40</v>
      </c>
      <c r="C15" s="630">
        <v>57838</v>
      </c>
      <c r="D15" s="630">
        <v>62182</v>
      </c>
      <c r="E15" s="630">
        <v>59849</v>
      </c>
      <c r="F15" s="630">
        <v>63814</v>
      </c>
      <c r="G15" s="630">
        <v>67338</v>
      </c>
      <c r="H15" s="630">
        <v>72357</v>
      </c>
      <c r="I15" s="631">
        <v>72070</v>
      </c>
      <c r="J15" s="669"/>
      <c r="K15" s="648">
        <v>7.5106331477575283E-2</v>
      </c>
      <c r="L15" s="631">
        <v>4344</v>
      </c>
      <c r="M15" s="652">
        <v>-3.7518896143578506E-2</v>
      </c>
      <c r="N15" s="631">
        <v>-2333</v>
      </c>
      <c r="O15" s="652">
        <v>6.6250062657688513E-2</v>
      </c>
      <c r="P15" s="631">
        <v>3965</v>
      </c>
      <c r="Q15" s="652">
        <f t="shared" si="0"/>
        <v>5.5222991819976697E-2</v>
      </c>
      <c r="R15" s="631">
        <f t="shared" si="1"/>
        <v>3524</v>
      </c>
      <c r="S15" s="652">
        <f t="shared" si="2"/>
        <v>7.4534438207253029E-2</v>
      </c>
      <c r="T15" s="631">
        <f t="shared" si="3"/>
        <v>5019</v>
      </c>
      <c r="U15" s="652">
        <f>[1]Cuadro_CCAA2!N87</f>
        <v>6.8923067795856108E-2</v>
      </c>
      <c r="V15" s="631">
        <f>[1]Cuadro_CCAA2!O87</f>
        <v>4647</v>
      </c>
      <c r="X15" s="566"/>
    </row>
    <row r="16" spans="1:24" x14ac:dyDescent="0.35">
      <c r="B16" s="1244" t="s">
        <v>41</v>
      </c>
      <c r="C16" s="630">
        <v>155037</v>
      </c>
      <c r="D16" s="630">
        <v>163730</v>
      </c>
      <c r="E16" s="630">
        <v>156934</v>
      </c>
      <c r="F16" s="630">
        <v>166875</v>
      </c>
      <c r="G16" s="630">
        <v>187874</v>
      </c>
      <c r="H16" s="630">
        <v>201720</v>
      </c>
      <c r="I16" s="631">
        <v>203145</v>
      </c>
      <c r="J16" s="669"/>
      <c r="K16" s="648">
        <v>5.6070486400020547E-2</v>
      </c>
      <c r="L16" s="631">
        <v>8693</v>
      </c>
      <c r="M16" s="652">
        <v>-4.1507359677517841E-2</v>
      </c>
      <c r="N16" s="631">
        <v>-6796</v>
      </c>
      <c r="O16" s="652">
        <v>6.3345100488103379E-2</v>
      </c>
      <c r="P16" s="631">
        <v>9941</v>
      </c>
      <c r="Q16" s="652">
        <f t="shared" si="0"/>
        <v>0.12583670411985026</v>
      </c>
      <c r="R16" s="631">
        <f t="shared" si="1"/>
        <v>20999</v>
      </c>
      <c r="S16" s="652">
        <f t="shared" si="2"/>
        <v>7.3698329731628709E-2</v>
      </c>
      <c r="T16" s="631">
        <f t="shared" si="3"/>
        <v>13846</v>
      </c>
      <c r="U16" s="652">
        <f>[1]Cuadro_CCAA2!N88</f>
        <v>8.2585479195088629E-2</v>
      </c>
      <c r="V16" s="631">
        <f>[1]Cuadro_CCAA2!O88</f>
        <v>15497</v>
      </c>
      <c r="X16" s="566"/>
    </row>
    <row r="17" spans="2:26" x14ac:dyDescent="0.35">
      <c r="B17" s="1244" t="s">
        <v>3</v>
      </c>
      <c r="C17" s="630">
        <v>74354</v>
      </c>
      <c r="D17" s="630">
        <v>88242</v>
      </c>
      <c r="E17" s="630">
        <v>102104</v>
      </c>
      <c r="F17" s="630">
        <v>117265</v>
      </c>
      <c r="G17" s="630">
        <v>133839</v>
      </c>
      <c r="H17" s="630">
        <v>146290</v>
      </c>
      <c r="I17" s="631">
        <v>147902</v>
      </c>
      <c r="J17" s="669"/>
      <c r="K17" s="648">
        <v>0.18678215025418932</v>
      </c>
      <c r="L17" s="631">
        <v>13888</v>
      </c>
      <c r="M17" s="652">
        <v>0.15709072777135602</v>
      </c>
      <c r="N17" s="631">
        <v>13862</v>
      </c>
      <c r="O17" s="652">
        <v>0.14848585755700072</v>
      </c>
      <c r="P17" s="631">
        <v>15161</v>
      </c>
      <c r="Q17" s="652">
        <f t="shared" si="0"/>
        <v>0.14133799513921463</v>
      </c>
      <c r="R17" s="631">
        <f t="shared" si="1"/>
        <v>16574</v>
      </c>
      <c r="S17" s="652">
        <f t="shared" si="2"/>
        <v>9.3029684919941014E-2</v>
      </c>
      <c r="T17" s="631">
        <f t="shared" si="3"/>
        <v>12451</v>
      </c>
      <c r="U17" s="652">
        <f>[1]Cuadro_CCAA2!N89</f>
        <v>7.9639686989021241E-2</v>
      </c>
      <c r="V17" s="631">
        <f>[1]Cuadro_CCAA2!O89</f>
        <v>10910</v>
      </c>
      <c r="X17" s="566"/>
    </row>
    <row r="18" spans="2:26" x14ac:dyDescent="0.35">
      <c r="B18" s="1244" t="s">
        <v>2</v>
      </c>
      <c r="C18" s="630">
        <v>29189</v>
      </c>
      <c r="D18" s="630">
        <v>28237</v>
      </c>
      <c r="E18" s="630">
        <v>29065</v>
      </c>
      <c r="F18" s="630">
        <v>31070</v>
      </c>
      <c r="G18" s="630">
        <v>32795</v>
      </c>
      <c r="H18" s="630">
        <v>35293</v>
      </c>
      <c r="I18" s="631">
        <v>34476</v>
      </c>
      <c r="J18" s="669"/>
      <c r="K18" s="648">
        <v>-3.2615026208503206E-2</v>
      </c>
      <c r="L18" s="631">
        <v>-952</v>
      </c>
      <c r="M18" s="652">
        <v>2.9323228388284939E-2</v>
      </c>
      <c r="N18" s="631">
        <v>828</v>
      </c>
      <c r="O18" s="652">
        <v>6.8983313263375257E-2</v>
      </c>
      <c r="P18" s="631">
        <v>2005</v>
      </c>
      <c r="Q18" s="652">
        <f t="shared" si="0"/>
        <v>5.551979401351792E-2</v>
      </c>
      <c r="R18" s="631">
        <f t="shared" si="1"/>
        <v>1725</v>
      </c>
      <c r="S18" s="652">
        <f t="shared" si="2"/>
        <v>7.6170147888397599E-2</v>
      </c>
      <c r="T18" s="631">
        <f t="shared" si="3"/>
        <v>2498</v>
      </c>
      <c r="U18" s="652">
        <f>[1]Cuadro_CCAA2!N90</f>
        <v>5.634709072525057E-2</v>
      </c>
      <c r="V18" s="631">
        <f>[1]Cuadro_CCAA2!O90</f>
        <v>1839</v>
      </c>
      <c r="X18" s="566"/>
    </row>
    <row r="19" spans="2:26" x14ac:dyDescent="0.35">
      <c r="B19" s="1244" t="s">
        <v>35</v>
      </c>
      <c r="C19" s="630">
        <v>60099</v>
      </c>
      <c r="D19" s="630">
        <v>61636</v>
      </c>
      <c r="E19" s="630">
        <v>62544</v>
      </c>
      <c r="F19" s="630">
        <v>65061</v>
      </c>
      <c r="G19" s="630">
        <v>68103</v>
      </c>
      <c r="H19" s="630">
        <v>73691</v>
      </c>
      <c r="I19" s="631">
        <v>73273</v>
      </c>
      <c r="J19" s="669"/>
      <c r="K19" s="648">
        <v>2.5574468793158056E-2</v>
      </c>
      <c r="L19" s="631">
        <v>1537</v>
      </c>
      <c r="M19" s="652">
        <v>1.4731650334220303E-2</v>
      </c>
      <c r="N19" s="631">
        <v>908</v>
      </c>
      <c r="O19" s="652">
        <v>4.0243668457405901E-2</v>
      </c>
      <c r="P19" s="631">
        <v>2517</v>
      </c>
      <c r="Q19" s="652">
        <f t="shared" si="0"/>
        <v>4.6756121178586296E-2</v>
      </c>
      <c r="R19" s="631">
        <f t="shared" si="1"/>
        <v>3042</v>
      </c>
      <c r="S19" s="652">
        <f t="shared" si="2"/>
        <v>8.2052185659956312E-2</v>
      </c>
      <c r="T19" s="631">
        <f t="shared" si="3"/>
        <v>5588</v>
      </c>
      <c r="U19" s="652">
        <f>[1]Cuadro_CCAA2!N91</f>
        <v>6.085131026494861E-2</v>
      </c>
      <c r="V19" s="631">
        <f>[1]Cuadro_CCAA2!O91</f>
        <v>4203</v>
      </c>
      <c r="X19" s="566"/>
    </row>
    <row r="20" spans="2:26" x14ac:dyDescent="0.35">
      <c r="B20" s="1244" t="s">
        <v>42</v>
      </c>
      <c r="C20" s="630">
        <v>141699</v>
      </c>
      <c r="D20" s="630">
        <v>143622</v>
      </c>
      <c r="E20" s="630">
        <v>133442</v>
      </c>
      <c r="F20" s="630">
        <v>152686</v>
      </c>
      <c r="G20" s="630">
        <v>163762</v>
      </c>
      <c r="H20" s="630">
        <v>177795</v>
      </c>
      <c r="I20" s="631">
        <v>176828</v>
      </c>
      <c r="J20" s="669"/>
      <c r="K20" s="648">
        <v>1.3571020261258004E-2</v>
      </c>
      <c r="L20" s="631">
        <v>1923</v>
      </c>
      <c r="M20" s="652">
        <v>-7.0880505772096147E-2</v>
      </c>
      <c r="N20" s="631">
        <v>-10180</v>
      </c>
      <c r="O20" s="652">
        <v>0.14421246683952571</v>
      </c>
      <c r="P20" s="631">
        <v>19244</v>
      </c>
      <c r="Q20" s="652">
        <f t="shared" si="0"/>
        <v>7.2541031921721677E-2</v>
      </c>
      <c r="R20" s="631">
        <f t="shared" si="1"/>
        <v>11076</v>
      </c>
      <c r="S20" s="652">
        <f t="shared" si="2"/>
        <v>8.5691430246333189E-2</v>
      </c>
      <c r="T20" s="631">
        <f t="shared" si="3"/>
        <v>14033</v>
      </c>
      <c r="U20" s="652">
        <f>[1]Cuadro_CCAA2!N92</f>
        <v>8.6467389634726999E-2</v>
      </c>
      <c r="V20" s="631">
        <f>[1]Cuadro_CCAA2!O92</f>
        <v>14073</v>
      </c>
      <c r="X20" s="566"/>
    </row>
    <row r="21" spans="2:26" x14ac:dyDescent="0.35">
      <c r="B21" s="1244" t="s">
        <v>43</v>
      </c>
      <c r="C21" s="630">
        <v>34999</v>
      </c>
      <c r="D21" s="630">
        <v>35054</v>
      </c>
      <c r="E21" s="630">
        <v>35294</v>
      </c>
      <c r="F21" s="630">
        <v>37047</v>
      </c>
      <c r="G21" s="630">
        <v>37762</v>
      </c>
      <c r="H21" s="630">
        <v>40484</v>
      </c>
      <c r="I21" s="631">
        <v>41165</v>
      </c>
      <c r="J21" s="669"/>
      <c r="K21" s="648">
        <v>1.571473470670659E-3</v>
      </c>
      <c r="L21" s="631">
        <v>55</v>
      </c>
      <c r="M21" s="652">
        <v>6.8465795629599757E-3</v>
      </c>
      <c r="N21" s="631">
        <v>240</v>
      </c>
      <c r="O21" s="652">
        <v>4.9668498894996249E-2</v>
      </c>
      <c r="P21" s="631">
        <v>1753</v>
      </c>
      <c r="Q21" s="652">
        <f t="shared" si="0"/>
        <v>1.9299808351553427E-2</v>
      </c>
      <c r="R21" s="631">
        <f t="shared" si="1"/>
        <v>715</v>
      </c>
      <c r="S21" s="652">
        <f t="shared" si="2"/>
        <v>7.2083046448810917E-2</v>
      </c>
      <c r="T21" s="631">
        <f t="shared" si="3"/>
        <v>2722</v>
      </c>
      <c r="U21" s="652">
        <f>[1]Cuadro_CCAA2!N93</f>
        <v>8.69507815800592E-2</v>
      </c>
      <c r="V21" s="631">
        <f>[1]Cuadro_CCAA2!O93</f>
        <v>3293</v>
      </c>
      <c r="X21" s="566"/>
    </row>
    <row r="22" spans="2:26" x14ac:dyDescent="0.35">
      <c r="B22" s="1244" t="s">
        <v>44</v>
      </c>
      <c r="C22" s="630">
        <v>13668</v>
      </c>
      <c r="D22" s="630">
        <v>13801</v>
      </c>
      <c r="E22" s="630">
        <v>13661</v>
      </c>
      <c r="F22" s="630">
        <v>14164</v>
      </c>
      <c r="G22" s="630">
        <v>15245</v>
      </c>
      <c r="H22" s="630">
        <v>16142</v>
      </c>
      <c r="I22" s="631">
        <v>16266</v>
      </c>
      <c r="J22" s="669"/>
      <c r="K22" s="648">
        <v>9.7307579748318052E-3</v>
      </c>
      <c r="L22" s="631">
        <v>133</v>
      </c>
      <c r="M22" s="652">
        <v>-1.0144192449822453E-2</v>
      </c>
      <c r="N22" s="631">
        <v>-140</v>
      </c>
      <c r="O22" s="652">
        <v>3.6820144938145116E-2</v>
      </c>
      <c r="P22" s="631">
        <v>503</v>
      </c>
      <c r="Q22" s="652">
        <f t="shared" si="0"/>
        <v>7.6320248517367961E-2</v>
      </c>
      <c r="R22" s="631">
        <f t="shared" si="1"/>
        <v>1081</v>
      </c>
      <c r="S22" s="652">
        <f t="shared" si="2"/>
        <v>5.8838963594621152E-2</v>
      </c>
      <c r="T22" s="631">
        <f t="shared" si="3"/>
        <v>897</v>
      </c>
      <c r="U22" s="652">
        <f>[1]Cuadro_CCAA2!N94</f>
        <v>6.1264435310236731E-2</v>
      </c>
      <c r="V22" s="631">
        <f>[1]Cuadro_CCAA2!O94</f>
        <v>939</v>
      </c>
      <c r="X22" s="566"/>
    </row>
    <row r="23" spans="2:26" x14ac:dyDescent="0.35">
      <c r="B23" s="1244" t="s">
        <v>45</v>
      </c>
      <c r="C23" s="630">
        <v>65017</v>
      </c>
      <c r="D23" s="630">
        <v>67062</v>
      </c>
      <c r="E23" s="630">
        <v>65757</v>
      </c>
      <c r="F23" s="630">
        <v>65741</v>
      </c>
      <c r="G23" s="630">
        <v>65206</v>
      </c>
      <c r="H23" s="630">
        <v>67674</v>
      </c>
      <c r="I23" s="631">
        <v>67749</v>
      </c>
      <c r="J23" s="669"/>
      <c r="K23" s="648">
        <v>3.1453312210652618E-2</v>
      </c>
      <c r="L23" s="631">
        <v>2045</v>
      </c>
      <c r="M23" s="652">
        <v>-1.9459604545047915E-2</v>
      </c>
      <c r="N23" s="631">
        <v>-1305</v>
      </c>
      <c r="O23" s="652">
        <v>-2.4332010280270211E-4</v>
      </c>
      <c r="P23" s="631">
        <v>-16</v>
      </c>
      <c r="Q23" s="652">
        <f t="shared" si="0"/>
        <v>-8.137996075508469E-3</v>
      </c>
      <c r="R23" s="631">
        <f t="shared" si="1"/>
        <v>-535</v>
      </c>
      <c r="S23" s="652">
        <f t="shared" si="2"/>
        <v>3.7849277673833726E-2</v>
      </c>
      <c r="T23" s="631">
        <f t="shared" si="3"/>
        <v>2468</v>
      </c>
      <c r="U23" s="652">
        <f>[1]Cuadro_CCAA2!N95</f>
        <v>3.6710022953328147E-2</v>
      </c>
      <c r="V23" s="631">
        <f>[1]Cuadro_CCAA2!O95</f>
        <v>2399</v>
      </c>
      <c r="X23" s="566"/>
    </row>
    <row r="24" spans="2:26" x14ac:dyDescent="0.35">
      <c r="B24" s="1244" t="s">
        <v>46</v>
      </c>
      <c r="C24" s="630">
        <v>8100</v>
      </c>
      <c r="D24" s="630">
        <v>8282</v>
      </c>
      <c r="E24" s="630">
        <v>7638</v>
      </c>
      <c r="F24" s="630">
        <v>8004</v>
      </c>
      <c r="G24" s="630">
        <v>8548</v>
      </c>
      <c r="H24" s="630">
        <v>9180</v>
      </c>
      <c r="I24" s="631">
        <v>9169</v>
      </c>
      <c r="J24" s="669"/>
      <c r="K24" s="648">
        <v>2.246913580246912E-2</v>
      </c>
      <c r="L24" s="631">
        <v>182</v>
      </c>
      <c r="M24" s="652">
        <v>-7.7758995411736254E-2</v>
      </c>
      <c r="N24" s="631">
        <v>-644</v>
      </c>
      <c r="O24" s="652">
        <v>4.7918303220738423E-2</v>
      </c>
      <c r="P24" s="631">
        <v>366</v>
      </c>
      <c r="Q24" s="652">
        <f t="shared" si="0"/>
        <v>6.7966016991504175E-2</v>
      </c>
      <c r="R24" s="631">
        <f t="shared" si="1"/>
        <v>544</v>
      </c>
      <c r="S24" s="652">
        <f t="shared" si="2"/>
        <v>7.3935423490875118E-2</v>
      </c>
      <c r="T24" s="631">
        <f t="shared" si="3"/>
        <v>632</v>
      </c>
      <c r="U24" s="652">
        <f>[1]Cuadro_CCAA2!N96</f>
        <v>6.1595461387055739E-2</v>
      </c>
      <c r="V24" s="631">
        <f>[1]Cuadro_CCAA2!O96</f>
        <v>532</v>
      </c>
      <c r="X24" s="566"/>
    </row>
    <row r="25" spans="2:26" x14ac:dyDescent="0.35">
      <c r="B25" s="1245" t="s">
        <v>1</v>
      </c>
      <c r="C25" s="632">
        <v>2763</v>
      </c>
      <c r="D25" s="632">
        <v>2906</v>
      </c>
      <c r="E25" s="632">
        <v>2799</v>
      </c>
      <c r="F25" s="632">
        <v>2999</v>
      </c>
      <c r="G25" s="632">
        <v>3188</v>
      </c>
      <c r="H25" s="632">
        <v>3407</v>
      </c>
      <c r="I25" s="633">
        <v>3453</v>
      </c>
      <c r="J25" s="670"/>
      <c r="K25" s="650">
        <v>5.1755338400289563E-2</v>
      </c>
      <c r="L25" s="633">
        <v>143</v>
      </c>
      <c r="M25" s="654">
        <v>-3.6820371644872729E-2</v>
      </c>
      <c r="N25" s="633">
        <v>-107</v>
      </c>
      <c r="O25" s="654">
        <v>7.1454090746695176E-2</v>
      </c>
      <c r="P25" s="633">
        <v>200</v>
      </c>
      <c r="Q25" s="654">
        <f t="shared" si="0"/>
        <v>6.302100700233404E-2</v>
      </c>
      <c r="R25" s="633">
        <f t="shared" si="1"/>
        <v>189</v>
      </c>
      <c r="S25" s="654">
        <f t="shared" si="2"/>
        <v>6.8695106649937276E-2</v>
      </c>
      <c r="T25" s="633">
        <f t="shared" si="3"/>
        <v>219</v>
      </c>
      <c r="U25" s="654">
        <f>[1]Cuadro_CCAA2!P99</f>
        <v>8.4825636192271459E-2</v>
      </c>
      <c r="V25" s="633">
        <f>[1]Cuadro_CCAA2!O97+[1]Cuadro_CCAA2!O98</f>
        <v>270</v>
      </c>
      <c r="X25" s="566"/>
      <c r="Y25" s="566"/>
      <c r="Z25" s="567"/>
    </row>
    <row r="26" spans="2:26" x14ac:dyDescent="0.35">
      <c r="B26" s="1229" t="s">
        <v>0</v>
      </c>
      <c r="C26" s="622">
        <v>1054275</v>
      </c>
      <c r="D26" s="622">
        <v>1115183</v>
      </c>
      <c r="E26" s="622">
        <v>1124230</v>
      </c>
      <c r="F26" s="622">
        <v>1222142</v>
      </c>
      <c r="G26" s="622">
        <v>1313437</v>
      </c>
      <c r="H26" s="622">
        <v>1411866</v>
      </c>
      <c r="I26" s="622">
        <v>1413110</v>
      </c>
      <c r="J26" s="671"/>
      <c r="K26" s="662">
        <v>5.7772402836072212E-2</v>
      </c>
      <c r="L26" s="663">
        <v>60908</v>
      </c>
      <c r="M26" s="665">
        <v>8.1125698652149136E-3</v>
      </c>
      <c r="N26" s="627">
        <v>9047</v>
      </c>
      <c r="O26" s="634">
        <v>8.7092498865890322E-2</v>
      </c>
      <c r="P26" s="618">
        <v>97912</v>
      </c>
      <c r="Q26" s="665">
        <f t="shared" si="0"/>
        <v>7.4700812180581222E-2</v>
      </c>
      <c r="R26" s="627">
        <f t="shared" si="1"/>
        <v>91295</v>
      </c>
      <c r="S26" s="563">
        <f t="shared" ref="S26" si="4">H26/G26-1</f>
        <v>7.4940023769697328E-2</v>
      </c>
      <c r="T26" s="562">
        <f t="shared" ref="T26" si="5">H26-G26</f>
        <v>98429</v>
      </c>
      <c r="U26" s="665">
        <f>[1]Cuadro_CCAA2!N99</f>
        <v>7.1024708200697395E-2</v>
      </c>
      <c r="V26" s="627">
        <f>SUM(V8:V25)</f>
        <v>93710</v>
      </c>
    </row>
  </sheetData>
  <mergeCells count="9">
    <mergeCell ref="B3:U3"/>
    <mergeCell ref="C5:J6"/>
    <mergeCell ref="K5:V5"/>
    <mergeCell ref="K6:L6"/>
    <mergeCell ref="M6:N6"/>
    <mergeCell ref="U6:V6"/>
    <mergeCell ref="O6:P6"/>
    <mergeCell ref="Q6:R6"/>
    <mergeCell ref="S6:T6"/>
  </mergeCells>
  <pageMargins left="0.7" right="0.7" top="0.75" bottom="0.75" header="0.3" footer="0.3"/>
  <pageSetup paperSize="9" scale="65"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500-000005000000}">
          <x14:colorSeries rgb="FF376092"/>
          <x14:colorNegative rgb="FFD00000"/>
          <x14:colorAxis rgb="FF000000"/>
          <x14:colorMarkers rgb="FFD00000"/>
          <x14:colorFirst rgb="FFD00000"/>
          <x14:colorLast rgb="FFD00000"/>
          <x14:colorHigh rgb="FFD00000"/>
          <x14:colorLow rgb="FFD00000"/>
          <x14:sparklines>
            <x14:sparkline>
              <xm:f>EVO_resolPIA!C8:I8</xm:f>
              <xm:sqref>J8</xm:sqref>
            </x14:sparkline>
            <x14:sparkline>
              <xm:f>EVO_resolPIA!C9:I9</xm:f>
              <xm:sqref>J9</xm:sqref>
            </x14:sparkline>
            <x14:sparkline>
              <xm:f>EVO_resolPIA!C10:I10</xm:f>
              <xm:sqref>J10</xm:sqref>
            </x14:sparkline>
            <x14:sparkline>
              <xm:f>EVO_resolPIA!C11:I11</xm:f>
              <xm:sqref>J11</xm:sqref>
            </x14:sparkline>
            <x14:sparkline>
              <xm:f>EVO_resolPIA!C12:I12</xm:f>
              <xm:sqref>J12</xm:sqref>
            </x14:sparkline>
            <x14:sparkline>
              <xm:f>EVO_resolPIA!C13:I13</xm:f>
              <xm:sqref>J13</xm:sqref>
            </x14:sparkline>
            <x14:sparkline>
              <xm:f>EVO_resolPIA!C14:I14</xm:f>
              <xm:sqref>J14</xm:sqref>
            </x14:sparkline>
            <x14:sparkline>
              <xm:f>EVO_resolPIA!C15:I15</xm:f>
              <xm:sqref>J15</xm:sqref>
            </x14:sparkline>
            <x14:sparkline>
              <xm:f>EVO_resolPIA!C16:I16</xm:f>
              <xm:sqref>J16</xm:sqref>
            </x14:sparkline>
            <x14:sparkline>
              <xm:f>EVO_resolPIA!C17:I17</xm:f>
              <xm:sqref>J17</xm:sqref>
            </x14:sparkline>
            <x14:sparkline>
              <xm:f>EVO_resolPIA!C18:I18</xm:f>
              <xm:sqref>J18</xm:sqref>
            </x14:sparkline>
            <x14:sparkline>
              <xm:f>EVO_resolPIA!C19:I19</xm:f>
              <xm:sqref>J19</xm:sqref>
            </x14:sparkline>
            <x14:sparkline>
              <xm:f>EVO_resolPIA!C20:I20</xm:f>
              <xm:sqref>J20</xm:sqref>
            </x14:sparkline>
            <x14:sparkline>
              <xm:f>EVO_resolPIA!C21:I21</xm:f>
              <xm:sqref>J21</xm:sqref>
            </x14:sparkline>
            <x14:sparkline>
              <xm:f>EVO_resolPIA!C22:I22</xm:f>
              <xm:sqref>J22</xm:sqref>
            </x14:sparkline>
            <x14:sparkline>
              <xm:f>EVO_resolPIA!C23:I23</xm:f>
              <xm:sqref>J23</xm:sqref>
            </x14:sparkline>
            <x14:sparkline>
              <xm:f>EVO_resolPIA!C24:I24</xm:f>
              <xm:sqref>J24</xm:sqref>
            </x14:sparkline>
            <x14:sparkline>
              <xm:f>EVO_resolPIA!C25:I25</xm:f>
              <xm:sqref>J25</xm:sqref>
            </x14:sparkline>
            <x14:sparkline>
              <xm:f>EVO_resolPIA!C26:I26</xm:f>
              <xm:sqref>J26</xm:sqref>
            </x14:sparkline>
          </x14:sparklines>
        </x14:sparklineGroup>
      </x14:sparklineGroups>
    </ext>
  </extLs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Hoja77">
    <pageSetUpPr fitToPage="1"/>
  </sheetPr>
  <dimension ref="A1:R32"/>
  <sheetViews>
    <sheetView zoomScaleNormal="100" workbookViewId="0">
      <selection activeCell="B8" sqref="B8"/>
    </sheetView>
  </sheetViews>
  <sheetFormatPr baseColWidth="10" defaultRowHeight="12.5" x14ac:dyDescent="0.25"/>
  <cols>
    <col min="1" max="1" width="5.81640625" customWidth="1"/>
    <col min="2" max="2" width="28.81640625" customWidth="1"/>
    <col min="3" max="3" width="10.81640625" bestFit="1" customWidth="1"/>
    <col min="4" max="4" width="12.81640625" customWidth="1"/>
    <col min="5" max="5" width="10.81640625" bestFit="1" customWidth="1"/>
    <col min="6" max="6" width="12.81640625" customWidth="1"/>
    <col min="7" max="7" width="10.81640625" bestFit="1" customWidth="1"/>
    <col min="8" max="8" width="12.81640625" customWidth="1"/>
    <col min="9" max="9" width="28.1796875" customWidth="1"/>
    <col min="10" max="10" width="7" customWidth="1"/>
    <col min="11" max="11" width="10.81640625" customWidth="1"/>
    <col min="12" max="12" width="7" customWidth="1"/>
    <col min="13" max="13" width="10.81640625" customWidth="1"/>
    <col min="14" max="14" width="7" customWidth="1"/>
    <col min="15" max="15" width="10.81640625" customWidth="1"/>
    <col min="17" max="17" width="25.1796875" bestFit="1" customWidth="1"/>
    <col min="18" max="18" width="6.7265625" customWidth="1"/>
    <col min="19" max="19" width="10.7265625" customWidth="1"/>
    <col min="20" max="20" width="6.7265625" customWidth="1"/>
    <col min="21" max="21" width="10.7265625" customWidth="1"/>
    <col min="22" max="22" width="6.7265625" customWidth="1"/>
    <col min="23" max="23" width="10.7265625" customWidth="1"/>
  </cols>
  <sheetData>
    <row r="1" spans="1:18" s="216" customFormat="1" x14ac:dyDescent="0.25">
      <c r="A1" s="216" t="s">
        <v>96</v>
      </c>
      <c r="B1" s="216" t="s">
        <v>67</v>
      </c>
      <c r="C1" s="216" t="s">
        <v>196</v>
      </c>
      <c r="I1" s="216" t="s">
        <v>96</v>
      </c>
      <c r="J1" s="216" t="s">
        <v>67</v>
      </c>
      <c r="Q1" s="216" t="s">
        <v>81</v>
      </c>
    </row>
    <row r="2" spans="1:18" s="216" customFormat="1" x14ac:dyDescent="0.25"/>
    <row r="3" spans="1:18" s="216" customFormat="1" x14ac:dyDescent="0.25"/>
    <row r="4" spans="1:18" s="216" customFormat="1" x14ac:dyDescent="0.25"/>
    <row r="5" spans="1:18" s="216" customFormat="1" ht="16.5" customHeight="1" x14ac:dyDescent="0.25"/>
    <row r="6" spans="1:18" s="4" customFormat="1" ht="42.75" customHeight="1" x14ac:dyDescent="0.25">
      <c r="A6" s="219"/>
      <c r="B6" s="1401" t="s">
        <v>457</v>
      </c>
      <c r="C6" s="1401"/>
      <c r="D6" s="1401"/>
      <c r="E6" s="1401"/>
      <c r="F6" s="1401"/>
      <c r="G6" s="1401"/>
      <c r="H6" s="1401"/>
      <c r="I6" s="1401"/>
      <c r="J6" s="226"/>
      <c r="K6" s="226"/>
      <c r="L6" s="226"/>
      <c r="M6" s="217"/>
      <c r="N6" s="217"/>
      <c r="O6" s="217"/>
      <c r="P6" s="217"/>
      <c r="Q6" s="217"/>
      <c r="R6" s="217"/>
    </row>
    <row r="7" spans="1:18" s="4" customFormat="1" ht="15.75" customHeight="1" x14ac:dyDescent="0.25">
      <c r="A7" s="219"/>
      <c r="B7" s="1512" t="s">
        <v>486</v>
      </c>
      <c r="C7" s="1512"/>
      <c r="D7" s="1512"/>
      <c r="E7" s="1512"/>
      <c r="F7" s="1512"/>
      <c r="G7" s="1512"/>
      <c r="H7" s="1512"/>
      <c r="I7" s="1512"/>
      <c r="J7" s="236"/>
      <c r="K7" s="236"/>
      <c r="L7" s="236"/>
      <c r="M7" s="218"/>
      <c r="N7" s="218"/>
      <c r="O7" s="218"/>
      <c r="P7" s="218"/>
      <c r="Q7" s="218"/>
      <c r="R7" s="218"/>
    </row>
    <row r="8" spans="1:18" s="216" customFormat="1" ht="6" customHeight="1" x14ac:dyDescent="0.25">
      <c r="A8" s="220"/>
      <c r="B8" s="220"/>
      <c r="C8" s="220"/>
      <c r="D8" s="220"/>
      <c r="E8" s="220"/>
      <c r="F8" s="220"/>
      <c r="G8" s="220"/>
      <c r="H8" s="220"/>
      <c r="I8" s="220"/>
      <c r="J8" s="220"/>
      <c r="K8" s="220"/>
      <c r="L8" s="220"/>
    </row>
    <row r="9" spans="1:18" ht="15" customHeight="1" x14ac:dyDescent="0.3">
      <c r="B9" s="1394" t="s">
        <v>12</v>
      </c>
      <c r="C9" s="1522" t="s">
        <v>48</v>
      </c>
      <c r="D9" s="1523"/>
      <c r="E9" s="1522" t="s">
        <v>33</v>
      </c>
      <c r="F9" s="1523"/>
      <c r="G9" s="1522" t="s">
        <v>32</v>
      </c>
      <c r="H9" s="1523"/>
      <c r="I9" s="221"/>
      <c r="J9" s="221"/>
      <c r="K9" s="221"/>
      <c r="L9" s="221"/>
      <c r="M9" s="221"/>
      <c r="N9" s="221"/>
      <c r="O9" s="221"/>
    </row>
    <row r="10" spans="1:18" ht="46.5" customHeight="1" x14ac:dyDescent="0.25">
      <c r="B10" s="1524"/>
      <c r="C10" s="1138" t="s">
        <v>132</v>
      </c>
      <c r="D10" s="1139" t="s">
        <v>157</v>
      </c>
      <c r="E10" s="1138" t="s">
        <v>132</v>
      </c>
      <c r="F10" s="1139" t="s">
        <v>157</v>
      </c>
      <c r="G10" s="1138" t="s">
        <v>132</v>
      </c>
      <c r="H10" s="1139" t="s">
        <v>157</v>
      </c>
      <c r="I10" s="221"/>
      <c r="J10" s="221"/>
      <c r="K10" s="221"/>
      <c r="L10" s="221"/>
      <c r="M10" s="221"/>
      <c r="N10" s="221"/>
      <c r="O10" s="221"/>
    </row>
    <row r="11" spans="1:18" ht="15" customHeight="1" x14ac:dyDescent="0.3">
      <c r="B11" s="1146" t="s">
        <v>8</v>
      </c>
      <c r="C11" s="1140">
        <v>254.71111111111111</v>
      </c>
      <c r="D11" s="1141">
        <v>0.17934866212709716</v>
      </c>
      <c r="E11" s="1140">
        <v>411.89112230216801</v>
      </c>
      <c r="F11" s="1141">
        <v>0.35123556044764875</v>
      </c>
      <c r="G11" s="1140">
        <v>585.87262601298971</v>
      </c>
      <c r="H11" s="1141">
        <v>0.18401587102337083</v>
      </c>
      <c r="I11" s="221"/>
      <c r="J11" s="221"/>
      <c r="K11" s="221"/>
      <c r="L11" s="221"/>
      <c r="M11" s="221"/>
      <c r="N11" s="221"/>
      <c r="O11" s="221"/>
    </row>
    <row r="12" spans="1:18" ht="15" customHeight="1" x14ac:dyDescent="0.3">
      <c r="B12" s="1147" t="s">
        <v>7</v>
      </c>
      <c r="C12" s="1142">
        <v>213.12816326530614</v>
      </c>
      <c r="D12" s="1143">
        <v>0.45477243828633529</v>
      </c>
      <c r="E12" s="1142">
        <v>406.26225806451595</v>
      </c>
      <c r="F12" s="1143">
        <v>0.58993840191469182</v>
      </c>
      <c r="G12" s="1142">
        <v>473.37829996822416</v>
      </c>
      <c r="H12" s="1143">
        <v>0.4173070630074735</v>
      </c>
      <c r="I12" s="221"/>
      <c r="J12" s="221"/>
      <c r="K12" s="221"/>
      <c r="L12" s="221"/>
      <c r="M12" s="221"/>
      <c r="N12" s="221"/>
      <c r="O12" s="221"/>
    </row>
    <row r="13" spans="1:18" ht="15" customHeight="1" x14ac:dyDescent="0.3">
      <c r="B13" s="1147" t="s">
        <v>37</v>
      </c>
      <c r="C13" s="1142">
        <v>367.06608695652176</v>
      </c>
      <c r="D13" s="1143">
        <v>0.3978832387645152</v>
      </c>
      <c r="E13" s="1142">
        <v>394.11743703703985</v>
      </c>
      <c r="F13" s="1143">
        <v>0.4624240844999159</v>
      </c>
      <c r="G13" s="1142">
        <v>449.61844459738694</v>
      </c>
      <c r="H13" s="1143">
        <v>0.44293744482403752</v>
      </c>
      <c r="I13" s="221"/>
      <c r="J13" s="221"/>
      <c r="K13" s="221"/>
      <c r="L13" s="221"/>
      <c r="M13" s="221"/>
      <c r="N13" s="221"/>
      <c r="O13" s="221"/>
    </row>
    <row r="14" spans="1:18" ht="15" customHeight="1" x14ac:dyDescent="0.3">
      <c r="B14" s="1147" t="s">
        <v>38</v>
      </c>
      <c r="C14" s="1142" t="s">
        <v>366</v>
      </c>
      <c r="D14" s="1143" t="s">
        <v>366</v>
      </c>
      <c r="E14" s="1142">
        <v>572.71573876288687</v>
      </c>
      <c r="F14" s="1143">
        <v>0.25637807984533351</v>
      </c>
      <c r="G14" s="1142">
        <v>554.38289389067552</v>
      </c>
      <c r="H14" s="1143">
        <v>0.26646212024807192</v>
      </c>
      <c r="I14" s="221"/>
      <c r="J14" s="221"/>
      <c r="K14" s="221"/>
      <c r="L14" s="221"/>
      <c r="M14" s="221"/>
      <c r="N14" s="221"/>
      <c r="O14" s="221"/>
    </row>
    <row r="15" spans="1:18" ht="15" customHeight="1" x14ac:dyDescent="0.3">
      <c r="B15" s="1147" t="s">
        <v>6</v>
      </c>
      <c r="C15" s="1142">
        <v>318.8483333333333</v>
      </c>
      <c r="D15" s="1143">
        <v>0.6645376816574613</v>
      </c>
      <c r="E15" s="1142">
        <v>296.55159309020962</v>
      </c>
      <c r="F15" s="1143">
        <v>0.68390378543721109</v>
      </c>
      <c r="G15" s="1142">
        <v>483.25126728110564</v>
      </c>
      <c r="H15" s="1143">
        <v>0.57197986079596086</v>
      </c>
      <c r="I15" s="221"/>
      <c r="J15" s="221"/>
      <c r="K15" s="221"/>
      <c r="L15" s="221"/>
      <c r="M15" s="221"/>
      <c r="N15" s="221"/>
      <c r="O15" s="221"/>
    </row>
    <row r="16" spans="1:18" ht="15" customHeight="1" x14ac:dyDescent="0.3">
      <c r="B16" s="1147" t="s">
        <v>5</v>
      </c>
      <c r="C16" s="1142">
        <v>470.66800000000012</v>
      </c>
      <c r="D16" s="1143">
        <v>0.56494064177977688</v>
      </c>
      <c r="E16" s="1142">
        <v>322.23906666666664</v>
      </c>
      <c r="F16" s="1143">
        <v>0.47234917113191532</v>
      </c>
      <c r="G16" s="1142">
        <v>464.02342465753401</v>
      </c>
      <c r="H16" s="1143">
        <v>0.58254730980072389</v>
      </c>
      <c r="I16" s="221"/>
      <c r="J16" s="221"/>
      <c r="K16" s="221"/>
      <c r="L16" s="221"/>
      <c r="M16" s="221"/>
      <c r="N16" s="221"/>
      <c r="O16" s="221"/>
    </row>
    <row r="17" spans="1:15" ht="15" customHeight="1" x14ac:dyDescent="0.3">
      <c r="B17" s="1147" t="s">
        <v>4</v>
      </c>
      <c r="C17" s="1142" t="s">
        <v>366</v>
      </c>
      <c r="D17" s="1143" t="s">
        <v>366</v>
      </c>
      <c r="E17" s="1142">
        <v>422.33509395686929</v>
      </c>
      <c r="F17" s="1143">
        <v>0.65468132638549914</v>
      </c>
      <c r="G17" s="1142">
        <v>570.41314816467684</v>
      </c>
      <c r="H17" s="1143">
        <v>0.54769244444786702</v>
      </c>
      <c r="I17" s="221"/>
      <c r="J17" s="221"/>
      <c r="K17" s="221"/>
      <c r="L17" s="221"/>
      <c r="M17" s="221"/>
      <c r="N17" s="221"/>
      <c r="O17" s="221"/>
    </row>
    <row r="18" spans="1:15" ht="15" customHeight="1" x14ac:dyDescent="0.3">
      <c r="B18" s="1147" t="s">
        <v>40</v>
      </c>
      <c r="C18" s="1142">
        <v>253.9187115384604</v>
      </c>
      <c r="D18" s="1143">
        <v>0.39683901901280805</v>
      </c>
      <c r="E18" s="1142">
        <v>416.41085464789427</v>
      </c>
      <c r="F18" s="1143">
        <v>0.51254450162731113</v>
      </c>
      <c r="G18" s="1142">
        <v>491.82819756097689</v>
      </c>
      <c r="H18" s="1143">
        <v>0.53519270833264576</v>
      </c>
      <c r="I18" s="221"/>
      <c r="J18" s="221"/>
      <c r="K18" s="221"/>
      <c r="L18" s="221"/>
      <c r="M18" s="221"/>
      <c r="N18" s="221"/>
      <c r="O18" s="221"/>
    </row>
    <row r="19" spans="1:15" ht="15" customHeight="1" x14ac:dyDescent="0.3">
      <c r="B19" s="1147" t="s">
        <v>41</v>
      </c>
      <c r="C19" s="1142">
        <v>597.2833333333333</v>
      </c>
      <c r="D19" s="1143">
        <v>0.38915995086028554</v>
      </c>
      <c r="E19" s="1142">
        <v>589.59447564778475</v>
      </c>
      <c r="F19" s="1143">
        <v>0.35773633876507954</v>
      </c>
      <c r="G19" s="1142">
        <v>584.00809738308919</v>
      </c>
      <c r="H19" s="1143">
        <v>0.35934904053424893</v>
      </c>
      <c r="I19" s="221"/>
      <c r="J19" s="221"/>
      <c r="K19" s="221"/>
      <c r="L19" s="221"/>
      <c r="M19" s="221"/>
      <c r="N19" s="221"/>
      <c r="O19" s="221"/>
    </row>
    <row r="20" spans="1:15" ht="15" customHeight="1" x14ac:dyDescent="0.3">
      <c r="B20" s="1147" t="s">
        <v>3</v>
      </c>
      <c r="C20" s="1142">
        <v>1426.6489207048471</v>
      </c>
      <c r="D20" s="1143">
        <v>0.35780690642726554</v>
      </c>
      <c r="E20" s="1142">
        <v>979.06688132164516</v>
      </c>
      <c r="F20" s="1143">
        <v>0.3862219822208241</v>
      </c>
      <c r="G20" s="1142">
        <v>883.5607112970705</v>
      </c>
      <c r="H20" s="1143">
        <v>0.35755709136088976</v>
      </c>
      <c r="I20" s="221"/>
      <c r="J20" s="221"/>
      <c r="K20" s="221"/>
      <c r="L20" s="221"/>
      <c r="M20" s="221"/>
      <c r="N20" s="221"/>
      <c r="O20" s="221"/>
    </row>
    <row r="21" spans="1:15" ht="15" customHeight="1" x14ac:dyDescent="0.3">
      <c r="B21" s="1147" t="s">
        <v>2</v>
      </c>
      <c r="C21" s="1142">
        <v>337.41333333333336</v>
      </c>
      <c r="D21" s="1143">
        <v>0.54679191819894724</v>
      </c>
      <c r="E21" s="1142">
        <v>348.54148209825058</v>
      </c>
      <c r="F21" s="1143">
        <v>0.41386910250195363</v>
      </c>
      <c r="G21" s="1142">
        <v>484.16936357481273</v>
      </c>
      <c r="H21" s="1143">
        <v>0.43529679443198288</v>
      </c>
      <c r="I21" s="221"/>
      <c r="J21" s="221"/>
      <c r="K21" s="221"/>
      <c r="L21" s="221"/>
      <c r="M21" s="221"/>
      <c r="N21" s="221"/>
      <c r="O21" s="221"/>
    </row>
    <row r="22" spans="1:15" ht="15" customHeight="1" x14ac:dyDescent="0.3">
      <c r="B22" s="1147" t="s">
        <v>35</v>
      </c>
      <c r="C22" s="1142">
        <v>243.92307692307696</v>
      </c>
      <c r="D22" s="1143">
        <v>0.25297538901439537</v>
      </c>
      <c r="E22" s="1142">
        <v>384.98108221476849</v>
      </c>
      <c r="F22" s="1143">
        <v>0.45377058312922969</v>
      </c>
      <c r="G22" s="1142">
        <v>413.98774720784877</v>
      </c>
      <c r="H22" s="1143">
        <v>0.45258458262603468</v>
      </c>
      <c r="I22" s="221"/>
      <c r="J22" s="221"/>
      <c r="K22" s="221"/>
      <c r="L22" s="221"/>
      <c r="M22" s="221"/>
      <c r="N22" s="221"/>
      <c r="O22" s="221"/>
    </row>
    <row r="23" spans="1:15" ht="15" customHeight="1" x14ac:dyDescent="0.3">
      <c r="B23" s="1147" t="s">
        <v>42</v>
      </c>
      <c r="C23" s="1142">
        <v>371.27</v>
      </c>
      <c r="D23" s="1143">
        <v>0.22005310824546531</v>
      </c>
      <c r="E23" s="1142">
        <v>592.08110584776648</v>
      </c>
      <c r="F23" s="1143">
        <v>0.25466949221259438</v>
      </c>
      <c r="G23" s="1142">
        <v>607.46977665627549</v>
      </c>
      <c r="H23" s="1143">
        <v>0.24124860376150734</v>
      </c>
      <c r="I23" s="221"/>
      <c r="J23" s="221"/>
      <c r="K23" s="221"/>
      <c r="L23" s="221"/>
      <c r="M23" s="221"/>
      <c r="N23" s="221"/>
      <c r="O23" s="221"/>
    </row>
    <row r="24" spans="1:15" ht="15" customHeight="1" x14ac:dyDescent="0.3">
      <c r="B24" s="1147" t="s">
        <v>43</v>
      </c>
      <c r="C24" s="1142" t="s">
        <v>366</v>
      </c>
      <c r="D24" s="1143" t="s">
        <v>366</v>
      </c>
      <c r="E24" s="1142">
        <v>420.83735177865668</v>
      </c>
      <c r="F24" s="1143">
        <v>0.45336296371375712</v>
      </c>
      <c r="G24" s="1142">
        <v>599.23043087971587</v>
      </c>
      <c r="H24" s="1143">
        <v>0.34951662537556838</v>
      </c>
      <c r="I24" s="221"/>
      <c r="J24" s="221"/>
      <c r="K24" s="221"/>
      <c r="L24" s="221"/>
      <c r="M24" s="221"/>
      <c r="N24" s="221"/>
      <c r="O24" s="221"/>
    </row>
    <row r="25" spans="1:15" ht="15" customHeight="1" x14ac:dyDescent="0.3">
      <c r="B25" s="1147" t="s">
        <v>44</v>
      </c>
      <c r="C25" s="1142">
        <v>1122.2684615384615</v>
      </c>
      <c r="D25" s="1143">
        <v>0.47503884682930131</v>
      </c>
      <c r="E25" s="1142">
        <v>697.88365491651314</v>
      </c>
      <c r="F25" s="1143">
        <v>0.7577274082931873</v>
      </c>
      <c r="G25" s="1142">
        <v>781.96570093457933</v>
      </c>
      <c r="H25" s="1143">
        <v>0.58431411308869552</v>
      </c>
      <c r="I25" s="221"/>
      <c r="J25" s="221"/>
      <c r="K25" s="221"/>
      <c r="L25" s="221"/>
      <c r="M25" s="221"/>
      <c r="N25" s="221"/>
      <c r="O25" s="221"/>
    </row>
    <row r="26" spans="1:15" ht="15" customHeight="1" x14ac:dyDescent="0.3">
      <c r="B26" s="1147" t="s">
        <v>45</v>
      </c>
      <c r="C26" s="1142">
        <v>321.34300000000002</v>
      </c>
      <c r="D26" s="1143">
        <v>0.51539684495213745</v>
      </c>
      <c r="E26" s="1142">
        <v>649.51844544095866</v>
      </c>
      <c r="F26" s="1143">
        <v>0.31967414154649509</v>
      </c>
      <c r="G26" s="1142">
        <v>710.82397660818845</v>
      </c>
      <c r="H26" s="1143">
        <v>0.33167491459690912</v>
      </c>
      <c r="I26" s="221"/>
      <c r="J26" s="221"/>
      <c r="K26" s="221"/>
      <c r="L26" s="221"/>
      <c r="M26" s="221"/>
      <c r="N26" s="221"/>
      <c r="O26" s="221"/>
    </row>
    <row r="27" spans="1:15" ht="15" customHeight="1" x14ac:dyDescent="0.3">
      <c r="B27" s="1147" t="s">
        <v>46</v>
      </c>
      <c r="C27" s="1142">
        <v>695.51923076923072</v>
      </c>
      <c r="D27" s="1143">
        <v>8.0691764802933677E-2</v>
      </c>
      <c r="E27" s="1142">
        <v>689.29782278480968</v>
      </c>
      <c r="F27" s="1143">
        <v>0.11802888751589995</v>
      </c>
      <c r="G27" s="1142">
        <v>696.14969162995646</v>
      </c>
      <c r="H27" s="1143">
        <v>8.9039269293727186E-2</v>
      </c>
      <c r="I27" s="221"/>
      <c r="J27" s="221"/>
      <c r="K27" s="221"/>
      <c r="L27" s="221"/>
      <c r="M27" s="221"/>
      <c r="N27" s="221"/>
      <c r="O27" s="221"/>
    </row>
    <row r="28" spans="1:15" ht="15" customHeight="1" x14ac:dyDescent="0.3">
      <c r="B28" s="1148" t="s">
        <v>1</v>
      </c>
      <c r="C28" s="1144" t="s">
        <v>366</v>
      </c>
      <c r="D28" s="1145" t="s">
        <v>366</v>
      </c>
      <c r="E28" s="1144" t="s">
        <v>366</v>
      </c>
      <c r="F28" s="1145" t="s">
        <v>366</v>
      </c>
      <c r="G28" s="1144" t="s">
        <v>366</v>
      </c>
      <c r="H28" s="1145" t="s">
        <v>366</v>
      </c>
      <c r="I28" s="221"/>
      <c r="J28" s="221"/>
      <c r="K28" s="221"/>
      <c r="L28" s="221"/>
      <c r="M28" s="221"/>
      <c r="N28" s="221"/>
      <c r="O28" s="221"/>
    </row>
    <row r="29" spans="1:15" ht="15" customHeight="1" x14ac:dyDescent="0.3">
      <c r="B29" s="1149" t="s">
        <v>0</v>
      </c>
      <c r="C29" s="1150">
        <v>468.17894714506082</v>
      </c>
      <c r="D29" s="1151">
        <v>1.0803260878148389</v>
      </c>
      <c r="E29" s="1150">
        <v>518.03812794401551</v>
      </c>
      <c r="F29" s="1151">
        <v>0.54969914226148553</v>
      </c>
      <c r="G29" s="1150">
        <v>574.09446184716501</v>
      </c>
      <c r="H29" s="1151">
        <v>0.45103408480362001</v>
      </c>
      <c r="I29" s="221"/>
      <c r="J29" s="221"/>
      <c r="K29" s="221"/>
      <c r="L29" s="221"/>
      <c r="M29" s="221"/>
      <c r="N29" s="221"/>
      <c r="O29" s="221"/>
    </row>
    <row r="30" spans="1:15" x14ac:dyDescent="0.25">
      <c r="A30" s="221"/>
      <c r="B30" s="221"/>
      <c r="C30" s="221"/>
      <c r="D30" s="221"/>
      <c r="E30" s="221"/>
      <c r="F30" s="221"/>
      <c r="G30" s="221"/>
      <c r="H30" s="221"/>
      <c r="I30" s="221"/>
      <c r="J30" s="221"/>
      <c r="K30" s="221"/>
      <c r="L30" s="221"/>
      <c r="M30" s="221"/>
      <c r="N30" s="221"/>
      <c r="O30" s="221"/>
    </row>
    <row r="31" spans="1:15" ht="12.75" customHeight="1" x14ac:dyDescent="0.25">
      <c r="B31" s="1152" t="s">
        <v>190</v>
      </c>
      <c r="C31" s="1152"/>
      <c r="D31" s="1152"/>
      <c r="E31" s="1152"/>
      <c r="F31" s="1152"/>
      <c r="G31" s="1152"/>
      <c r="H31" s="1152"/>
      <c r="I31" s="410"/>
      <c r="J31" s="410"/>
      <c r="K31" s="410"/>
      <c r="L31" s="410"/>
      <c r="M31" s="410"/>
      <c r="N31" s="410"/>
      <c r="O31" s="410"/>
    </row>
    <row r="32" spans="1:15" ht="36.75" customHeight="1" x14ac:dyDescent="0.25">
      <c r="B32" s="1519" t="s">
        <v>291</v>
      </c>
      <c r="C32" s="1519"/>
      <c r="D32" s="1519"/>
      <c r="E32" s="1519"/>
      <c r="F32" s="1519"/>
      <c r="G32" s="1519"/>
      <c r="H32" s="1519"/>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153"/>
        <color rgb="FFFCFCFF"/>
        <color theme="4"/>
      </colorScale>
    </cfRule>
  </conditionalFormatting>
  <conditionalFormatting sqref="E11:E28">
    <cfRule type="colorScale" priority="2">
      <colorScale>
        <cfvo type="num" val="153"/>
        <cfvo type="num" val="269"/>
        <color rgb="FFFCFCFF"/>
        <color theme="4"/>
      </colorScale>
    </cfRule>
  </conditionalFormatting>
  <conditionalFormatting sqref="G11:G28">
    <cfRule type="colorScale" priority="1">
      <colorScale>
        <cfvo type="num" val="260"/>
        <cfvo type="num" val="387"/>
        <color rgb="FFFCFCFF"/>
        <color theme="4"/>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Hoja78">
    <pageSetUpPr fitToPage="1"/>
  </sheetPr>
  <dimension ref="A1:R32"/>
  <sheetViews>
    <sheetView zoomScaleNormal="100" workbookViewId="0">
      <selection activeCell="B8" sqref="B8"/>
    </sheetView>
  </sheetViews>
  <sheetFormatPr baseColWidth="10" defaultRowHeight="12.5" x14ac:dyDescent="0.25"/>
  <cols>
    <col min="1" max="1" width="5.81640625" customWidth="1"/>
    <col min="2" max="2" width="28.81640625" customWidth="1"/>
    <col min="3" max="3" width="10.81640625" bestFit="1" customWidth="1"/>
    <col min="4" max="4" width="12.81640625" customWidth="1"/>
    <col min="5" max="5" width="10.81640625" bestFit="1" customWidth="1"/>
    <col min="6" max="6" width="12.81640625" customWidth="1"/>
    <col min="7" max="7" width="10.81640625" bestFit="1" customWidth="1"/>
    <col min="8" max="8" width="12.81640625" customWidth="1"/>
    <col min="9" max="9" width="28.1796875" customWidth="1"/>
    <col min="10" max="10" width="7" customWidth="1"/>
    <col min="11" max="11" width="10.81640625" customWidth="1"/>
    <col min="12" max="12" width="7" customWidth="1"/>
    <col min="13" max="13" width="10.81640625" customWidth="1"/>
    <col min="14" max="14" width="7" customWidth="1"/>
    <col min="15" max="15" width="10.81640625" customWidth="1"/>
    <col min="17" max="17" width="25.1796875" bestFit="1" customWidth="1"/>
    <col min="18" max="18" width="6.7265625" customWidth="1"/>
    <col min="19" max="19" width="10.7265625" customWidth="1"/>
    <col min="20" max="20" width="6.7265625" customWidth="1"/>
    <col min="21" max="21" width="10.7265625" customWidth="1"/>
    <col min="22" max="22" width="6.7265625" customWidth="1"/>
    <col min="23" max="23" width="10.7265625" customWidth="1"/>
  </cols>
  <sheetData>
    <row r="1" spans="1:18" s="216" customFormat="1" x14ac:dyDescent="0.25">
      <c r="A1" s="216" t="s">
        <v>96</v>
      </c>
      <c r="B1" s="216" t="s">
        <v>67</v>
      </c>
      <c r="C1" s="216" t="s">
        <v>197</v>
      </c>
      <c r="I1" s="216" t="s">
        <v>96</v>
      </c>
      <c r="J1" s="216" t="s">
        <v>67</v>
      </c>
      <c r="Q1" s="216" t="s">
        <v>81</v>
      </c>
    </row>
    <row r="2" spans="1:18" s="216" customFormat="1" x14ac:dyDescent="0.25"/>
    <row r="3" spans="1:18" s="216" customFormat="1" x14ac:dyDescent="0.25"/>
    <row r="4" spans="1:18" s="216" customFormat="1" x14ac:dyDescent="0.25"/>
    <row r="5" spans="1:18" s="216" customFormat="1" ht="16.5" customHeight="1" x14ac:dyDescent="0.25"/>
    <row r="6" spans="1:18" s="4" customFormat="1" ht="42.75" customHeight="1" x14ac:dyDescent="0.25">
      <c r="A6" s="219"/>
      <c r="B6" s="1401" t="s">
        <v>456</v>
      </c>
      <c r="C6" s="1401"/>
      <c r="D6" s="1401"/>
      <c r="E6" s="1401"/>
      <c r="F6" s="1401"/>
      <c r="G6" s="1401"/>
      <c r="H6" s="1401"/>
      <c r="I6" s="1401"/>
      <c r="J6" s="226"/>
      <c r="K6" s="226"/>
      <c r="L6" s="226"/>
      <c r="M6" s="217"/>
      <c r="N6" s="217"/>
      <c r="O6" s="217"/>
      <c r="P6" s="217"/>
      <c r="Q6" s="217"/>
      <c r="R6" s="217"/>
    </row>
    <row r="7" spans="1:18" s="4" customFormat="1" ht="15.75" customHeight="1" x14ac:dyDescent="0.25">
      <c r="A7" s="219"/>
      <c r="B7" s="1512" t="s">
        <v>486</v>
      </c>
      <c r="C7" s="1512"/>
      <c r="D7" s="1512"/>
      <c r="E7" s="1512"/>
      <c r="F7" s="1512"/>
      <c r="G7" s="1512"/>
      <c r="H7" s="1512"/>
      <c r="I7" s="1512"/>
      <c r="J7" s="236"/>
      <c r="K7" s="236"/>
      <c r="L7" s="236"/>
      <c r="M7" s="218"/>
      <c r="N7" s="218"/>
      <c r="O7" s="218"/>
      <c r="P7" s="218"/>
      <c r="Q7" s="218"/>
      <c r="R7" s="218"/>
    </row>
    <row r="8" spans="1:18" s="216" customFormat="1" ht="6" customHeight="1" x14ac:dyDescent="0.25">
      <c r="A8" s="220"/>
      <c r="B8" s="220"/>
      <c r="C8" s="220"/>
      <c r="D8" s="220"/>
      <c r="E8" s="220"/>
      <c r="F8" s="220"/>
      <c r="G8" s="220"/>
      <c r="H8" s="220"/>
      <c r="I8" s="220"/>
      <c r="J8" s="220"/>
      <c r="K8" s="220"/>
      <c r="L8" s="220"/>
    </row>
    <row r="9" spans="1:18" ht="15" customHeight="1" x14ac:dyDescent="0.3">
      <c r="B9" s="1394" t="s">
        <v>12</v>
      </c>
      <c r="C9" s="1522" t="s">
        <v>48</v>
      </c>
      <c r="D9" s="1523"/>
      <c r="E9" s="1522" t="s">
        <v>33</v>
      </c>
      <c r="F9" s="1523"/>
      <c r="G9" s="1522" t="s">
        <v>32</v>
      </c>
      <c r="H9" s="1523"/>
      <c r="I9" s="221"/>
      <c r="J9" s="221"/>
      <c r="K9" s="221"/>
      <c r="L9" s="221"/>
      <c r="M9" s="221"/>
      <c r="N9" s="221"/>
      <c r="O9" s="221"/>
    </row>
    <row r="10" spans="1:18" ht="46.5" customHeight="1" x14ac:dyDescent="0.25">
      <c r="B10" s="1524"/>
      <c r="C10" s="1138" t="s">
        <v>132</v>
      </c>
      <c r="D10" s="1139" t="s">
        <v>157</v>
      </c>
      <c r="E10" s="1138" t="s">
        <v>132</v>
      </c>
      <c r="F10" s="1139" t="s">
        <v>157</v>
      </c>
      <c r="G10" s="1138" t="s">
        <v>132</v>
      </c>
      <c r="H10" s="1139" t="s">
        <v>157</v>
      </c>
      <c r="I10" s="221"/>
      <c r="J10" s="221"/>
      <c r="K10" s="221"/>
      <c r="L10" s="221"/>
      <c r="M10" s="221"/>
      <c r="N10" s="221"/>
      <c r="O10" s="221"/>
    </row>
    <row r="11" spans="1:18" ht="15" customHeight="1" x14ac:dyDescent="0.3">
      <c r="B11" s="1146" t="s">
        <v>8</v>
      </c>
      <c r="C11" s="1140">
        <v>298.61505376344093</v>
      </c>
      <c r="D11" s="1141">
        <v>0.31672363200212578</v>
      </c>
      <c r="E11" s="1140">
        <v>340.71572815533983</v>
      </c>
      <c r="F11" s="1141">
        <v>0.27214583488291932</v>
      </c>
      <c r="G11" s="1140">
        <v>550.5451948051948</v>
      </c>
      <c r="H11" s="1141">
        <v>0.23677712807121673</v>
      </c>
      <c r="I11" s="221"/>
      <c r="J11" s="221"/>
      <c r="K11" s="221"/>
      <c r="L11" s="221"/>
      <c r="M11" s="221"/>
      <c r="N11" s="221"/>
      <c r="O11" s="221"/>
    </row>
    <row r="12" spans="1:18" ht="15" customHeight="1" x14ac:dyDescent="0.3">
      <c r="B12" s="1147" t="s">
        <v>7</v>
      </c>
      <c r="C12" s="1142">
        <v>236.79882677165338</v>
      </c>
      <c r="D12" s="1143">
        <v>0.39038525006240338</v>
      </c>
      <c r="E12" s="1142">
        <v>199.07885542168677</v>
      </c>
      <c r="F12" s="1143">
        <v>0.46173417775254355</v>
      </c>
      <c r="G12" s="1142">
        <v>338.00878923766811</v>
      </c>
      <c r="H12" s="1143">
        <v>0.28236638126725344</v>
      </c>
      <c r="I12" s="221"/>
      <c r="J12" s="221"/>
      <c r="K12" s="221"/>
      <c r="L12" s="221"/>
      <c r="M12" s="221"/>
      <c r="N12" s="221"/>
      <c r="O12" s="221"/>
    </row>
    <row r="13" spans="1:18" ht="15" customHeight="1" x14ac:dyDescent="0.3">
      <c r="B13" s="1147" t="s">
        <v>37</v>
      </c>
      <c r="C13" s="1142">
        <v>201.38720930232557</v>
      </c>
      <c r="D13" s="1143">
        <v>0.25288840266777762</v>
      </c>
      <c r="E13" s="1142">
        <v>298.67322981366419</v>
      </c>
      <c r="F13" s="1143">
        <v>0.19514427120162864</v>
      </c>
      <c r="G13" s="1142">
        <v>462.19807339449596</v>
      </c>
      <c r="H13" s="1143">
        <v>0.21706794332353871</v>
      </c>
      <c r="I13" s="221"/>
      <c r="J13" s="221"/>
      <c r="K13" s="221"/>
      <c r="L13" s="221"/>
      <c r="M13" s="221"/>
      <c r="N13" s="221"/>
      <c r="O13" s="221"/>
    </row>
    <row r="14" spans="1:18" ht="15" customHeight="1" x14ac:dyDescent="0.3">
      <c r="B14" s="1147" t="s">
        <v>38</v>
      </c>
      <c r="C14" s="1142">
        <v>304.49974358974356</v>
      </c>
      <c r="D14" s="1143">
        <v>0.40756207019902213</v>
      </c>
      <c r="E14" s="1142">
        <v>296.90900016666666</v>
      </c>
      <c r="F14" s="1143">
        <v>0.43205017600293638</v>
      </c>
      <c r="G14" s="1142">
        <v>438.70423076923083</v>
      </c>
      <c r="H14" s="1143">
        <v>0.51155201168057929</v>
      </c>
      <c r="I14" s="221"/>
      <c r="J14" s="221"/>
      <c r="K14" s="221"/>
      <c r="L14" s="221"/>
      <c r="M14" s="221"/>
      <c r="N14" s="221"/>
      <c r="O14" s="221"/>
    </row>
    <row r="15" spans="1:18" ht="15" customHeight="1" x14ac:dyDescent="0.3">
      <c r="B15" s="1147" t="s">
        <v>6</v>
      </c>
      <c r="C15" s="1142">
        <v>158.65780821917809</v>
      </c>
      <c r="D15" s="1143">
        <v>0.91259511621230671</v>
      </c>
      <c r="E15" s="1142">
        <v>189.59864942528765</v>
      </c>
      <c r="F15" s="1143">
        <v>1.0150884285863</v>
      </c>
      <c r="G15" s="1142">
        <v>369.39123404255298</v>
      </c>
      <c r="H15" s="1143">
        <v>0.88462574066495658</v>
      </c>
      <c r="I15" s="221"/>
      <c r="J15" s="221"/>
      <c r="K15" s="221"/>
      <c r="L15" s="221"/>
      <c r="M15" s="221"/>
      <c r="N15" s="221"/>
      <c r="O15" s="221"/>
    </row>
    <row r="16" spans="1:18" ht="15" customHeight="1" x14ac:dyDescent="0.3">
      <c r="B16" s="1147" t="s">
        <v>5</v>
      </c>
      <c r="C16" s="1142" t="s">
        <v>366</v>
      </c>
      <c r="D16" s="1143" t="s">
        <v>366</v>
      </c>
      <c r="E16" s="1142" t="s">
        <v>366</v>
      </c>
      <c r="F16" s="1143" t="s">
        <v>366</v>
      </c>
      <c r="G16" s="1142" t="s">
        <v>366</v>
      </c>
      <c r="H16" s="1143" t="s">
        <v>366</v>
      </c>
      <c r="I16" s="221"/>
      <c r="J16" s="221"/>
      <c r="K16" s="221"/>
      <c r="L16" s="221"/>
      <c r="M16" s="221"/>
      <c r="N16" s="221"/>
      <c r="O16" s="221"/>
    </row>
    <row r="17" spans="1:15" ht="15" customHeight="1" x14ac:dyDescent="0.3">
      <c r="B17" s="1147" t="s">
        <v>4</v>
      </c>
      <c r="C17" s="1142">
        <v>240.32634151227009</v>
      </c>
      <c r="D17" s="1143">
        <v>0.51706684467216824</v>
      </c>
      <c r="E17" s="1142">
        <v>439.45658992805727</v>
      </c>
      <c r="F17" s="1143">
        <v>0.60730868336748445</v>
      </c>
      <c r="G17" s="1142">
        <v>593.14041317365411</v>
      </c>
      <c r="H17" s="1143">
        <v>0.52732081371265282</v>
      </c>
      <c r="I17" s="221"/>
      <c r="J17" s="221"/>
      <c r="K17" s="221"/>
      <c r="L17" s="221"/>
      <c r="M17" s="221"/>
      <c r="N17" s="221"/>
      <c r="O17" s="221"/>
    </row>
    <row r="18" spans="1:15" ht="15" customHeight="1" x14ac:dyDescent="0.3">
      <c r="B18" s="1147" t="s">
        <v>40</v>
      </c>
      <c r="C18" s="1142">
        <v>206.7746176470589</v>
      </c>
      <c r="D18" s="1143">
        <v>0.50480333541113931</v>
      </c>
      <c r="E18" s="1142">
        <v>257.62065573770496</v>
      </c>
      <c r="F18" s="1143">
        <v>0.53318787144977187</v>
      </c>
      <c r="G18" s="1142">
        <v>291.49368461538467</v>
      </c>
      <c r="H18" s="1143">
        <v>0.50020362882765312</v>
      </c>
      <c r="I18" s="221"/>
      <c r="J18" s="221"/>
      <c r="K18" s="221"/>
      <c r="L18" s="221"/>
      <c r="M18" s="221"/>
      <c r="N18" s="221"/>
      <c r="O18" s="221"/>
    </row>
    <row r="19" spans="1:15" ht="15" customHeight="1" x14ac:dyDescent="0.3">
      <c r="B19" s="1147" t="s">
        <v>41</v>
      </c>
      <c r="C19" s="1142">
        <v>352.73856353591208</v>
      </c>
      <c r="D19" s="1143">
        <v>0.34749703366130363</v>
      </c>
      <c r="E19" s="1142">
        <v>410.11283846871646</v>
      </c>
      <c r="F19" s="1143">
        <v>0.13847194198068616</v>
      </c>
      <c r="G19" s="1142">
        <v>419.05256756756756</v>
      </c>
      <c r="H19" s="1143">
        <v>0.1125341216655605</v>
      </c>
      <c r="I19" s="221"/>
      <c r="J19" s="221"/>
      <c r="K19" s="221"/>
      <c r="L19" s="221"/>
      <c r="M19" s="221"/>
      <c r="N19" s="221"/>
      <c r="O19" s="221"/>
    </row>
    <row r="20" spans="1:15" ht="15" customHeight="1" x14ac:dyDescent="0.3">
      <c r="B20" s="1147" t="s">
        <v>3</v>
      </c>
      <c r="C20" s="1142">
        <v>442.84123076923152</v>
      </c>
      <c r="D20" s="1143">
        <v>0.6292124947529717</v>
      </c>
      <c r="E20" s="1142">
        <v>514.59415929203124</v>
      </c>
      <c r="F20" s="1143">
        <v>0.47706581241535662</v>
      </c>
      <c r="G20" s="1142">
        <v>702.82371134020832</v>
      </c>
      <c r="H20" s="1143">
        <v>0.28973242208889322</v>
      </c>
      <c r="I20" s="221"/>
      <c r="J20" s="221"/>
      <c r="K20" s="221"/>
      <c r="L20" s="221"/>
      <c r="M20" s="221"/>
      <c r="N20" s="221"/>
      <c r="O20" s="221"/>
    </row>
    <row r="21" spans="1:15" ht="15" customHeight="1" x14ac:dyDescent="0.3">
      <c r="B21" s="1147" t="s">
        <v>2</v>
      </c>
      <c r="C21" s="1142">
        <v>286.89022140221419</v>
      </c>
      <c r="D21" s="1143">
        <v>0.26350362061589488</v>
      </c>
      <c r="E21" s="1142">
        <v>347.87498154981557</v>
      </c>
      <c r="F21" s="1143">
        <v>0.29531526315282075</v>
      </c>
      <c r="G21" s="1142">
        <v>373.87676855895194</v>
      </c>
      <c r="H21" s="1143">
        <v>0.36340572789511533</v>
      </c>
      <c r="I21" s="221"/>
      <c r="J21" s="221"/>
      <c r="K21" s="221"/>
      <c r="L21" s="221"/>
      <c r="M21" s="221"/>
      <c r="N21" s="221"/>
      <c r="O21" s="221"/>
    </row>
    <row r="22" spans="1:15" ht="15" customHeight="1" x14ac:dyDescent="0.3">
      <c r="B22" s="1147" t="s">
        <v>35</v>
      </c>
      <c r="C22" s="1142">
        <v>206.98531645569605</v>
      </c>
      <c r="D22" s="1143">
        <v>0.3590488816363277</v>
      </c>
      <c r="E22" s="1142">
        <v>228.30279162512491</v>
      </c>
      <c r="F22" s="1143">
        <v>0.43566330735941083</v>
      </c>
      <c r="G22" s="1142">
        <v>364.75583499005984</v>
      </c>
      <c r="H22" s="1143">
        <v>0.42969009489079091</v>
      </c>
      <c r="I22" s="221"/>
      <c r="J22" s="221"/>
      <c r="K22" s="221"/>
      <c r="L22" s="221"/>
      <c r="M22" s="221"/>
      <c r="N22" s="221"/>
      <c r="O22" s="221"/>
    </row>
    <row r="23" spans="1:15" ht="15" customHeight="1" x14ac:dyDescent="0.3">
      <c r="B23" s="1147" t="s">
        <v>42</v>
      </c>
      <c r="C23" s="1142">
        <v>319.52485393258439</v>
      </c>
      <c r="D23" s="1143">
        <v>0.13917439449448016</v>
      </c>
      <c r="E23" s="1142">
        <v>335.47442622950774</v>
      </c>
      <c r="F23" s="1143">
        <v>0.17344507666641207</v>
      </c>
      <c r="G23" s="1142">
        <v>464.71355278092483</v>
      </c>
      <c r="H23" s="1143">
        <v>0.23887511186582316</v>
      </c>
      <c r="I23" s="221"/>
      <c r="J23" s="221"/>
      <c r="K23" s="221"/>
      <c r="L23" s="221"/>
      <c r="M23" s="221"/>
      <c r="N23" s="221"/>
      <c r="O23" s="221"/>
    </row>
    <row r="24" spans="1:15" ht="15" customHeight="1" x14ac:dyDescent="0.3">
      <c r="B24" s="1147" t="s">
        <v>43</v>
      </c>
      <c r="C24" s="1142">
        <v>365.74699999999967</v>
      </c>
      <c r="D24" s="1143">
        <v>0.20031322501806034</v>
      </c>
      <c r="E24" s="1142">
        <v>428.60615384615437</v>
      </c>
      <c r="F24" s="1143">
        <v>9.7091214972713183E-2</v>
      </c>
      <c r="G24" s="1142">
        <v>649.0627999999997</v>
      </c>
      <c r="H24" s="1143">
        <v>0.22040422118904329</v>
      </c>
      <c r="I24" s="221"/>
      <c r="J24" s="221"/>
      <c r="K24" s="221"/>
      <c r="L24" s="221"/>
      <c r="M24" s="221"/>
      <c r="N24" s="221"/>
      <c r="O24" s="221"/>
    </row>
    <row r="25" spans="1:15" ht="15" customHeight="1" x14ac:dyDescent="0.3">
      <c r="B25" s="1147" t="s">
        <v>44</v>
      </c>
      <c r="C25" s="1142">
        <v>485.69704225352109</v>
      </c>
      <c r="D25" s="1143">
        <v>0.72982020868229269</v>
      </c>
      <c r="E25" s="1142">
        <v>545.10666666666668</v>
      </c>
      <c r="F25" s="1143">
        <v>0.60078302851643695</v>
      </c>
      <c r="G25" s="1142">
        <v>512.10709677419356</v>
      </c>
      <c r="H25" s="1143">
        <v>0.63327055562263956</v>
      </c>
      <c r="I25" s="221"/>
      <c r="J25" s="221"/>
      <c r="K25" s="221"/>
      <c r="L25" s="221"/>
      <c r="M25" s="221"/>
      <c r="N25" s="221"/>
      <c r="O25" s="221"/>
    </row>
    <row r="26" spans="1:15" ht="15" customHeight="1" x14ac:dyDescent="0.3">
      <c r="B26" s="1147" t="s">
        <v>45</v>
      </c>
      <c r="C26" s="1142" t="s">
        <v>366</v>
      </c>
      <c r="D26" s="1143" t="s">
        <v>366</v>
      </c>
      <c r="E26" s="1142">
        <v>400</v>
      </c>
      <c r="F26" s="1143">
        <v>0.35355339059327379</v>
      </c>
      <c r="G26" s="1142">
        <v>400</v>
      </c>
      <c r="H26" s="1143">
        <v>0.35355339059327379</v>
      </c>
      <c r="I26" s="221"/>
      <c r="J26" s="221"/>
      <c r="K26" s="221"/>
      <c r="L26" s="221"/>
      <c r="M26" s="221"/>
      <c r="N26" s="221"/>
      <c r="O26" s="221"/>
    </row>
    <row r="27" spans="1:15" ht="15" customHeight="1" x14ac:dyDescent="0.3">
      <c r="B27" s="1147" t="s">
        <v>46</v>
      </c>
      <c r="C27" s="1142">
        <v>334.14117647058828</v>
      </c>
      <c r="D27" s="1143">
        <v>0.18569160859450284</v>
      </c>
      <c r="E27" s="1142">
        <v>310.68799999999999</v>
      </c>
      <c r="F27" s="1143">
        <v>0.31170146568452245</v>
      </c>
      <c r="G27" s="1142">
        <v>536.74375000000009</v>
      </c>
      <c r="H27" s="1143">
        <v>0.29852646829084623</v>
      </c>
      <c r="I27" s="221"/>
      <c r="J27" s="221"/>
      <c r="K27" s="221"/>
      <c r="L27" s="221"/>
      <c r="M27" s="221"/>
      <c r="N27" s="221"/>
      <c r="O27" s="221"/>
    </row>
    <row r="28" spans="1:15" ht="15" customHeight="1" x14ac:dyDescent="0.3">
      <c r="B28" s="1148" t="s">
        <v>1</v>
      </c>
      <c r="C28" s="1144" t="s">
        <v>366</v>
      </c>
      <c r="D28" s="1145" t="s">
        <v>366</v>
      </c>
      <c r="E28" s="1144" t="s">
        <v>366</v>
      </c>
      <c r="F28" s="1145" t="s">
        <v>366</v>
      </c>
      <c r="G28" s="1144" t="s">
        <v>366</v>
      </c>
      <c r="H28" s="1145" t="s">
        <v>366</v>
      </c>
      <c r="I28" s="221"/>
      <c r="J28" s="221"/>
      <c r="K28" s="221"/>
      <c r="L28" s="221"/>
      <c r="M28" s="221"/>
      <c r="N28" s="221"/>
      <c r="O28" s="221"/>
    </row>
    <row r="29" spans="1:15" ht="15" customHeight="1" x14ac:dyDescent="0.3">
      <c r="B29" s="1149" t="s">
        <v>0</v>
      </c>
      <c r="C29" s="1150">
        <v>246.05212703454197</v>
      </c>
      <c r="D29" s="1151">
        <v>0.52840184661818557</v>
      </c>
      <c r="E29" s="1150">
        <v>359.18991913889181</v>
      </c>
      <c r="F29" s="1151">
        <v>0.56370034760300991</v>
      </c>
      <c r="G29" s="1150">
        <v>487.10647552835673</v>
      </c>
      <c r="H29" s="1151">
        <v>0.50820665831412259</v>
      </c>
      <c r="I29" s="221"/>
      <c r="J29" s="221"/>
      <c r="K29" s="221"/>
      <c r="L29" s="221"/>
      <c r="M29" s="221"/>
      <c r="N29" s="221"/>
      <c r="O29" s="221"/>
    </row>
    <row r="30" spans="1:15" x14ac:dyDescent="0.25">
      <c r="A30" s="221"/>
      <c r="B30" s="221"/>
      <c r="C30" s="221"/>
      <c r="D30" s="221"/>
      <c r="E30" s="221"/>
      <c r="F30" s="221"/>
      <c r="G30" s="221"/>
      <c r="H30" s="221"/>
      <c r="I30" s="221"/>
      <c r="J30" s="221"/>
      <c r="K30" s="221"/>
      <c r="L30" s="221"/>
      <c r="M30" s="221"/>
      <c r="N30" s="221"/>
      <c r="O30" s="221"/>
    </row>
    <row r="31" spans="1:15" ht="12.75" customHeight="1" x14ac:dyDescent="0.25">
      <c r="B31" s="1152" t="s">
        <v>190</v>
      </c>
      <c r="C31" s="1152"/>
      <c r="D31" s="1152"/>
      <c r="E31" s="1152"/>
      <c r="F31" s="1152"/>
      <c r="G31" s="1152"/>
      <c r="H31" s="1152"/>
      <c r="I31" s="410"/>
      <c r="J31" s="410"/>
      <c r="K31" s="410"/>
      <c r="L31" s="410"/>
      <c r="M31" s="410"/>
      <c r="N31" s="410"/>
      <c r="O31" s="410"/>
    </row>
    <row r="32" spans="1:15" ht="36.75" customHeight="1" x14ac:dyDescent="0.25">
      <c r="B32" s="1519" t="s">
        <v>291</v>
      </c>
      <c r="C32" s="1519"/>
      <c r="D32" s="1519"/>
      <c r="E32" s="1519"/>
      <c r="F32" s="1519"/>
      <c r="G32" s="1519"/>
      <c r="H32" s="1519"/>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153"/>
        <color rgb="FFFCFCFF"/>
        <color theme="4"/>
      </colorScale>
    </cfRule>
  </conditionalFormatting>
  <conditionalFormatting sqref="E11:E28">
    <cfRule type="colorScale" priority="2">
      <colorScale>
        <cfvo type="num" val="153"/>
        <cfvo type="num" val="269"/>
        <color rgb="FFFCFCFF"/>
        <color theme="4"/>
      </colorScale>
    </cfRule>
  </conditionalFormatting>
  <conditionalFormatting sqref="G11:G28">
    <cfRule type="colorScale" priority="1">
      <colorScale>
        <cfvo type="num" val="260"/>
        <cfvo type="num" val="387"/>
        <color rgb="FFFCFCFF"/>
        <color theme="4"/>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Hoja79">
    <pageSetUpPr fitToPage="1"/>
  </sheetPr>
  <dimension ref="A1:R32"/>
  <sheetViews>
    <sheetView zoomScaleNormal="100" workbookViewId="0">
      <selection activeCell="B8" sqref="B8"/>
    </sheetView>
  </sheetViews>
  <sheetFormatPr baseColWidth="10" defaultRowHeight="12.5" x14ac:dyDescent="0.25"/>
  <cols>
    <col min="1" max="1" width="5.81640625" customWidth="1"/>
    <col min="2" max="2" width="28.81640625" customWidth="1"/>
    <col min="3" max="3" width="10.81640625" bestFit="1" customWidth="1"/>
    <col min="4" max="4" width="12.81640625" customWidth="1"/>
    <col min="5" max="5" width="10.81640625" bestFit="1" customWidth="1"/>
    <col min="6" max="6" width="12.81640625" customWidth="1"/>
    <col min="7" max="7" width="10.81640625" bestFit="1" customWidth="1"/>
    <col min="8" max="8" width="12.81640625" customWidth="1"/>
    <col min="9" max="9" width="28.1796875" customWidth="1"/>
    <col min="10" max="10" width="7" customWidth="1"/>
    <col min="11" max="11" width="10.81640625" customWidth="1"/>
    <col min="12" max="12" width="7" customWidth="1"/>
    <col min="13" max="13" width="10.81640625" customWidth="1"/>
    <col min="14" max="14" width="7" customWidth="1"/>
    <col min="15" max="15" width="10.81640625" customWidth="1"/>
    <col min="17" max="17" width="25.1796875" bestFit="1" customWidth="1"/>
    <col min="18" max="18" width="6.7265625" customWidth="1"/>
    <col min="19" max="19" width="10.7265625" customWidth="1"/>
    <col min="20" max="20" width="6.7265625" customWidth="1"/>
    <col min="21" max="21" width="10.7265625" customWidth="1"/>
    <col min="22" max="22" width="6.7265625" customWidth="1"/>
    <col min="23" max="23" width="10.7265625" customWidth="1"/>
  </cols>
  <sheetData>
    <row r="1" spans="1:18" s="216" customFormat="1" x14ac:dyDescent="0.25">
      <c r="A1" s="216" t="s">
        <v>96</v>
      </c>
      <c r="B1" s="216" t="s">
        <v>67</v>
      </c>
      <c r="C1" s="216" t="s">
        <v>198</v>
      </c>
      <c r="I1" s="216" t="s">
        <v>96</v>
      </c>
      <c r="J1" s="216" t="s">
        <v>67</v>
      </c>
      <c r="Q1" s="216" t="s">
        <v>81</v>
      </c>
    </row>
    <row r="2" spans="1:18" s="216" customFormat="1" x14ac:dyDescent="0.25"/>
    <row r="3" spans="1:18" s="216" customFormat="1" x14ac:dyDescent="0.25"/>
    <row r="4" spans="1:18" s="216" customFormat="1" x14ac:dyDescent="0.25"/>
    <row r="5" spans="1:18" s="216" customFormat="1" ht="16.5" customHeight="1" x14ac:dyDescent="0.25"/>
    <row r="6" spans="1:18" s="4" customFormat="1" ht="42.75" customHeight="1" x14ac:dyDescent="0.25">
      <c r="A6" s="219"/>
      <c r="B6" s="1401" t="s">
        <v>455</v>
      </c>
      <c r="C6" s="1401"/>
      <c r="D6" s="1401"/>
      <c r="E6" s="1401"/>
      <c r="F6" s="1401"/>
      <c r="G6" s="1401"/>
      <c r="H6" s="1401"/>
      <c r="I6" s="1401"/>
      <c r="J6" s="226"/>
      <c r="K6" s="226"/>
      <c r="L6" s="226"/>
      <c r="M6" s="217"/>
      <c r="N6" s="217"/>
      <c r="O6" s="217"/>
      <c r="P6" s="217"/>
      <c r="Q6" s="217"/>
      <c r="R6" s="217"/>
    </row>
    <row r="7" spans="1:18" s="4" customFormat="1" ht="15.75" customHeight="1" x14ac:dyDescent="0.25">
      <c r="A7" s="219"/>
      <c r="B7" s="1512" t="s">
        <v>486</v>
      </c>
      <c r="C7" s="1512"/>
      <c r="D7" s="1512"/>
      <c r="E7" s="1512"/>
      <c r="F7" s="1512"/>
      <c r="G7" s="1512"/>
      <c r="H7" s="1512"/>
      <c r="I7" s="1512"/>
      <c r="J7" s="236"/>
      <c r="K7" s="236"/>
      <c r="L7" s="236"/>
      <c r="M7" s="218"/>
      <c r="N7" s="218"/>
      <c r="O7" s="218"/>
      <c r="P7" s="218"/>
      <c r="Q7" s="218"/>
      <c r="R7" s="218"/>
    </row>
    <row r="8" spans="1:18" s="216" customFormat="1" ht="6" customHeight="1" x14ac:dyDescent="0.25">
      <c r="A8" s="220"/>
      <c r="B8" s="220"/>
      <c r="C8" s="220"/>
      <c r="D8" s="220"/>
      <c r="E8" s="220"/>
      <c r="F8" s="220"/>
      <c r="G8" s="220"/>
      <c r="H8" s="220"/>
      <c r="I8" s="220"/>
      <c r="J8" s="220"/>
      <c r="K8" s="220"/>
      <c r="L8" s="220"/>
    </row>
    <row r="9" spans="1:18" ht="15" customHeight="1" x14ac:dyDescent="0.3">
      <c r="B9" s="1394" t="s">
        <v>12</v>
      </c>
      <c r="C9" s="1522" t="s">
        <v>48</v>
      </c>
      <c r="D9" s="1523"/>
      <c r="E9" s="1522" t="s">
        <v>33</v>
      </c>
      <c r="F9" s="1523"/>
      <c r="G9" s="1522" t="s">
        <v>32</v>
      </c>
      <c r="H9" s="1523"/>
      <c r="I9" s="221"/>
      <c r="J9" s="221"/>
      <c r="K9" s="221"/>
      <c r="L9" s="221"/>
      <c r="M9" s="221"/>
      <c r="N9" s="221"/>
      <c r="O9" s="221"/>
    </row>
    <row r="10" spans="1:18" ht="46.5" customHeight="1" x14ac:dyDescent="0.25">
      <c r="B10" s="1524"/>
      <c r="C10" s="1138" t="s">
        <v>132</v>
      </c>
      <c r="D10" s="1139" t="s">
        <v>157</v>
      </c>
      <c r="E10" s="1138" t="s">
        <v>132</v>
      </c>
      <c r="F10" s="1139" t="s">
        <v>157</v>
      </c>
      <c r="G10" s="1138" t="s">
        <v>132</v>
      </c>
      <c r="H10" s="1139" t="s">
        <v>157</v>
      </c>
      <c r="I10" s="221"/>
      <c r="J10" s="221"/>
      <c r="K10" s="221"/>
      <c r="L10" s="221"/>
      <c r="M10" s="221"/>
      <c r="N10" s="221"/>
      <c r="O10" s="221"/>
    </row>
    <row r="11" spans="1:18" ht="15" customHeight="1" x14ac:dyDescent="0.3">
      <c r="B11" s="1146" t="s">
        <v>8</v>
      </c>
      <c r="C11" s="1140" t="s">
        <v>366</v>
      </c>
      <c r="D11" s="1141" t="s">
        <v>366</v>
      </c>
      <c r="E11" s="1140" t="s">
        <v>366</v>
      </c>
      <c r="F11" s="1141" t="s">
        <v>366</v>
      </c>
      <c r="G11" s="1140" t="s">
        <v>366</v>
      </c>
      <c r="H11" s="1141" t="s">
        <v>366</v>
      </c>
      <c r="I11" s="221"/>
      <c r="J11" s="221"/>
      <c r="K11" s="221"/>
      <c r="L11" s="221"/>
      <c r="M11" s="221"/>
      <c r="N11" s="221"/>
      <c r="O11" s="221"/>
    </row>
    <row r="12" spans="1:18" ht="15" customHeight="1" x14ac:dyDescent="0.3">
      <c r="B12" s="1147" t="s">
        <v>7</v>
      </c>
      <c r="C12" s="1142" t="s">
        <v>366</v>
      </c>
      <c r="D12" s="1143" t="s">
        <v>366</v>
      </c>
      <c r="E12" s="1142" t="s">
        <v>366</v>
      </c>
      <c r="F12" s="1143" t="s">
        <v>366</v>
      </c>
      <c r="G12" s="1142" t="s">
        <v>366</v>
      </c>
      <c r="H12" s="1143" t="s">
        <v>366</v>
      </c>
      <c r="I12" s="221"/>
      <c r="J12" s="221"/>
      <c r="K12" s="221"/>
      <c r="L12" s="221"/>
      <c r="M12" s="221"/>
      <c r="N12" s="221"/>
      <c r="O12" s="221"/>
    </row>
    <row r="13" spans="1:18" ht="15" customHeight="1" x14ac:dyDescent="0.3">
      <c r="B13" s="1147" t="s">
        <v>37</v>
      </c>
      <c r="C13" s="1142">
        <v>349.70868763557644</v>
      </c>
      <c r="D13" s="1143">
        <v>0.50647117540726105</v>
      </c>
      <c r="E13" s="1142" t="s">
        <v>366</v>
      </c>
      <c r="F13" s="1143" t="s">
        <v>366</v>
      </c>
      <c r="G13" s="1142" t="s">
        <v>366</v>
      </c>
      <c r="H13" s="1143" t="s">
        <v>366</v>
      </c>
      <c r="I13" s="221"/>
      <c r="J13" s="221"/>
      <c r="K13" s="221"/>
      <c r="L13" s="221"/>
      <c r="M13" s="221"/>
      <c r="N13" s="221"/>
      <c r="O13" s="221"/>
    </row>
    <row r="14" spans="1:18" ht="15" customHeight="1" x14ac:dyDescent="0.3">
      <c r="B14" s="1147" t="s">
        <v>38</v>
      </c>
      <c r="C14" s="1142" t="s">
        <v>366</v>
      </c>
      <c r="D14" s="1143" t="s">
        <v>366</v>
      </c>
      <c r="E14" s="1142" t="s">
        <v>366</v>
      </c>
      <c r="F14" s="1143" t="s">
        <v>366</v>
      </c>
      <c r="G14" s="1142" t="s">
        <v>366</v>
      </c>
      <c r="H14" s="1143" t="s">
        <v>366</v>
      </c>
      <c r="I14" s="221"/>
      <c r="J14" s="221"/>
      <c r="K14" s="221"/>
      <c r="L14" s="221"/>
      <c r="M14" s="221"/>
      <c r="N14" s="221"/>
      <c r="O14" s="221"/>
    </row>
    <row r="15" spans="1:18" ht="15" customHeight="1" x14ac:dyDescent="0.3">
      <c r="B15" s="1147" t="s">
        <v>6</v>
      </c>
      <c r="C15" s="1142">
        <v>186.64208174904934</v>
      </c>
      <c r="D15" s="1143">
        <v>0.75144214734802195</v>
      </c>
      <c r="E15" s="1142">
        <v>261.68556732223828</v>
      </c>
      <c r="F15" s="1143">
        <v>0.695476169611144</v>
      </c>
      <c r="G15" s="1142">
        <v>396.2035106382977</v>
      </c>
      <c r="H15" s="1143">
        <v>0.74463411719011963</v>
      </c>
      <c r="I15" s="221"/>
      <c r="J15" s="221"/>
      <c r="K15" s="221"/>
      <c r="L15" s="221"/>
      <c r="M15" s="221"/>
      <c r="N15" s="221"/>
      <c r="O15" s="221"/>
    </row>
    <row r="16" spans="1:18" ht="15" customHeight="1" x14ac:dyDescent="0.3">
      <c r="B16" s="1147" t="s">
        <v>5</v>
      </c>
      <c r="C16" s="1142" t="s">
        <v>366</v>
      </c>
      <c r="D16" s="1143" t="s">
        <v>366</v>
      </c>
      <c r="E16" s="1142" t="s">
        <v>366</v>
      </c>
      <c r="F16" s="1143" t="s">
        <v>366</v>
      </c>
      <c r="G16" s="1142" t="s">
        <v>366</v>
      </c>
      <c r="H16" s="1143" t="s">
        <v>366</v>
      </c>
      <c r="I16" s="221"/>
      <c r="J16" s="221"/>
      <c r="K16" s="221"/>
      <c r="L16" s="221"/>
      <c r="M16" s="221"/>
      <c r="N16" s="221"/>
      <c r="O16" s="221"/>
    </row>
    <row r="17" spans="1:15" ht="15" customHeight="1" x14ac:dyDescent="0.3">
      <c r="B17" s="1147" t="s">
        <v>4</v>
      </c>
      <c r="C17" s="1142">
        <v>132.86496296296281</v>
      </c>
      <c r="D17" s="1143">
        <v>1.0120299682127578</v>
      </c>
      <c r="E17" s="1142">
        <v>175.92308494007162</v>
      </c>
      <c r="F17" s="1143">
        <v>1.1121424874675483</v>
      </c>
      <c r="G17" s="1142">
        <v>241.41028969359451</v>
      </c>
      <c r="H17" s="1143">
        <v>0.97770586116017588</v>
      </c>
      <c r="I17" s="221"/>
      <c r="J17" s="221"/>
      <c r="K17" s="221"/>
      <c r="L17" s="221"/>
      <c r="M17" s="221"/>
      <c r="N17" s="221"/>
      <c r="O17" s="221"/>
    </row>
    <row r="18" spans="1:15" ht="15" customHeight="1" x14ac:dyDescent="0.3">
      <c r="B18" s="1147" t="s">
        <v>40</v>
      </c>
      <c r="C18" s="1142">
        <v>149.72364217252405</v>
      </c>
      <c r="D18" s="1143">
        <v>0.50852525312656338</v>
      </c>
      <c r="E18" s="1142">
        <v>195.9230414746541</v>
      </c>
      <c r="F18" s="1143">
        <v>0.55138440182239123</v>
      </c>
      <c r="G18" s="1142">
        <v>265.26574145299156</v>
      </c>
      <c r="H18" s="1143">
        <v>0.76786967496538083</v>
      </c>
      <c r="I18" s="221"/>
      <c r="J18" s="221"/>
      <c r="K18" s="221"/>
      <c r="L18" s="221"/>
      <c r="M18" s="221"/>
      <c r="N18" s="221"/>
      <c r="O18" s="221"/>
    </row>
    <row r="19" spans="1:15" ht="15" customHeight="1" x14ac:dyDescent="0.3">
      <c r="B19" s="1147" t="s">
        <v>41</v>
      </c>
      <c r="C19" s="1142" t="s">
        <v>366</v>
      </c>
      <c r="D19" s="1143" t="s">
        <v>366</v>
      </c>
      <c r="E19" s="1142" t="s">
        <v>366</v>
      </c>
      <c r="F19" s="1143" t="s">
        <v>366</v>
      </c>
      <c r="G19" s="1142" t="s">
        <v>366</v>
      </c>
      <c r="H19" s="1143" t="s">
        <v>366</v>
      </c>
      <c r="I19" s="221"/>
      <c r="J19" s="221"/>
      <c r="K19" s="221"/>
      <c r="L19" s="221"/>
      <c r="M19" s="221"/>
      <c r="N19" s="221"/>
      <c r="O19" s="221"/>
    </row>
    <row r="20" spans="1:15" ht="15" customHeight="1" x14ac:dyDescent="0.3">
      <c r="B20" s="1147" t="s">
        <v>3</v>
      </c>
      <c r="C20" s="1142">
        <v>254.84090517241378</v>
      </c>
      <c r="D20" s="1143">
        <v>0.30888075559971834</v>
      </c>
      <c r="E20" s="1142">
        <v>336.88905723905577</v>
      </c>
      <c r="F20" s="1143">
        <v>0.34590585198501256</v>
      </c>
      <c r="G20" s="1142">
        <v>448.09094936708908</v>
      </c>
      <c r="H20" s="1143">
        <v>0.43867271160774957</v>
      </c>
      <c r="I20" s="221"/>
      <c r="J20" s="221"/>
      <c r="K20" s="221"/>
      <c r="L20" s="221"/>
      <c r="M20" s="221"/>
      <c r="N20" s="221"/>
      <c r="O20" s="221"/>
    </row>
    <row r="21" spans="1:15" ht="15" customHeight="1" x14ac:dyDescent="0.3">
      <c r="B21" s="1147" t="s">
        <v>2</v>
      </c>
      <c r="C21" s="1142">
        <v>275.38977491961424</v>
      </c>
      <c r="D21" s="1143">
        <v>0.21663272640069714</v>
      </c>
      <c r="E21" s="1142">
        <v>357.12430481283405</v>
      </c>
      <c r="F21" s="1143">
        <v>0.27594582484320629</v>
      </c>
      <c r="G21" s="1142">
        <v>371.6478125000001</v>
      </c>
      <c r="H21" s="1143">
        <v>0.47845126178757469</v>
      </c>
      <c r="I21" s="221"/>
      <c r="J21" s="221"/>
      <c r="K21" s="221"/>
      <c r="L21" s="221"/>
      <c r="M21" s="221"/>
      <c r="N21" s="221"/>
      <c r="O21" s="221"/>
    </row>
    <row r="22" spans="1:15" ht="15" customHeight="1" x14ac:dyDescent="0.3">
      <c r="B22" s="1147" t="s">
        <v>35</v>
      </c>
      <c r="C22" s="1142">
        <v>232.7534990677438</v>
      </c>
      <c r="D22" s="1143">
        <v>0.34072998296382317</v>
      </c>
      <c r="E22" s="1142">
        <v>337.68352323837928</v>
      </c>
      <c r="F22" s="1143">
        <v>0.35684333962934728</v>
      </c>
      <c r="G22" s="1142">
        <v>537.14060498220852</v>
      </c>
      <c r="H22" s="1143">
        <v>0.40017371538758867</v>
      </c>
      <c r="I22" s="221"/>
      <c r="J22" s="221"/>
      <c r="K22" s="221"/>
      <c r="L22" s="221"/>
      <c r="M22" s="221"/>
      <c r="N22" s="221"/>
      <c r="O22" s="221"/>
    </row>
    <row r="23" spans="1:15" ht="15" customHeight="1" x14ac:dyDescent="0.3">
      <c r="B23" s="1147" t="s">
        <v>42</v>
      </c>
      <c r="C23" s="1142">
        <v>305.1914010507881</v>
      </c>
      <c r="D23" s="1143">
        <v>9.9105649236744073E-2</v>
      </c>
      <c r="E23" s="1142">
        <v>330.88203647416327</v>
      </c>
      <c r="F23" s="1143">
        <v>0.21313178040972061</v>
      </c>
      <c r="G23" s="1142">
        <v>455.67271704179649</v>
      </c>
      <c r="H23" s="1143">
        <v>0.32978519549887519</v>
      </c>
      <c r="I23" s="221"/>
      <c r="J23" s="221"/>
      <c r="K23" s="221"/>
      <c r="L23" s="221"/>
      <c r="M23" s="221"/>
      <c r="N23" s="221"/>
      <c r="O23" s="221"/>
    </row>
    <row r="24" spans="1:15" ht="15" customHeight="1" x14ac:dyDescent="0.3">
      <c r="B24" s="1147" t="s">
        <v>43</v>
      </c>
      <c r="C24" s="1142">
        <v>298.42642857142852</v>
      </c>
      <c r="D24" s="1143">
        <v>0.14329529650819767</v>
      </c>
      <c r="E24" s="1142">
        <v>417.12125874125968</v>
      </c>
      <c r="F24" s="1143">
        <v>0.13934896794482571</v>
      </c>
      <c r="G24" s="1142">
        <v>693.01975999999979</v>
      </c>
      <c r="H24" s="1143">
        <v>0.14156313637266377</v>
      </c>
      <c r="I24" s="221"/>
      <c r="J24" s="221"/>
      <c r="K24" s="221"/>
      <c r="L24" s="221"/>
      <c r="M24" s="221"/>
      <c r="N24" s="221"/>
      <c r="O24" s="221"/>
    </row>
    <row r="25" spans="1:15" ht="15" customHeight="1" x14ac:dyDescent="0.3">
      <c r="B25" s="1147" t="s">
        <v>44</v>
      </c>
      <c r="C25" s="1142">
        <v>289.37234782608715</v>
      </c>
      <c r="D25" s="1143">
        <v>0.1421138205217285</v>
      </c>
      <c r="E25" s="1142" t="s">
        <v>366</v>
      </c>
      <c r="F25" s="1143" t="s">
        <v>366</v>
      </c>
      <c r="G25" s="1142" t="s">
        <v>366</v>
      </c>
      <c r="H25" s="1143" t="s">
        <v>366</v>
      </c>
      <c r="I25" s="221"/>
      <c r="J25" s="221"/>
      <c r="K25" s="221"/>
      <c r="L25" s="221"/>
      <c r="M25" s="221"/>
      <c r="N25" s="221"/>
      <c r="O25" s="221"/>
    </row>
    <row r="26" spans="1:15" ht="15" customHeight="1" x14ac:dyDescent="0.3">
      <c r="B26" s="1147" t="s">
        <v>45</v>
      </c>
      <c r="C26" s="1142" t="s">
        <v>366</v>
      </c>
      <c r="D26" s="1143" t="s">
        <v>366</v>
      </c>
      <c r="E26" s="1142" t="s">
        <v>366</v>
      </c>
      <c r="F26" s="1143" t="s">
        <v>366</v>
      </c>
      <c r="G26" s="1142" t="s">
        <v>366</v>
      </c>
      <c r="H26" s="1143" t="s">
        <v>366</v>
      </c>
      <c r="I26" s="221"/>
      <c r="J26" s="221"/>
      <c r="K26" s="221"/>
      <c r="L26" s="221"/>
      <c r="M26" s="221"/>
      <c r="N26" s="221"/>
      <c r="O26" s="221"/>
    </row>
    <row r="27" spans="1:15" ht="15" customHeight="1" x14ac:dyDescent="0.3">
      <c r="B27" s="1147" t="s">
        <v>46</v>
      </c>
      <c r="C27" s="1142" t="s">
        <v>366</v>
      </c>
      <c r="D27" s="1143" t="s">
        <v>366</v>
      </c>
      <c r="E27" s="1142" t="s">
        <v>366</v>
      </c>
      <c r="F27" s="1143" t="s">
        <v>366</v>
      </c>
      <c r="G27" s="1142" t="s">
        <v>366</v>
      </c>
      <c r="H27" s="1143" t="s">
        <v>366</v>
      </c>
      <c r="I27" s="221"/>
      <c r="J27" s="221"/>
      <c r="K27" s="221"/>
      <c r="L27" s="221"/>
      <c r="M27" s="221"/>
      <c r="N27" s="221"/>
      <c r="O27" s="221"/>
    </row>
    <row r="28" spans="1:15" ht="15" customHeight="1" x14ac:dyDescent="0.3">
      <c r="B28" s="1148" t="s">
        <v>1</v>
      </c>
      <c r="C28" s="1144" t="s">
        <v>366</v>
      </c>
      <c r="D28" s="1145" t="s">
        <v>366</v>
      </c>
      <c r="E28" s="1144" t="s">
        <v>366</v>
      </c>
      <c r="F28" s="1145" t="s">
        <v>366</v>
      </c>
      <c r="G28" s="1144" t="s">
        <v>366</v>
      </c>
      <c r="H28" s="1145" t="s">
        <v>366</v>
      </c>
      <c r="I28" s="221"/>
      <c r="J28" s="221"/>
      <c r="K28" s="221"/>
      <c r="L28" s="221"/>
      <c r="M28" s="221"/>
      <c r="N28" s="221"/>
      <c r="O28" s="221"/>
    </row>
    <row r="29" spans="1:15" ht="15" customHeight="1" x14ac:dyDescent="0.3">
      <c r="B29" s="1149" t="s">
        <v>0</v>
      </c>
      <c r="C29" s="1150">
        <v>244.97899747734476</v>
      </c>
      <c r="D29" s="1151">
        <v>0.49736984996591144</v>
      </c>
      <c r="E29" s="1150">
        <v>270.66084310190195</v>
      </c>
      <c r="F29" s="1151">
        <v>0.59269720475282284</v>
      </c>
      <c r="G29" s="1150">
        <v>362.18379152372347</v>
      </c>
      <c r="H29" s="1151">
        <v>0.66358393348616462</v>
      </c>
      <c r="I29" s="221"/>
      <c r="J29" s="221"/>
      <c r="K29" s="221"/>
      <c r="L29" s="221"/>
      <c r="M29" s="221"/>
      <c r="N29" s="221"/>
      <c r="O29" s="221"/>
    </row>
    <row r="30" spans="1:15" x14ac:dyDescent="0.25">
      <c r="A30" s="221"/>
      <c r="B30" s="221"/>
      <c r="C30" s="221"/>
      <c r="D30" s="221"/>
      <c r="E30" s="221"/>
      <c r="F30" s="221"/>
      <c r="G30" s="221"/>
      <c r="H30" s="221"/>
      <c r="I30" s="221"/>
      <c r="J30" s="221"/>
      <c r="K30" s="221"/>
      <c r="L30" s="221"/>
      <c r="M30" s="221"/>
      <c r="N30" s="221"/>
      <c r="O30" s="221"/>
    </row>
    <row r="31" spans="1:15" ht="12.75" customHeight="1" x14ac:dyDescent="0.25">
      <c r="B31" s="1152" t="s">
        <v>190</v>
      </c>
      <c r="C31" s="1152"/>
      <c r="D31" s="1152"/>
      <c r="E31" s="1152"/>
      <c r="F31" s="1152"/>
      <c r="G31" s="1152"/>
      <c r="H31" s="1152"/>
      <c r="I31" s="410"/>
      <c r="J31" s="410"/>
      <c r="K31" s="410"/>
      <c r="L31" s="410"/>
      <c r="M31" s="410"/>
      <c r="N31" s="410"/>
      <c r="O31" s="410"/>
    </row>
    <row r="32" spans="1:15" ht="36.75" customHeight="1" x14ac:dyDescent="0.25">
      <c r="B32" s="1519" t="s">
        <v>291</v>
      </c>
      <c r="C32" s="1519"/>
      <c r="D32" s="1519"/>
      <c r="E32" s="1519"/>
      <c r="F32" s="1519"/>
      <c r="G32" s="1519"/>
      <c r="H32" s="1519"/>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153"/>
        <color rgb="FFFCFCFF"/>
        <color theme="4"/>
      </colorScale>
    </cfRule>
  </conditionalFormatting>
  <conditionalFormatting sqref="E11:E28">
    <cfRule type="colorScale" priority="2">
      <colorScale>
        <cfvo type="num" val="153"/>
        <cfvo type="num" val="269"/>
        <color rgb="FFFCFCFF"/>
        <color theme="4"/>
      </colorScale>
    </cfRule>
  </conditionalFormatting>
  <conditionalFormatting sqref="G11:G28">
    <cfRule type="colorScale" priority="1">
      <colorScale>
        <cfvo type="num" val="260"/>
        <cfvo type="num" val="387"/>
        <color rgb="FFFCFCFF"/>
        <color theme="4"/>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Hoja80">
    <pageSetUpPr fitToPage="1"/>
  </sheetPr>
  <dimension ref="A1:R32"/>
  <sheetViews>
    <sheetView zoomScaleNormal="100" workbookViewId="0">
      <selection activeCell="B8" sqref="B8"/>
    </sheetView>
  </sheetViews>
  <sheetFormatPr baseColWidth="10" defaultRowHeight="12.5" x14ac:dyDescent="0.25"/>
  <cols>
    <col min="1" max="1" width="5.81640625" customWidth="1"/>
    <col min="2" max="2" width="28.81640625" customWidth="1"/>
    <col min="3" max="3" width="10.81640625" bestFit="1" customWidth="1"/>
    <col min="4" max="4" width="12.81640625" customWidth="1"/>
    <col min="5" max="5" width="10.81640625" bestFit="1" customWidth="1"/>
    <col min="6" max="6" width="12.81640625" customWidth="1"/>
    <col min="7" max="7" width="10.81640625" bestFit="1" customWidth="1"/>
    <col min="8" max="8" width="12.81640625" customWidth="1"/>
    <col min="9" max="9" width="28.1796875" customWidth="1"/>
    <col min="10" max="10" width="7" customWidth="1"/>
    <col min="11" max="11" width="10.81640625" customWidth="1"/>
    <col min="12" max="12" width="7" customWidth="1"/>
    <col min="13" max="13" width="10.81640625" customWidth="1"/>
    <col min="14" max="14" width="7" customWidth="1"/>
    <col min="15" max="15" width="10.81640625" customWidth="1"/>
    <col min="17" max="17" width="25.1796875" bestFit="1" customWidth="1"/>
    <col min="18" max="18" width="6.7265625" customWidth="1"/>
    <col min="19" max="19" width="10.7265625" customWidth="1"/>
    <col min="20" max="20" width="6.7265625" customWidth="1"/>
    <col min="21" max="21" width="10.7265625" customWidth="1"/>
    <col min="22" max="22" width="6.7265625" customWidth="1"/>
    <col min="23" max="23" width="10.7265625" customWidth="1"/>
  </cols>
  <sheetData>
    <row r="1" spans="1:18" s="216" customFormat="1" x14ac:dyDescent="0.25">
      <c r="A1" s="216" t="s">
        <v>96</v>
      </c>
      <c r="B1" s="216" t="s">
        <v>67</v>
      </c>
      <c r="C1" s="216" t="s">
        <v>199</v>
      </c>
      <c r="I1" s="216" t="s">
        <v>96</v>
      </c>
      <c r="J1" s="216" t="s">
        <v>67</v>
      </c>
      <c r="Q1" s="216" t="s">
        <v>81</v>
      </c>
    </row>
    <row r="2" spans="1:18" s="216" customFormat="1" x14ac:dyDescent="0.25"/>
    <row r="3" spans="1:18" s="216" customFormat="1" x14ac:dyDescent="0.25"/>
    <row r="4" spans="1:18" s="216" customFormat="1" x14ac:dyDescent="0.25"/>
    <row r="5" spans="1:18" s="216" customFormat="1" ht="16.5" customHeight="1" x14ac:dyDescent="0.25"/>
    <row r="6" spans="1:18" s="4" customFormat="1" ht="42.75" customHeight="1" x14ac:dyDescent="0.25">
      <c r="A6" s="219"/>
      <c r="B6" s="1401" t="s">
        <v>454</v>
      </c>
      <c r="C6" s="1401"/>
      <c r="D6" s="1401"/>
      <c r="E6" s="1401"/>
      <c r="F6" s="1401"/>
      <c r="G6" s="1401"/>
      <c r="H6" s="1401"/>
      <c r="I6" s="1401"/>
      <c r="J6" s="226"/>
      <c r="K6" s="226"/>
      <c r="L6" s="226"/>
      <c r="M6" s="217"/>
      <c r="N6" s="217"/>
      <c r="O6" s="217"/>
      <c r="P6" s="217"/>
      <c r="Q6" s="217"/>
      <c r="R6" s="217"/>
    </row>
    <row r="7" spans="1:18" s="4" customFormat="1" ht="15.75" customHeight="1" x14ac:dyDescent="0.25">
      <c r="A7" s="219"/>
      <c r="B7" s="1512" t="s">
        <v>486</v>
      </c>
      <c r="C7" s="1512"/>
      <c r="D7" s="1512"/>
      <c r="E7" s="1512"/>
      <c r="F7" s="1512"/>
      <c r="G7" s="1512"/>
      <c r="H7" s="1512"/>
      <c r="I7" s="1512"/>
      <c r="J7" s="236"/>
      <c r="K7" s="236"/>
      <c r="L7" s="236"/>
      <c r="M7" s="218"/>
      <c r="N7" s="218"/>
      <c r="O7" s="218"/>
      <c r="P7" s="218"/>
      <c r="Q7" s="218"/>
      <c r="R7" s="218"/>
    </row>
    <row r="8" spans="1:18" s="216" customFormat="1" ht="6" customHeight="1" x14ac:dyDescent="0.25">
      <c r="A8" s="220"/>
      <c r="B8" s="220"/>
      <c r="C8" s="220"/>
      <c r="D8" s="220"/>
      <c r="E8" s="220"/>
      <c r="F8" s="220"/>
      <c r="G8" s="220"/>
      <c r="H8" s="220"/>
      <c r="I8" s="220"/>
      <c r="J8" s="220"/>
      <c r="K8" s="220"/>
      <c r="L8" s="220"/>
    </row>
    <row r="9" spans="1:18" ht="15" customHeight="1" x14ac:dyDescent="0.3">
      <c r="B9" s="1394" t="s">
        <v>12</v>
      </c>
      <c r="C9" s="1522" t="s">
        <v>48</v>
      </c>
      <c r="D9" s="1523"/>
      <c r="E9" s="1522" t="s">
        <v>33</v>
      </c>
      <c r="F9" s="1523"/>
      <c r="G9" s="1522" t="s">
        <v>32</v>
      </c>
      <c r="H9" s="1523"/>
      <c r="I9" s="221"/>
      <c r="J9" s="221"/>
      <c r="K9" s="221"/>
      <c r="L9" s="221"/>
      <c r="M9" s="221"/>
      <c r="N9" s="221"/>
      <c r="O9" s="221"/>
    </row>
    <row r="10" spans="1:18" ht="46.5" customHeight="1" x14ac:dyDescent="0.25">
      <c r="B10" s="1524"/>
      <c r="C10" s="1138" t="s">
        <v>132</v>
      </c>
      <c r="D10" s="1139" t="s">
        <v>157</v>
      </c>
      <c r="E10" s="1138" t="s">
        <v>132</v>
      </c>
      <c r="F10" s="1139" t="s">
        <v>157</v>
      </c>
      <c r="G10" s="1138" t="s">
        <v>132</v>
      </c>
      <c r="H10" s="1139" t="s">
        <v>157</v>
      </c>
      <c r="I10" s="221"/>
      <c r="J10" s="221"/>
      <c r="K10" s="221"/>
      <c r="L10" s="221"/>
      <c r="M10" s="221"/>
      <c r="N10" s="221"/>
      <c r="O10" s="221"/>
    </row>
    <row r="11" spans="1:18" ht="15" customHeight="1" x14ac:dyDescent="0.3">
      <c r="B11" s="1146" t="s">
        <v>8</v>
      </c>
      <c r="C11" s="1140" t="s">
        <v>366</v>
      </c>
      <c r="D11" s="1141" t="s">
        <v>366</v>
      </c>
      <c r="E11" s="1140" t="s">
        <v>366</v>
      </c>
      <c r="F11" s="1141" t="s">
        <v>366</v>
      </c>
      <c r="G11" s="1140" t="s">
        <v>366</v>
      </c>
      <c r="H11" s="1141" t="s">
        <v>366</v>
      </c>
      <c r="I11" s="221"/>
      <c r="J11" s="221"/>
      <c r="K11" s="221"/>
      <c r="L11" s="221"/>
      <c r="M11" s="221"/>
      <c r="N11" s="221"/>
      <c r="O11" s="221"/>
    </row>
    <row r="12" spans="1:18" ht="15" customHeight="1" x14ac:dyDescent="0.3">
      <c r="B12" s="1147" t="s">
        <v>7</v>
      </c>
      <c r="C12" s="1142" t="s">
        <v>366</v>
      </c>
      <c r="D12" s="1143" t="s">
        <v>366</v>
      </c>
      <c r="E12" s="1142" t="s">
        <v>366</v>
      </c>
      <c r="F12" s="1143" t="s">
        <v>366</v>
      </c>
      <c r="G12" s="1142" t="s">
        <v>366</v>
      </c>
      <c r="H12" s="1143" t="s">
        <v>366</v>
      </c>
      <c r="I12" s="221"/>
      <c r="J12" s="221"/>
      <c r="K12" s="221"/>
      <c r="L12" s="221"/>
      <c r="M12" s="221"/>
      <c r="N12" s="221"/>
      <c r="O12" s="221"/>
    </row>
    <row r="13" spans="1:18" ht="15" customHeight="1" x14ac:dyDescent="0.3">
      <c r="B13" s="1147" t="s">
        <v>37</v>
      </c>
      <c r="C13" s="1142">
        <v>15.412805755395715</v>
      </c>
      <c r="D13" s="1143">
        <v>5.5031442234558213E-3</v>
      </c>
      <c r="E13" s="1142">
        <v>15.257755102040807</v>
      </c>
      <c r="F13" s="1143">
        <v>7.4435215280297951E-2</v>
      </c>
      <c r="G13" s="1142">
        <v>15.419999999999996</v>
      </c>
      <c r="H13" s="1143">
        <v>2.9999999534460115E-8</v>
      </c>
      <c r="I13" s="221"/>
      <c r="J13" s="221"/>
      <c r="K13" s="221"/>
      <c r="L13" s="221"/>
      <c r="M13" s="221"/>
      <c r="N13" s="221"/>
      <c r="O13" s="221"/>
    </row>
    <row r="14" spans="1:18" ht="15" customHeight="1" x14ac:dyDescent="0.3">
      <c r="B14" s="1147" t="s">
        <v>38</v>
      </c>
      <c r="C14" s="1142" t="s">
        <v>366</v>
      </c>
      <c r="D14" s="1143" t="s">
        <v>366</v>
      </c>
      <c r="E14" s="1142" t="s">
        <v>366</v>
      </c>
      <c r="F14" s="1143" t="s">
        <v>366</v>
      </c>
      <c r="G14" s="1142" t="s">
        <v>366</v>
      </c>
      <c r="H14" s="1143" t="s">
        <v>366</v>
      </c>
      <c r="I14" s="221"/>
      <c r="J14" s="221"/>
      <c r="K14" s="221"/>
      <c r="L14" s="221"/>
      <c r="M14" s="221"/>
      <c r="N14" s="221"/>
      <c r="O14" s="221"/>
    </row>
    <row r="15" spans="1:18" ht="15" customHeight="1" x14ac:dyDescent="0.3">
      <c r="B15" s="1147" t="s">
        <v>6</v>
      </c>
      <c r="C15" s="1142" t="s">
        <v>366</v>
      </c>
      <c r="D15" s="1143" t="s">
        <v>366</v>
      </c>
      <c r="E15" s="1142" t="s">
        <v>366</v>
      </c>
      <c r="F15" s="1143" t="s">
        <v>366</v>
      </c>
      <c r="G15" s="1142" t="s">
        <v>366</v>
      </c>
      <c r="H15" s="1143" t="s">
        <v>366</v>
      </c>
      <c r="I15" s="221"/>
      <c r="J15" s="221"/>
      <c r="K15" s="221"/>
      <c r="L15" s="221"/>
      <c r="M15" s="221"/>
      <c r="N15" s="221"/>
      <c r="O15" s="221"/>
    </row>
    <row r="16" spans="1:18" ht="15" customHeight="1" x14ac:dyDescent="0.3">
      <c r="B16" s="1147" t="s">
        <v>5</v>
      </c>
      <c r="C16" s="1142" t="s">
        <v>366</v>
      </c>
      <c r="D16" s="1143" t="s">
        <v>366</v>
      </c>
      <c r="E16" s="1142" t="s">
        <v>366</v>
      </c>
      <c r="F16" s="1143" t="s">
        <v>366</v>
      </c>
      <c r="G16" s="1142" t="s">
        <v>366</v>
      </c>
      <c r="H16" s="1143" t="s">
        <v>366</v>
      </c>
      <c r="I16" s="221"/>
      <c r="J16" s="221"/>
      <c r="K16" s="221"/>
      <c r="L16" s="221"/>
      <c r="M16" s="221"/>
      <c r="N16" s="221"/>
      <c r="O16" s="221"/>
    </row>
    <row r="17" spans="1:15" ht="15" customHeight="1" x14ac:dyDescent="0.3">
      <c r="B17" s="1147" t="s">
        <v>4</v>
      </c>
      <c r="C17" s="1142" t="s">
        <v>366</v>
      </c>
      <c r="D17" s="1143" t="s">
        <v>366</v>
      </c>
      <c r="E17" s="1142" t="s">
        <v>366</v>
      </c>
      <c r="F17" s="1143" t="s">
        <v>366</v>
      </c>
      <c r="G17" s="1142" t="s">
        <v>366</v>
      </c>
      <c r="H17" s="1143" t="s">
        <v>366</v>
      </c>
      <c r="I17" s="221"/>
      <c r="J17" s="221"/>
      <c r="K17" s="221"/>
      <c r="L17" s="221"/>
      <c r="M17" s="221"/>
      <c r="N17" s="221"/>
      <c r="O17" s="221"/>
    </row>
    <row r="18" spans="1:15" ht="15" customHeight="1" x14ac:dyDescent="0.3">
      <c r="B18" s="1147" t="s">
        <v>40</v>
      </c>
      <c r="C18" s="1142" t="s">
        <v>366</v>
      </c>
      <c r="D18" s="1143" t="s">
        <v>366</v>
      </c>
      <c r="E18" s="1142" t="s">
        <v>366</v>
      </c>
      <c r="F18" s="1143" t="s">
        <v>366</v>
      </c>
      <c r="G18" s="1142" t="s">
        <v>366</v>
      </c>
      <c r="H18" s="1143" t="s">
        <v>366</v>
      </c>
      <c r="I18" s="221"/>
      <c r="J18" s="221"/>
      <c r="K18" s="221"/>
      <c r="L18" s="221"/>
      <c r="M18" s="221"/>
      <c r="N18" s="221"/>
      <c r="O18" s="221"/>
    </row>
    <row r="19" spans="1:15" ht="15" customHeight="1" x14ac:dyDescent="0.3">
      <c r="B19" s="1147" t="s">
        <v>41</v>
      </c>
      <c r="C19" s="1142" t="s">
        <v>366</v>
      </c>
      <c r="D19" s="1143" t="s">
        <v>366</v>
      </c>
      <c r="E19" s="1142" t="s">
        <v>366</v>
      </c>
      <c r="F19" s="1143" t="s">
        <v>366</v>
      </c>
      <c r="G19" s="1142" t="s">
        <v>366</v>
      </c>
      <c r="H19" s="1143" t="s">
        <v>366</v>
      </c>
      <c r="I19" s="221"/>
      <c r="J19" s="221"/>
      <c r="K19" s="221"/>
      <c r="L19" s="221"/>
      <c r="M19" s="221"/>
      <c r="N19" s="221"/>
      <c r="O19" s="221"/>
    </row>
    <row r="20" spans="1:15" ht="15" customHeight="1" x14ac:dyDescent="0.3">
      <c r="B20" s="1147" t="s">
        <v>3</v>
      </c>
      <c r="C20" s="1142" t="s">
        <v>366</v>
      </c>
      <c r="D20" s="1143" t="s">
        <v>366</v>
      </c>
      <c r="E20" s="1142" t="s">
        <v>366</v>
      </c>
      <c r="F20" s="1143" t="s">
        <v>366</v>
      </c>
      <c r="G20" s="1142" t="s">
        <v>366</v>
      </c>
      <c r="H20" s="1143" t="s">
        <v>366</v>
      </c>
      <c r="I20" s="221"/>
      <c r="J20" s="221"/>
      <c r="K20" s="221"/>
      <c r="L20" s="221"/>
      <c r="M20" s="221"/>
      <c r="N20" s="221"/>
      <c r="O20" s="221"/>
    </row>
    <row r="21" spans="1:15" ht="15" customHeight="1" x14ac:dyDescent="0.3">
      <c r="B21" s="1147" t="s">
        <v>2</v>
      </c>
      <c r="C21" s="1142" t="s">
        <v>366</v>
      </c>
      <c r="D21" s="1143" t="s">
        <v>366</v>
      </c>
      <c r="E21" s="1142" t="s">
        <v>366</v>
      </c>
      <c r="F21" s="1143" t="s">
        <v>366</v>
      </c>
      <c r="G21" s="1142" t="s">
        <v>366</v>
      </c>
      <c r="H21" s="1143" t="s">
        <v>366</v>
      </c>
      <c r="I21" s="221"/>
      <c r="J21" s="221"/>
      <c r="K21" s="221"/>
      <c r="L21" s="221"/>
      <c r="M21" s="221"/>
      <c r="N21" s="221"/>
      <c r="O21" s="221"/>
    </row>
    <row r="22" spans="1:15" ht="15" customHeight="1" x14ac:dyDescent="0.3">
      <c r="B22" s="1147" t="s">
        <v>35</v>
      </c>
      <c r="C22" s="1142" t="s">
        <v>366</v>
      </c>
      <c r="D22" s="1143" t="s">
        <v>366</v>
      </c>
      <c r="E22" s="1142" t="s">
        <v>366</v>
      </c>
      <c r="F22" s="1143" t="s">
        <v>366</v>
      </c>
      <c r="G22" s="1142" t="s">
        <v>366</v>
      </c>
      <c r="H22" s="1143" t="s">
        <v>366</v>
      </c>
      <c r="I22" s="221"/>
      <c r="J22" s="221"/>
      <c r="K22" s="221"/>
      <c r="L22" s="221"/>
      <c r="M22" s="221"/>
      <c r="N22" s="221"/>
      <c r="O22" s="221"/>
    </row>
    <row r="23" spans="1:15" ht="15" customHeight="1" x14ac:dyDescent="0.3">
      <c r="B23" s="1147" t="s">
        <v>42</v>
      </c>
      <c r="C23" s="1142" t="s">
        <v>366</v>
      </c>
      <c r="D23" s="1143" t="s">
        <v>366</v>
      </c>
      <c r="E23" s="1142" t="s">
        <v>366</v>
      </c>
      <c r="F23" s="1143" t="s">
        <v>366</v>
      </c>
      <c r="G23" s="1142" t="s">
        <v>366</v>
      </c>
      <c r="H23" s="1143" t="s">
        <v>366</v>
      </c>
      <c r="I23" s="221"/>
      <c r="J23" s="221"/>
      <c r="K23" s="221"/>
      <c r="L23" s="221"/>
      <c r="M23" s="221"/>
      <c r="N23" s="221"/>
      <c r="O23" s="221"/>
    </row>
    <row r="24" spans="1:15" ht="15" customHeight="1" x14ac:dyDescent="0.3">
      <c r="B24" s="1147" t="s">
        <v>43</v>
      </c>
      <c r="C24" s="1142" t="s">
        <v>366</v>
      </c>
      <c r="D24" s="1143" t="s">
        <v>366</v>
      </c>
      <c r="E24" s="1142" t="s">
        <v>366</v>
      </c>
      <c r="F24" s="1143" t="s">
        <v>366</v>
      </c>
      <c r="G24" s="1142" t="s">
        <v>366</v>
      </c>
      <c r="H24" s="1143" t="s">
        <v>366</v>
      </c>
      <c r="I24" s="221"/>
      <c r="J24" s="221"/>
      <c r="K24" s="221"/>
      <c r="L24" s="221"/>
      <c r="M24" s="221"/>
      <c r="N24" s="221"/>
      <c r="O24" s="221"/>
    </row>
    <row r="25" spans="1:15" ht="15" customHeight="1" x14ac:dyDescent="0.3">
      <c r="B25" s="1147" t="s">
        <v>44</v>
      </c>
      <c r="C25" s="1142" t="s">
        <v>366</v>
      </c>
      <c r="D25" s="1143" t="s">
        <v>366</v>
      </c>
      <c r="E25" s="1142" t="s">
        <v>366</v>
      </c>
      <c r="F25" s="1143" t="s">
        <v>366</v>
      </c>
      <c r="G25" s="1142" t="s">
        <v>366</v>
      </c>
      <c r="H25" s="1143" t="s">
        <v>366</v>
      </c>
      <c r="I25" s="221"/>
      <c r="J25" s="221"/>
      <c r="K25" s="221"/>
      <c r="L25" s="221"/>
      <c r="M25" s="221"/>
      <c r="N25" s="221"/>
      <c r="O25" s="221"/>
    </row>
    <row r="26" spans="1:15" ht="15" customHeight="1" x14ac:dyDescent="0.3">
      <c r="B26" s="1147" t="s">
        <v>45</v>
      </c>
      <c r="C26" s="1142" t="s">
        <v>366</v>
      </c>
      <c r="D26" s="1143" t="s">
        <v>366</v>
      </c>
      <c r="E26" s="1142" t="s">
        <v>366</v>
      </c>
      <c r="F26" s="1143" t="s">
        <v>366</v>
      </c>
      <c r="G26" s="1142" t="s">
        <v>366</v>
      </c>
      <c r="H26" s="1143" t="s">
        <v>366</v>
      </c>
      <c r="I26" s="221"/>
      <c r="J26" s="221"/>
      <c r="K26" s="221"/>
      <c r="L26" s="221"/>
      <c r="M26" s="221"/>
      <c r="N26" s="221"/>
      <c r="O26" s="221"/>
    </row>
    <row r="27" spans="1:15" ht="15" customHeight="1" x14ac:dyDescent="0.3">
      <c r="B27" s="1147" t="s">
        <v>46</v>
      </c>
      <c r="C27" s="1142" t="s">
        <v>366</v>
      </c>
      <c r="D27" s="1143" t="s">
        <v>366</v>
      </c>
      <c r="E27" s="1142" t="s">
        <v>366</v>
      </c>
      <c r="F27" s="1143" t="s">
        <v>366</v>
      </c>
      <c r="G27" s="1142" t="s">
        <v>366</v>
      </c>
      <c r="H27" s="1143" t="s">
        <v>366</v>
      </c>
      <c r="I27" s="221"/>
      <c r="J27" s="221"/>
      <c r="K27" s="221"/>
      <c r="L27" s="221"/>
      <c r="M27" s="221"/>
      <c r="N27" s="221"/>
      <c r="O27" s="221"/>
    </row>
    <row r="28" spans="1:15" ht="15" customHeight="1" x14ac:dyDescent="0.3">
      <c r="B28" s="1148" t="s">
        <v>1</v>
      </c>
      <c r="C28" s="1144" t="s">
        <v>366</v>
      </c>
      <c r="D28" s="1145" t="s">
        <v>366</v>
      </c>
      <c r="E28" s="1144" t="s">
        <v>366</v>
      </c>
      <c r="F28" s="1145" t="s">
        <v>366</v>
      </c>
      <c r="G28" s="1144" t="s">
        <v>366</v>
      </c>
      <c r="H28" s="1145" t="s">
        <v>366</v>
      </c>
      <c r="I28" s="221"/>
      <c r="J28" s="221"/>
      <c r="K28" s="221"/>
      <c r="L28" s="221"/>
      <c r="M28" s="221"/>
      <c r="N28" s="221"/>
      <c r="O28" s="221"/>
    </row>
    <row r="29" spans="1:15" ht="15" customHeight="1" x14ac:dyDescent="0.3">
      <c r="B29" s="1149" t="s">
        <v>0</v>
      </c>
      <c r="C29" s="1150">
        <v>15.412805755395715</v>
      </c>
      <c r="D29" s="1151">
        <v>5.5031442234558213E-3</v>
      </c>
      <c r="E29" s="1150">
        <v>14.952599999999991</v>
      </c>
      <c r="F29" s="1151">
        <v>0.16271440146984356</v>
      </c>
      <c r="G29" s="1150">
        <v>14.608421052631575</v>
      </c>
      <c r="H29" s="1151">
        <v>0.24216105241892819</v>
      </c>
      <c r="I29" s="221"/>
      <c r="J29" s="221"/>
      <c r="K29" s="221"/>
      <c r="L29" s="221"/>
      <c r="M29" s="221"/>
      <c r="N29" s="221"/>
      <c r="O29" s="221"/>
    </row>
    <row r="30" spans="1:15" x14ac:dyDescent="0.25">
      <c r="A30" s="221"/>
      <c r="B30" s="221"/>
      <c r="C30" s="221"/>
      <c r="D30" s="221"/>
      <c r="E30" s="221"/>
      <c r="F30" s="221"/>
      <c r="G30" s="221"/>
      <c r="H30" s="221"/>
      <c r="I30" s="221"/>
      <c r="J30" s="221"/>
      <c r="K30" s="221"/>
      <c r="L30" s="221"/>
      <c r="M30" s="221"/>
      <c r="N30" s="221"/>
      <c r="O30" s="221"/>
    </row>
    <row r="31" spans="1:15" ht="12.75" customHeight="1" x14ac:dyDescent="0.25">
      <c r="B31" s="1152" t="s">
        <v>190</v>
      </c>
      <c r="C31" s="1152"/>
      <c r="D31" s="1152"/>
      <c r="E31" s="1152"/>
      <c r="F31" s="1152"/>
      <c r="G31" s="1152"/>
      <c r="H31" s="1152"/>
      <c r="I31" s="410"/>
      <c r="J31" s="410"/>
      <c r="K31" s="410"/>
      <c r="L31" s="410"/>
      <c r="M31" s="410"/>
      <c r="N31" s="410"/>
      <c r="O31" s="410"/>
    </row>
    <row r="32" spans="1:15" ht="36.75" customHeight="1" x14ac:dyDescent="0.25">
      <c r="B32" s="1519" t="s">
        <v>291</v>
      </c>
      <c r="C32" s="1519"/>
      <c r="D32" s="1519"/>
      <c r="E32" s="1519"/>
      <c r="F32" s="1519"/>
      <c r="G32" s="1519"/>
      <c r="H32" s="1519"/>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153"/>
        <color rgb="FFFCFCFF"/>
        <color theme="4"/>
      </colorScale>
    </cfRule>
  </conditionalFormatting>
  <conditionalFormatting sqref="E11:E28">
    <cfRule type="colorScale" priority="2">
      <colorScale>
        <cfvo type="num" val="153"/>
        <cfvo type="num" val="269"/>
        <color rgb="FFFCFCFF"/>
        <color theme="4"/>
      </colorScale>
    </cfRule>
  </conditionalFormatting>
  <conditionalFormatting sqref="G11:G28">
    <cfRule type="colorScale" priority="1">
      <colorScale>
        <cfvo type="num" val="260"/>
        <cfvo type="num" val="387"/>
        <color rgb="FFFCFCFF"/>
        <color theme="4"/>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Hoja37">
    <tabColor theme="5"/>
    <pageSetUpPr fitToPage="1"/>
  </sheetPr>
  <dimension ref="A1:IX55"/>
  <sheetViews>
    <sheetView zoomScale="80" zoomScaleNormal="80" workbookViewId="0">
      <selection activeCell="B6" sqref="B6"/>
    </sheetView>
  </sheetViews>
  <sheetFormatPr baseColWidth="10" defaultColWidth="11.453125" defaultRowHeight="15" x14ac:dyDescent="0.25"/>
  <cols>
    <col min="1" max="1" width="0.7265625" style="162" customWidth="1"/>
    <col min="2" max="2" width="28.7265625" style="162" customWidth="1"/>
    <col min="3" max="3" width="11.26953125" style="162" bestFit="1" customWidth="1"/>
    <col min="4" max="4" width="10.7265625" style="162" customWidth="1"/>
    <col min="5" max="5" width="0.7265625" style="162" customWidth="1"/>
    <col min="6" max="6" width="12.81640625" style="162" customWidth="1"/>
    <col min="7" max="7" width="10.7265625" style="162" customWidth="1"/>
    <col min="8" max="8" width="0.7265625" style="162" customWidth="1"/>
    <col min="9" max="9" width="11.7265625" style="162" customWidth="1"/>
    <col min="10" max="10" width="11.1796875" style="162" customWidth="1"/>
    <col min="11" max="16" width="11.453125" style="162"/>
    <col min="17" max="17" width="7.54296875" style="162" customWidth="1"/>
    <col min="18" max="18" width="2.26953125" style="162" customWidth="1"/>
    <col min="19" max="16384" width="11.453125" style="162"/>
  </cols>
  <sheetData>
    <row r="1" spans="1:258" s="2" customFormat="1" ht="9" customHeight="1" x14ac:dyDescent="0.25">
      <c r="A1" s="104"/>
      <c r="B1" s="105"/>
      <c r="C1" s="105"/>
      <c r="D1" s="105"/>
      <c r="E1" s="106"/>
      <c r="F1" s="609"/>
      <c r="G1" s="104"/>
      <c r="H1" s="106"/>
      <c r="I1" s="104"/>
      <c r="J1" s="165"/>
      <c r="K1" s="165"/>
      <c r="L1" s="165"/>
      <c r="M1" s="165"/>
      <c r="N1" s="104"/>
      <c r="O1" s="104"/>
      <c r="P1" s="104"/>
      <c r="Q1" s="165"/>
      <c r="R1" s="165"/>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4"/>
      <c r="BL1" s="104"/>
      <c r="BM1" s="104"/>
      <c r="BN1" s="104"/>
      <c r="BO1" s="104"/>
      <c r="BP1" s="104"/>
      <c r="BQ1" s="104"/>
      <c r="BR1" s="104"/>
      <c r="BS1" s="104"/>
      <c r="BT1" s="104"/>
      <c r="BU1" s="104"/>
      <c r="BV1" s="104"/>
      <c r="BW1" s="104"/>
      <c r="BX1" s="104"/>
      <c r="BY1" s="104"/>
      <c r="BZ1" s="104"/>
      <c r="CA1" s="104"/>
      <c r="CB1" s="104"/>
      <c r="CC1" s="104"/>
      <c r="CD1" s="104"/>
      <c r="CE1" s="104"/>
      <c r="CF1" s="104"/>
      <c r="CG1" s="104"/>
      <c r="CH1" s="104"/>
      <c r="CI1" s="104"/>
      <c r="CJ1" s="104"/>
      <c r="CK1" s="104"/>
      <c r="CL1" s="104"/>
      <c r="CM1" s="104"/>
      <c r="CN1" s="104"/>
      <c r="CO1" s="104"/>
      <c r="CP1" s="104"/>
      <c r="CQ1" s="104"/>
      <c r="CR1" s="104"/>
      <c r="CS1" s="104"/>
      <c r="CT1" s="104"/>
      <c r="CU1" s="104"/>
      <c r="CV1" s="104"/>
      <c r="CW1" s="104"/>
      <c r="CX1" s="104"/>
      <c r="CY1" s="104"/>
      <c r="CZ1" s="104"/>
      <c r="DA1" s="104"/>
      <c r="DB1" s="104"/>
      <c r="DC1" s="104"/>
      <c r="DD1" s="104"/>
      <c r="DE1" s="104"/>
      <c r="DF1" s="104"/>
      <c r="DG1" s="104"/>
      <c r="DH1" s="104"/>
      <c r="DI1" s="104"/>
      <c r="DJ1" s="104"/>
      <c r="DK1" s="104"/>
      <c r="DL1" s="104"/>
      <c r="DM1" s="104"/>
      <c r="DN1" s="104"/>
      <c r="DO1" s="104"/>
      <c r="DP1" s="104"/>
      <c r="DQ1" s="104"/>
      <c r="DR1" s="104"/>
      <c r="DS1" s="104"/>
      <c r="DT1" s="104"/>
      <c r="DU1" s="104"/>
      <c r="DV1" s="104"/>
      <c r="DW1" s="104"/>
      <c r="DX1" s="104"/>
      <c r="DY1" s="104"/>
      <c r="DZ1" s="104"/>
      <c r="EA1" s="104"/>
      <c r="EB1" s="104"/>
      <c r="EC1" s="104"/>
      <c r="ED1" s="104"/>
      <c r="EE1" s="104"/>
      <c r="EF1" s="104"/>
      <c r="EG1" s="104"/>
      <c r="EH1" s="104"/>
      <c r="EI1" s="104"/>
      <c r="EJ1" s="104"/>
      <c r="EK1" s="104"/>
      <c r="EL1" s="104"/>
      <c r="EM1" s="104"/>
      <c r="EN1" s="104"/>
      <c r="EO1" s="104"/>
      <c r="EP1" s="104"/>
      <c r="EQ1" s="104"/>
      <c r="ER1" s="104"/>
      <c r="ES1" s="104"/>
      <c r="ET1" s="104"/>
      <c r="EU1" s="104"/>
      <c r="EV1" s="104"/>
      <c r="EW1" s="104"/>
      <c r="EX1" s="104"/>
      <c r="EY1" s="104"/>
      <c r="EZ1" s="104"/>
      <c r="FA1" s="104"/>
      <c r="FB1" s="104"/>
      <c r="FC1" s="104"/>
      <c r="FD1" s="104"/>
      <c r="FE1" s="104"/>
      <c r="FF1" s="104"/>
      <c r="FG1" s="104"/>
      <c r="FH1" s="104"/>
      <c r="FI1" s="104"/>
      <c r="FJ1" s="104"/>
      <c r="FK1" s="104"/>
      <c r="FL1" s="104"/>
      <c r="FM1" s="104"/>
      <c r="FN1" s="104"/>
      <c r="FO1" s="104"/>
      <c r="FP1" s="104"/>
      <c r="FQ1" s="104"/>
      <c r="FR1" s="104"/>
      <c r="FS1" s="104"/>
      <c r="FT1" s="104"/>
      <c r="FU1" s="104"/>
      <c r="FV1" s="104"/>
      <c r="FW1" s="104"/>
      <c r="FX1" s="104"/>
      <c r="FY1" s="104"/>
      <c r="FZ1" s="104"/>
      <c r="GA1" s="104"/>
      <c r="GB1" s="104"/>
      <c r="GC1" s="104"/>
      <c r="GD1" s="104"/>
      <c r="GE1" s="104"/>
      <c r="GF1" s="104"/>
      <c r="GG1" s="104"/>
      <c r="GH1" s="104"/>
      <c r="GI1" s="104"/>
      <c r="GJ1" s="104"/>
      <c r="GK1" s="104"/>
      <c r="GL1" s="104"/>
      <c r="GM1" s="104"/>
      <c r="GN1" s="104"/>
      <c r="GO1" s="104"/>
      <c r="GP1" s="104"/>
      <c r="GQ1" s="104"/>
      <c r="GR1" s="104"/>
      <c r="GS1" s="104"/>
      <c r="GT1" s="104"/>
      <c r="GU1" s="104"/>
      <c r="GV1" s="104"/>
      <c r="GW1" s="104"/>
      <c r="GX1" s="104"/>
      <c r="GY1" s="104"/>
      <c r="GZ1" s="104"/>
      <c r="HA1" s="104"/>
      <c r="HB1" s="104"/>
      <c r="HC1" s="104"/>
      <c r="HD1" s="104"/>
      <c r="HE1" s="104"/>
      <c r="HF1" s="104"/>
      <c r="HG1" s="104"/>
      <c r="HH1" s="104"/>
      <c r="HI1" s="104"/>
      <c r="HJ1" s="104"/>
      <c r="HK1" s="104"/>
      <c r="HL1" s="104"/>
      <c r="HM1" s="104"/>
      <c r="HN1" s="104"/>
      <c r="HO1" s="104"/>
      <c r="HP1" s="104"/>
      <c r="HQ1" s="104"/>
      <c r="HR1" s="104"/>
      <c r="HS1" s="104"/>
      <c r="HT1" s="104"/>
      <c r="HU1" s="104"/>
      <c r="HV1" s="104"/>
      <c r="HW1" s="104"/>
      <c r="HX1" s="104"/>
      <c r="HY1" s="104"/>
      <c r="HZ1" s="104"/>
      <c r="IA1" s="104"/>
      <c r="IB1" s="104"/>
      <c r="IC1" s="104"/>
      <c r="ID1" s="104"/>
      <c r="IE1" s="104"/>
      <c r="IF1" s="104"/>
      <c r="IG1" s="104"/>
      <c r="IH1" s="104"/>
      <c r="II1" s="104"/>
      <c r="IJ1" s="104"/>
      <c r="IK1" s="104"/>
      <c r="IL1" s="104"/>
      <c r="IM1" s="104"/>
      <c r="IN1" s="104"/>
      <c r="IO1" s="104"/>
      <c r="IP1" s="104"/>
      <c r="IQ1" s="104"/>
      <c r="IR1" s="104"/>
      <c r="IS1" s="104"/>
      <c r="IT1" s="104"/>
      <c r="IU1" s="104"/>
      <c r="IV1" s="104"/>
      <c r="IW1" s="104"/>
      <c r="IX1" s="104"/>
    </row>
    <row r="2" spans="1:258" s="18" customFormat="1" ht="49.5" customHeight="1" x14ac:dyDescent="0.3">
      <c r="A2" s="108"/>
      <c r="B2" s="166"/>
      <c r="C2" s="166"/>
      <c r="D2" s="166"/>
      <c r="E2" s="166"/>
      <c r="F2" s="166"/>
      <c r="G2" s="166"/>
      <c r="H2" s="166"/>
      <c r="I2" s="108"/>
      <c r="J2" s="165"/>
      <c r="K2" s="165"/>
      <c r="L2" s="165"/>
      <c r="M2" s="165"/>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c r="BW2" s="108"/>
      <c r="BX2" s="108"/>
      <c r="BY2" s="108"/>
      <c r="BZ2" s="108"/>
      <c r="CA2" s="108"/>
      <c r="CB2" s="108"/>
      <c r="CC2" s="108"/>
      <c r="CD2" s="108"/>
      <c r="CE2" s="108"/>
      <c r="CF2" s="108"/>
      <c r="CG2" s="108"/>
      <c r="CH2" s="108"/>
      <c r="CI2" s="108"/>
      <c r="CJ2" s="108"/>
      <c r="CK2" s="108"/>
      <c r="CL2" s="108"/>
      <c r="CM2" s="108"/>
      <c r="CN2" s="108"/>
      <c r="CO2" s="108"/>
      <c r="CP2" s="108"/>
      <c r="CQ2" s="108"/>
      <c r="CR2" s="108"/>
      <c r="CS2" s="108"/>
      <c r="CT2" s="108"/>
      <c r="CU2" s="108"/>
      <c r="CV2" s="108"/>
      <c r="CW2" s="108"/>
      <c r="CX2" s="108"/>
      <c r="CY2" s="108"/>
      <c r="CZ2" s="108"/>
      <c r="DA2" s="108"/>
      <c r="DB2" s="108"/>
      <c r="DC2" s="108"/>
      <c r="DD2" s="108"/>
      <c r="DE2" s="108"/>
      <c r="DF2" s="108"/>
      <c r="DG2" s="108"/>
      <c r="DH2" s="108"/>
      <c r="DI2" s="108"/>
      <c r="DJ2" s="108"/>
      <c r="DK2" s="108"/>
      <c r="DL2" s="108"/>
      <c r="DM2" s="108"/>
      <c r="DN2" s="108"/>
      <c r="DO2" s="108"/>
      <c r="DP2" s="108"/>
      <c r="DQ2" s="108"/>
      <c r="DR2" s="108"/>
      <c r="DS2" s="108"/>
      <c r="DT2" s="108"/>
      <c r="DU2" s="108"/>
      <c r="DV2" s="108"/>
      <c r="DW2" s="108"/>
      <c r="DX2" s="108"/>
      <c r="DY2" s="108"/>
      <c r="DZ2" s="108"/>
      <c r="EA2" s="108"/>
      <c r="EB2" s="108"/>
      <c r="EC2" s="108"/>
      <c r="ED2" s="108"/>
      <c r="EE2" s="108"/>
      <c r="EF2" s="108"/>
      <c r="EG2" s="108"/>
      <c r="EH2" s="108"/>
      <c r="EI2" s="108"/>
      <c r="EJ2" s="108"/>
      <c r="EK2" s="108"/>
      <c r="EL2" s="108"/>
      <c r="EM2" s="108"/>
      <c r="EN2" s="108"/>
      <c r="EO2" s="108"/>
      <c r="EP2" s="108"/>
      <c r="EQ2" s="108"/>
      <c r="ER2" s="108"/>
      <c r="ES2" s="108"/>
      <c r="ET2" s="108"/>
      <c r="EU2" s="108"/>
      <c r="EV2" s="108"/>
      <c r="EW2" s="108"/>
      <c r="EX2" s="108"/>
      <c r="EY2" s="108"/>
      <c r="EZ2" s="108"/>
      <c r="FA2" s="108"/>
      <c r="FB2" s="108"/>
      <c r="FC2" s="108"/>
      <c r="FD2" s="108"/>
      <c r="FE2" s="108"/>
      <c r="FF2" s="108"/>
      <c r="FG2" s="108"/>
      <c r="FH2" s="108"/>
      <c r="FI2" s="108"/>
      <c r="FJ2" s="108"/>
      <c r="FK2" s="108"/>
      <c r="FL2" s="108"/>
      <c r="FM2" s="108"/>
      <c r="FN2" s="108"/>
      <c r="FO2" s="108"/>
      <c r="FP2" s="108"/>
      <c r="FQ2" s="108"/>
      <c r="FR2" s="108"/>
      <c r="FS2" s="108"/>
      <c r="FT2" s="108"/>
      <c r="FU2" s="108"/>
      <c r="FV2" s="108"/>
      <c r="FW2" s="108"/>
      <c r="FX2" s="108"/>
      <c r="FY2" s="108"/>
      <c r="FZ2" s="108"/>
      <c r="GA2" s="108"/>
      <c r="GB2" s="108"/>
      <c r="GC2" s="108"/>
      <c r="GD2" s="108"/>
      <c r="GE2" s="108"/>
      <c r="GF2" s="108"/>
      <c r="GG2" s="108"/>
      <c r="GH2" s="108"/>
      <c r="GI2" s="108"/>
      <c r="GJ2" s="108"/>
      <c r="GK2" s="108"/>
      <c r="GL2" s="108"/>
      <c r="GM2" s="108"/>
      <c r="GN2" s="108"/>
      <c r="GO2" s="108"/>
      <c r="GP2" s="108"/>
      <c r="GQ2" s="108"/>
      <c r="GR2" s="108"/>
      <c r="GS2" s="108"/>
      <c r="GT2" s="108"/>
      <c r="GU2" s="108"/>
      <c r="GV2" s="108"/>
      <c r="GW2" s="108"/>
      <c r="GX2" s="108"/>
      <c r="GY2" s="108"/>
      <c r="GZ2" s="108"/>
      <c r="HA2" s="108"/>
      <c r="HB2" s="108"/>
      <c r="HC2" s="108"/>
      <c r="HD2" s="108"/>
      <c r="HE2" s="108"/>
      <c r="HF2" s="108"/>
      <c r="HG2" s="108"/>
      <c r="HH2" s="108"/>
      <c r="HI2" s="108"/>
      <c r="HJ2" s="108"/>
      <c r="HK2" s="108"/>
      <c r="HL2" s="108"/>
      <c r="HM2" s="108"/>
      <c r="HN2" s="108"/>
      <c r="HO2" s="108"/>
      <c r="HP2" s="108"/>
      <c r="HQ2" s="108"/>
      <c r="HR2" s="108"/>
      <c r="HS2" s="108"/>
      <c r="HT2" s="108"/>
      <c r="HU2" s="108"/>
      <c r="HV2" s="108"/>
      <c r="HW2" s="108"/>
      <c r="HX2" s="108"/>
      <c r="HY2" s="108"/>
      <c r="HZ2" s="108"/>
      <c r="IA2" s="108"/>
      <c r="IB2" s="108"/>
      <c r="IC2" s="108"/>
      <c r="ID2" s="108"/>
      <c r="IE2" s="108"/>
      <c r="IF2" s="108"/>
      <c r="IG2" s="108"/>
      <c r="IH2" s="108"/>
      <c r="II2" s="108"/>
      <c r="IJ2" s="108"/>
      <c r="IK2" s="108"/>
      <c r="IL2" s="108"/>
      <c r="IM2" s="108"/>
      <c r="IN2" s="108"/>
      <c r="IO2" s="108"/>
      <c r="IP2" s="108"/>
      <c r="IQ2" s="108"/>
      <c r="IR2" s="108"/>
      <c r="IS2" s="108"/>
      <c r="IT2" s="108"/>
      <c r="IU2" s="108"/>
      <c r="IV2" s="108"/>
      <c r="IW2" s="108"/>
      <c r="IX2" s="108"/>
    </row>
    <row r="3" spans="1:258" s="4" customFormat="1" ht="7" customHeight="1" x14ac:dyDescent="0.25">
      <c r="A3" s="111"/>
      <c r="B3" s="1301"/>
      <c r="C3" s="1301"/>
      <c r="D3" s="1301"/>
      <c r="E3" s="1301"/>
      <c r="F3" s="1301"/>
      <c r="G3" s="1301"/>
      <c r="H3" s="1301"/>
      <c r="I3" s="111"/>
      <c r="J3" s="165"/>
      <c r="K3" s="165"/>
      <c r="L3" s="165"/>
      <c r="M3" s="165"/>
      <c r="N3" s="111"/>
      <c r="O3" s="111"/>
      <c r="P3" s="111"/>
      <c r="Q3" s="108"/>
      <c r="R3" s="108"/>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1"/>
      <c r="BI3" s="111"/>
      <c r="BJ3" s="111"/>
      <c r="BK3" s="111"/>
      <c r="BL3" s="111"/>
      <c r="BM3" s="111"/>
      <c r="BN3" s="111"/>
      <c r="BO3" s="111"/>
      <c r="BP3" s="111"/>
      <c r="BQ3" s="111"/>
      <c r="BR3" s="111"/>
      <c r="BS3" s="111"/>
      <c r="BT3" s="111"/>
      <c r="BU3" s="111"/>
      <c r="BV3" s="111"/>
      <c r="BW3" s="111"/>
      <c r="BX3" s="111"/>
      <c r="BY3" s="111"/>
      <c r="BZ3" s="111"/>
      <c r="CA3" s="111"/>
      <c r="CB3" s="111"/>
      <c r="CC3" s="111"/>
      <c r="CD3" s="111"/>
      <c r="CE3" s="111"/>
      <c r="CF3" s="111"/>
      <c r="CG3" s="111"/>
      <c r="CH3" s="111"/>
      <c r="CI3" s="111"/>
      <c r="CJ3" s="111"/>
      <c r="CK3" s="111"/>
      <c r="CL3" s="111"/>
      <c r="CM3" s="111"/>
      <c r="CN3" s="111"/>
      <c r="CO3" s="111"/>
      <c r="CP3" s="111"/>
      <c r="CQ3" s="111"/>
      <c r="CR3" s="111"/>
      <c r="CS3" s="111"/>
      <c r="CT3" s="111"/>
      <c r="CU3" s="111"/>
      <c r="CV3" s="111"/>
      <c r="CW3" s="111"/>
      <c r="CX3" s="111"/>
      <c r="CY3" s="111"/>
      <c r="CZ3" s="111"/>
      <c r="DA3" s="111"/>
      <c r="DB3" s="111"/>
      <c r="DC3" s="111"/>
      <c r="DD3" s="111"/>
      <c r="DE3" s="111"/>
      <c r="DF3" s="111"/>
      <c r="DG3" s="111"/>
      <c r="DH3" s="111"/>
      <c r="DI3" s="111"/>
      <c r="DJ3" s="111"/>
      <c r="DK3" s="111"/>
      <c r="DL3" s="111"/>
      <c r="DM3" s="111"/>
      <c r="DN3" s="111"/>
      <c r="DO3" s="111"/>
      <c r="DP3" s="111"/>
      <c r="DQ3" s="111"/>
      <c r="DR3" s="111"/>
      <c r="DS3" s="111"/>
      <c r="DT3" s="111"/>
      <c r="DU3" s="111"/>
      <c r="DV3" s="111"/>
      <c r="DW3" s="111"/>
      <c r="DX3" s="111"/>
      <c r="DY3" s="111"/>
      <c r="DZ3" s="111"/>
      <c r="EA3" s="111"/>
      <c r="EB3" s="111"/>
      <c r="EC3" s="111"/>
      <c r="ED3" s="111"/>
      <c r="EE3" s="111"/>
      <c r="EF3" s="111"/>
      <c r="EG3" s="111"/>
      <c r="EH3" s="111"/>
      <c r="EI3" s="111"/>
      <c r="EJ3" s="111"/>
      <c r="EK3" s="111"/>
      <c r="EL3" s="111"/>
      <c r="EM3" s="111"/>
      <c r="EN3" s="111"/>
      <c r="EO3" s="111"/>
      <c r="EP3" s="111"/>
      <c r="EQ3" s="111"/>
      <c r="ER3" s="111"/>
      <c r="ES3" s="111"/>
      <c r="ET3" s="111"/>
      <c r="EU3" s="111"/>
      <c r="EV3" s="111"/>
      <c r="EW3" s="111"/>
      <c r="EX3" s="111"/>
      <c r="EY3" s="111"/>
      <c r="EZ3" s="111"/>
      <c r="FA3" s="111"/>
      <c r="FB3" s="111"/>
      <c r="FC3" s="111"/>
      <c r="FD3" s="111"/>
      <c r="FE3" s="111"/>
      <c r="FF3" s="111"/>
      <c r="FG3" s="111"/>
      <c r="FH3" s="111"/>
      <c r="FI3" s="111"/>
      <c r="FJ3" s="111"/>
      <c r="FK3" s="111"/>
      <c r="FL3" s="111"/>
      <c r="FM3" s="111"/>
      <c r="FN3" s="111"/>
      <c r="FO3" s="111"/>
      <c r="FP3" s="111"/>
      <c r="FQ3" s="111"/>
      <c r="FR3" s="111"/>
      <c r="FS3" s="111"/>
      <c r="FT3" s="111"/>
      <c r="FU3" s="111"/>
      <c r="FV3" s="111"/>
      <c r="FW3" s="111"/>
      <c r="FX3" s="111"/>
      <c r="FY3" s="111"/>
      <c r="FZ3" s="111"/>
      <c r="GA3" s="111"/>
      <c r="GB3" s="111"/>
      <c r="GC3" s="111"/>
      <c r="GD3" s="111"/>
      <c r="GE3" s="111"/>
      <c r="GF3" s="111"/>
      <c r="GG3" s="111"/>
      <c r="GH3" s="111"/>
      <c r="GI3" s="111"/>
      <c r="GJ3" s="111"/>
      <c r="GK3" s="111"/>
      <c r="GL3" s="111"/>
      <c r="GM3" s="111"/>
      <c r="GN3" s="111"/>
      <c r="GO3" s="111"/>
      <c r="GP3" s="111"/>
      <c r="GQ3" s="111"/>
      <c r="GR3" s="111"/>
      <c r="GS3" s="111"/>
      <c r="GT3" s="111"/>
      <c r="GU3" s="111"/>
      <c r="GV3" s="111"/>
      <c r="GW3" s="111"/>
      <c r="GX3" s="111"/>
      <c r="GY3" s="111"/>
      <c r="GZ3" s="111"/>
      <c r="HA3" s="111"/>
      <c r="HB3" s="111"/>
      <c r="HC3" s="111"/>
      <c r="HD3" s="111"/>
      <c r="HE3" s="111"/>
      <c r="HF3" s="111"/>
      <c r="HG3" s="111"/>
      <c r="HH3" s="111"/>
      <c r="HI3" s="111"/>
      <c r="HJ3" s="111"/>
      <c r="HK3" s="111"/>
      <c r="HL3" s="111"/>
      <c r="HM3" s="111"/>
      <c r="HN3" s="111"/>
      <c r="HO3" s="111"/>
      <c r="HP3" s="111"/>
      <c r="HQ3" s="111"/>
      <c r="HR3" s="111"/>
      <c r="HS3" s="111"/>
      <c r="HT3" s="111"/>
      <c r="HU3" s="111"/>
      <c r="HV3" s="111"/>
      <c r="HW3" s="111"/>
      <c r="HX3" s="111"/>
      <c r="HY3" s="111"/>
      <c r="HZ3" s="111"/>
      <c r="IA3" s="111"/>
      <c r="IB3" s="111"/>
      <c r="IC3" s="111"/>
      <c r="ID3" s="111"/>
      <c r="IE3" s="111"/>
      <c r="IF3" s="111"/>
      <c r="IG3" s="111"/>
      <c r="IH3" s="111"/>
      <c r="II3" s="111"/>
      <c r="IJ3" s="111"/>
      <c r="IK3" s="111"/>
      <c r="IL3" s="111"/>
      <c r="IM3" s="111"/>
      <c r="IN3" s="111"/>
      <c r="IO3" s="111"/>
      <c r="IP3" s="111"/>
      <c r="IQ3" s="111"/>
      <c r="IR3" s="111"/>
      <c r="IS3" s="111"/>
      <c r="IT3" s="111"/>
      <c r="IU3" s="111"/>
      <c r="IV3" s="111"/>
      <c r="IW3" s="111"/>
      <c r="IX3" s="111"/>
    </row>
    <row r="4" spans="1:258" s="4" customFormat="1" ht="21.75" customHeight="1" x14ac:dyDescent="0.25">
      <c r="A4" s="1408" t="s">
        <v>336</v>
      </c>
      <c r="B4" s="1408"/>
      <c r="C4" s="1408"/>
      <c r="D4" s="1408"/>
      <c r="E4" s="1408"/>
      <c r="F4" s="1408"/>
      <c r="G4" s="1408"/>
      <c r="H4" s="1408"/>
      <c r="I4" s="1408"/>
      <c r="J4" s="1408"/>
      <c r="K4" s="1408"/>
      <c r="L4" s="1408"/>
      <c r="M4" s="1408"/>
      <c r="N4" s="1408"/>
      <c r="O4" s="1408"/>
      <c r="P4" s="1408"/>
      <c r="Q4" s="167"/>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c r="BP4" s="111"/>
      <c r="BQ4" s="111"/>
      <c r="BR4" s="111"/>
      <c r="BS4" s="111"/>
      <c r="BT4" s="111"/>
      <c r="BU4" s="111"/>
      <c r="BV4" s="111"/>
      <c r="BW4" s="111"/>
      <c r="BX4" s="111"/>
      <c r="BY4" s="111"/>
      <c r="BZ4" s="111"/>
      <c r="CA4" s="111"/>
      <c r="CB4" s="111"/>
      <c r="CC4" s="111"/>
      <c r="CD4" s="111"/>
      <c r="CE4" s="111"/>
      <c r="CF4" s="111"/>
      <c r="CG4" s="111"/>
      <c r="CH4" s="111"/>
      <c r="CI4" s="111"/>
      <c r="CJ4" s="111"/>
      <c r="CK4" s="111"/>
      <c r="CL4" s="111"/>
      <c r="CM4" s="111"/>
      <c r="CN4" s="111"/>
      <c r="CO4" s="111"/>
      <c r="CP4" s="111"/>
      <c r="CQ4" s="111"/>
      <c r="CR4" s="111"/>
      <c r="CS4" s="111"/>
      <c r="CT4" s="111"/>
      <c r="CU4" s="111"/>
      <c r="CV4" s="111"/>
      <c r="CW4" s="111"/>
      <c r="CX4" s="111"/>
      <c r="CY4" s="111"/>
      <c r="CZ4" s="111"/>
      <c r="DA4" s="111"/>
      <c r="DB4" s="111"/>
      <c r="DC4" s="111"/>
      <c r="DD4" s="111"/>
      <c r="DE4" s="111"/>
      <c r="DF4" s="111"/>
      <c r="DG4" s="111"/>
      <c r="DH4" s="111"/>
      <c r="DI4" s="111"/>
      <c r="DJ4" s="111"/>
      <c r="DK4" s="111"/>
      <c r="DL4" s="111"/>
      <c r="DM4" s="111"/>
      <c r="DN4" s="111"/>
      <c r="DO4" s="111"/>
      <c r="DP4" s="111"/>
      <c r="DQ4" s="111"/>
      <c r="DR4" s="111"/>
      <c r="DS4" s="111"/>
      <c r="DT4" s="111"/>
      <c r="DU4" s="111"/>
      <c r="DV4" s="111"/>
      <c r="DW4" s="111"/>
      <c r="DX4" s="111"/>
      <c r="DY4" s="111"/>
      <c r="DZ4" s="111"/>
      <c r="EA4" s="111"/>
      <c r="EB4" s="111"/>
      <c r="EC4" s="111"/>
      <c r="ED4" s="111"/>
      <c r="EE4" s="111"/>
      <c r="EF4" s="111"/>
      <c r="EG4" s="111"/>
      <c r="EH4" s="111"/>
      <c r="EI4" s="111"/>
      <c r="EJ4" s="111"/>
      <c r="EK4" s="111"/>
      <c r="EL4" s="111"/>
      <c r="EM4" s="111"/>
      <c r="EN4" s="111"/>
      <c r="EO4" s="111"/>
      <c r="EP4" s="111"/>
      <c r="EQ4" s="111"/>
      <c r="ER4" s="111"/>
      <c r="ES4" s="111"/>
      <c r="ET4" s="111"/>
      <c r="EU4" s="111"/>
      <c r="EV4" s="111"/>
      <c r="EW4" s="111"/>
      <c r="EX4" s="111"/>
      <c r="EY4" s="111"/>
      <c r="EZ4" s="111"/>
      <c r="FA4" s="111"/>
      <c r="FB4" s="111"/>
      <c r="FC4" s="111"/>
      <c r="FD4" s="111"/>
      <c r="FE4" s="111"/>
      <c r="FF4" s="111"/>
      <c r="FG4" s="111"/>
      <c r="FH4" s="111"/>
      <c r="FI4" s="111"/>
      <c r="FJ4" s="111"/>
      <c r="FK4" s="111"/>
      <c r="FL4" s="111"/>
      <c r="FM4" s="111"/>
      <c r="FN4" s="111"/>
      <c r="FO4" s="111"/>
      <c r="FP4" s="111"/>
      <c r="FQ4" s="111"/>
      <c r="FR4" s="111"/>
      <c r="FS4" s="111"/>
      <c r="FT4" s="111"/>
      <c r="FU4" s="111"/>
      <c r="FV4" s="111"/>
      <c r="FW4" s="111"/>
      <c r="FX4" s="111"/>
      <c r="FY4" s="111"/>
      <c r="FZ4" s="111"/>
      <c r="GA4" s="111"/>
      <c r="GB4" s="111"/>
      <c r="GC4" s="111"/>
      <c r="GD4" s="111"/>
      <c r="GE4" s="111"/>
      <c r="GF4" s="111"/>
      <c r="GG4" s="111"/>
      <c r="GH4" s="111"/>
      <c r="GI4" s="111"/>
      <c r="GJ4" s="111"/>
      <c r="GK4" s="111"/>
      <c r="GL4" s="111"/>
      <c r="GM4" s="111"/>
      <c r="GN4" s="111"/>
      <c r="GO4" s="111"/>
      <c r="GP4" s="111"/>
      <c r="GQ4" s="111"/>
      <c r="GR4" s="111"/>
      <c r="GS4" s="111"/>
      <c r="GT4" s="111"/>
      <c r="GU4" s="111"/>
      <c r="GV4" s="111"/>
      <c r="GW4" s="111"/>
      <c r="GX4" s="111"/>
      <c r="GY4" s="111"/>
      <c r="GZ4" s="111"/>
      <c r="HA4" s="111"/>
      <c r="HB4" s="111"/>
      <c r="HC4" s="111"/>
      <c r="HD4" s="111"/>
      <c r="HE4" s="111"/>
      <c r="HF4" s="111"/>
      <c r="HG4" s="111"/>
      <c r="HH4" s="111"/>
      <c r="HI4" s="111"/>
      <c r="HJ4" s="111"/>
      <c r="HK4" s="111"/>
      <c r="HL4" s="111"/>
      <c r="HM4" s="111"/>
      <c r="HN4" s="111"/>
      <c r="HO4" s="111"/>
      <c r="HP4" s="111"/>
      <c r="HQ4" s="111"/>
      <c r="HR4" s="111"/>
      <c r="HS4" s="111"/>
      <c r="HT4" s="111"/>
      <c r="HU4" s="111"/>
      <c r="HV4" s="111"/>
      <c r="HW4" s="111"/>
      <c r="HX4" s="111"/>
      <c r="HY4" s="111"/>
      <c r="HZ4" s="111"/>
      <c r="IA4" s="111"/>
      <c r="IB4" s="111"/>
      <c r="IC4" s="111"/>
      <c r="ID4" s="111"/>
      <c r="IE4" s="111"/>
      <c r="IF4" s="111"/>
      <c r="IG4" s="111"/>
      <c r="IH4" s="111"/>
      <c r="II4" s="111"/>
      <c r="IJ4" s="111"/>
      <c r="IK4" s="111"/>
      <c r="IL4" s="111"/>
      <c r="IM4" s="111"/>
      <c r="IN4" s="111"/>
      <c r="IO4" s="111"/>
      <c r="IP4" s="111"/>
      <c r="IQ4" s="111"/>
      <c r="IR4" s="111"/>
      <c r="IS4" s="111"/>
      <c r="IT4" s="111"/>
      <c r="IU4" s="111"/>
      <c r="IV4" s="111"/>
      <c r="IW4" s="111"/>
      <c r="IX4" s="111"/>
    </row>
    <row r="5" spans="1:258" s="4" customFormat="1" ht="17.25" customHeight="1" x14ac:dyDescent="0.25">
      <c r="A5" s="770"/>
      <c r="B5" s="1326" t="s">
        <v>486</v>
      </c>
      <c r="C5" s="1326"/>
      <c r="D5" s="1326"/>
      <c r="E5" s="1326"/>
      <c r="F5" s="1326"/>
      <c r="G5" s="1326"/>
      <c r="H5" s="1326"/>
      <c r="I5" s="1326"/>
      <c r="J5" s="1326"/>
      <c r="K5" s="1326"/>
      <c r="L5" s="1326"/>
      <c r="M5" s="1326"/>
      <c r="N5" s="1326"/>
      <c r="O5" s="1326"/>
      <c r="P5" s="1326"/>
      <c r="Q5" s="51"/>
      <c r="R5" s="5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1"/>
      <c r="BM5" s="111"/>
      <c r="BN5" s="111"/>
      <c r="BO5" s="111"/>
      <c r="BP5" s="111"/>
      <c r="BQ5" s="111"/>
      <c r="BR5" s="111"/>
      <c r="BS5" s="111"/>
      <c r="BT5" s="111"/>
      <c r="BU5" s="111"/>
      <c r="BV5" s="111"/>
      <c r="BW5" s="111"/>
      <c r="BX5" s="111"/>
      <c r="BY5" s="111"/>
      <c r="BZ5" s="111"/>
      <c r="CA5" s="111"/>
      <c r="CB5" s="111"/>
      <c r="CC5" s="111"/>
      <c r="CD5" s="111"/>
      <c r="CE5" s="111"/>
      <c r="CF5" s="111"/>
      <c r="CG5" s="111"/>
      <c r="CH5" s="111"/>
      <c r="CI5" s="111"/>
      <c r="CJ5" s="111"/>
      <c r="CK5" s="111"/>
      <c r="CL5" s="111"/>
      <c r="CM5" s="111"/>
      <c r="CN5" s="111"/>
      <c r="CO5" s="111"/>
      <c r="CP5" s="111"/>
      <c r="CQ5" s="111"/>
      <c r="CR5" s="111"/>
      <c r="CS5" s="111"/>
      <c r="CT5" s="111"/>
      <c r="CU5" s="111"/>
      <c r="CV5" s="111"/>
      <c r="CW5" s="111"/>
      <c r="CX5" s="111"/>
      <c r="CY5" s="111"/>
      <c r="CZ5" s="111"/>
      <c r="DA5" s="111"/>
      <c r="DB5" s="111"/>
      <c r="DC5" s="111"/>
      <c r="DD5" s="111"/>
      <c r="DE5" s="111"/>
      <c r="DF5" s="111"/>
      <c r="DG5" s="111"/>
      <c r="DH5" s="111"/>
      <c r="DI5" s="111"/>
      <c r="DJ5" s="111"/>
      <c r="DK5" s="111"/>
      <c r="DL5" s="111"/>
      <c r="DM5" s="111"/>
      <c r="DN5" s="111"/>
      <c r="DO5" s="111"/>
      <c r="DP5" s="111"/>
      <c r="DQ5" s="111"/>
      <c r="DR5" s="111"/>
      <c r="DS5" s="111"/>
      <c r="DT5" s="111"/>
      <c r="DU5" s="111"/>
      <c r="DV5" s="111"/>
      <c r="DW5" s="111"/>
      <c r="DX5" s="111"/>
      <c r="DY5" s="111"/>
      <c r="DZ5" s="111"/>
      <c r="EA5" s="111"/>
      <c r="EB5" s="111"/>
      <c r="EC5" s="111"/>
      <c r="ED5" s="111"/>
      <c r="EE5" s="111"/>
      <c r="EF5" s="111"/>
      <c r="EG5" s="111"/>
      <c r="EH5" s="111"/>
      <c r="EI5" s="111"/>
      <c r="EJ5" s="111"/>
      <c r="EK5" s="111"/>
      <c r="EL5" s="111"/>
      <c r="EM5" s="111"/>
      <c r="EN5" s="111"/>
      <c r="EO5" s="111"/>
      <c r="EP5" s="111"/>
      <c r="EQ5" s="111"/>
      <c r="ER5" s="111"/>
      <c r="ES5" s="111"/>
      <c r="ET5" s="111"/>
      <c r="EU5" s="111"/>
      <c r="EV5" s="111"/>
      <c r="EW5" s="111"/>
      <c r="EX5" s="111"/>
      <c r="EY5" s="111"/>
      <c r="EZ5" s="111"/>
      <c r="FA5" s="111"/>
      <c r="FB5" s="111"/>
      <c r="FC5" s="111"/>
      <c r="FD5" s="111"/>
      <c r="FE5" s="111"/>
      <c r="FF5" s="111"/>
      <c r="FG5" s="111"/>
      <c r="FH5" s="111"/>
      <c r="FI5" s="111"/>
      <c r="FJ5" s="111"/>
      <c r="FK5" s="111"/>
      <c r="FL5" s="111"/>
      <c r="FM5" s="111"/>
      <c r="FN5" s="111"/>
      <c r="FO5" s="111"/>
      <c r="FP5" s="111"/>
      <c r="FQ5" s="111"/>
      <c r="FR5" s="111"/>
      <c r="FS5" s="111"/>
      <c r="FT5" s="111"/>
      <c r="FU5" s="111"/>
      <c r="FV5" s="111"/>
      <c r="FW5" s="111"/>
      <c r="FX5" s="111"/>
      <c r="FY5" s="111"/>
      <c r="FZ5" s="111"/>
      <c r="GA5" s="111"/>
      <c r="GB5" s="111"/>
      <c r="GC5" s="111"/>
      <c r="GD5" s="111"/>
      <c r="GE5" s="111"/>
      <c r="GF5" s="111"/>
      <c r="GG5" s="111"/>
      <c r="GH5" s="111"/>
      <c r="GI5" s="111"/>
      <c r="GJ5" s="111"/>
      <c r="GK5" s="111"/>
      <c r="GL5" s="111"/>
      <c r="GM5" s="111"/>
      <c r="GN5" s="111"/>
      <c r="GO5" s="111"/>
      <c r="GP5" s="111"/>
      <c r="GQ5" s="111"/>
      <c r="GR5" s="111"/>
      <c r="GS5" s="111"/>
      <c r="GT5" s="111"/>
      <c r="GU5" s="111"/>
      <c r="GV5" s="111"/>
      <c r="GW5" s="111"/>
      <c r="GX5" s="111"/>
      <c r="GY5" s="111"/>
      <c r="GZ5" s="111"/>
      <c r="HA5" s="111"/>
      <c r="HB5" s="111"/>
      <c r="HC5" s="111"/>
      <c r="HD5" s="111"/>
      <c r="HE5" s="111"/>
      <c r="HF5" s="111"/>
      <c r="HG5" s="111"/>
      <c r="HH5" s="111"/>
      <c r="HI5" s="111"/>
      <c r="HJ5" s="111"/>
      <c r="HK5" s="111"/>
      <c r="HL5" s="111"/>
      <c r="HM5" s="111"/>
      <c r="HN5" s="111"/>
      <c r="HO5" s="111"/>
      <c r="HP5" s="111"/>
      <c r="HQ5" s="111"/>
      <c r="HR5" s="111"/>
      <c r="HS5" s="111"/>
      <c r="HT5" s="111"/>
      <c r="HU5" s="111"/>
      <c r="HV5" s="111"/>
      <c r="HW5" s="111"/>
      <c r="HX5" s="111"/>
      <c r="HY5" s="111"/>
      <c r="HZ5" s="111"/>
      <c r="IA5" s="111"/>
      <c r="IB5" s="111"/>
      <c r="IC5" s="111"/>
      <c r="ID5" s="111"/>
      <c r="IE5" s="111"/>
      <c r="IF5" s="111"/>
      <c r="IG5" s="111"/>
      <c r="IH5" s="111"/>
      <c r="II5" s="111"/>
      <c r="IJ5" s="111"/>
      <c r="IK5" s="111"/>
      <c r="IL5" s="111"/>
      <c r="IM5" s="111"/>
      <c r="IN5" s="111"/>
      <c r="IO5" s="111"/>
      <c r="IP5" s="111"/>
      <c r="IQ5" s="111"/>
      <c r="IR5" s="111"/>
      <c r="IS5" s="111"/>
      <c r="IT5" s="111"/>
      <c r="IU5" s="111"/>
      <c r="IV5" s="111"/>
      <c r="IW5" s="111"/>
      <c r="IX5" s="111"/>
    </row>
    <row r="6" spans="1:258" s="4" customFormat="1" ht="7" customHeight="1" x14ac:dyDescent="0.25">
      <c r="A6" s="770"/>
      <c r="B6" s="770"/>
      <c r="C6" s="770"/>
      <c r="D6" s="770"/>
      <c r="E6" s="770"/>
      <c r="F6" s="770"/>
      <c r="G6" s="770"/>
      <c r="H6" s="770"/>
      <c r="I6" s="770"/>
      <c r="J6" s="770"/>
      <c r="K6" s="1153"/>
      <c r="L6" s="1153"/>
      <c r="M6" s="770"/>
      <c r="N6" s="770"/>
      <c r="O6" s="770"/>
      <c r="P6" s="770"/>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1"/>
      <c r="AY6" s="111"/>
      <c r="AZ6" s="111"/>
      <c r="BA6" s="111"/>
      <c r="BB6" s="111"/>
      <c r="BC6" s="111"/>
      <c r="BD6" s="111"/>
      <c r="BE6" s="111"/>
      <c r="BF6" s="111"/>
      <c r="BG6" s="111"/>
      <c r="BH6" s="111"/>
      <c r="BI6" s="111"/>
      <c r="BJ6" s="111"/>
      <c r="BK6" s="111"/>
      <c r="BL6" s="111"/>
      <c r="BM6" s="111"/>
      <c r="BN6" s="111"/>
      <c r="BO6" s="111"/>
      <c r="BP6" s="111"/>
      <c r="BQ6" s="111"/>
      <c r="BR6" s="111"/>
      <c r="BS6" s="111"/>
      <c r="BT6" s="111"/>
      <c r="BU6" s="111"/>
      <c r="BV6" s="111"/>
      <c r="BW6" s="111"/>
      <c r="BX6" s="111"/>
      <c r="BY6" s="111"/>
      <c r="BZ6" s="111"/>
      <c r="CA6" s="111"/>
      <c r="CB6" s="111"/>
      <c r="CC6" s="111"/>
      <c r="CD6" s="111"/>
      <c r="CE6" s="111"/>
      <c r="CF6" s="111"/>
      <c r="CG6" s="111"/>
      <c r="CH6" s="111"/>
      <c r="CI6" s="111"/>
      <c r="CJ6" s="111"/>
      <c r="CK6" s="111"/>
      <c r="CL6" s="111"/>
      <c r="CM6" s="111"/>
      <c r="CN6" s="111"/>
      <c r="CO6" s="111"/>
      <c r="CP6" s="111"/>
      <c r="CQ6" s="111"/>
      <c r="CR6" s="111"/>
      <c r="CS6" s="111"/>
      <c r="CT6" s="111"/>
      <c r="CU6" s="111"/>
      <c r="CV6" s="111"/>
      <c r="CW6" s="111"/>
      <c r="CX6" s="111"/>
      <c r="CY6" s="111"/>
      <c r="CZ6" s="111"/>
      <c r="DA6" s="111"/>
      <c r="DB6" s="111"/>
      <c r="DC6" s="111"/>
      <c r="DD6" s="111"/>
      <c r="DE6" s="111"/>
      <c r="DF6" s="111"/>
      <c r="DG6" s="111"/>
      <c r="DH6" s="111"/>
      <c r="DI6" s="111"/>
      <c r="DJ6" s="111"/>
      <c r="DK6" s="111"/>
      <c r="DL6" s="111"/>
      <c r="DM6" s="111"/>
      <c r="DN6" s="111"/>
      <c r="DO6" s="111"/>
      <c r="DP6" s="111"/>
      <c r="DQ6" s="111"/>
      <c r="DR6" s="111"/>
      <c r="DS6" s="111"/>
      <c r="DT6" s="111"/>
      <c r="DU6" s="111"/>
      <c r="DV6" s="111"/>
      <c r="DW6" s="111"/>
      <c r="DX6" s="111"/>
      <c r="DY6" s="111"/>
      <c r="DZ6" s="111"/>
      <c r="EA6" s="111"/>
      <c r="EB6" s="111"/>
      <c r="EC6" s="111"/>
      <c r="ED6" s="111"/>
      <c r="EE6" s="111"/>
      <c r="EF6" s="111"/>
      <c r="EG6" s="111"/>
      <c r="EH6" s="111"/>
      <c r="EI6" s="111"/>
      <c r="EJ6" s="111"/>
      <c r="EK6" s="111"/>
      <c r="EL6" s="111"/>
      <c r="EM6" s="111"/>
      <c r="EN6" s="111"/>
      <c r="EO6" s="111"/>
      <c r="EP6" s="111"/>
      <c r="EQ6" s="111"/>
      <c r="ER6" s="111"/>
      <c r="ES6" s="111"/>
      <c r="ET6" s="111"/>
      <c r="EU6" s="111"/>
      <c r="EV6" s="111"/>
      <c r="EW6" s="111"/>
      <c r="EX6" s="111"/>
      <c r="EY6" s="111"/>
      <c r="EZ6" s="111"/>
      <c r="FA6" s="111"/>
      <c r="FB6" s="111"/>
      <c r="FC6" s="111"/>
      <c r="FD6" s="111"/>
      <c r="FE6" s="111"/>
      <c r="FF6" s="111"/>
      <c r="FG6" s="111"/>
      <c r="FH6" s="111"/>
      <c r="FI6" s="111"/>
      <c r="FJ6" s="111"/>
      <c r="FK6" s="111"/>
      <c r="FL6" s="111"/>
      <c r="FM6" s="111"/>
      <c r="FN6" s="111"/>
      <c r="FO6" s="111"/>
      <c r="FP6" s="111"/>
      <c r="FQ6" s="111"/>
      <c r="FR6" s="111"/>
      <c r="FS6" s="111"/>
      <c r="FT6" s="111"/>
      <c r="FU6" s="111"/>
      <c r="FV6" s="111"/>
      <c r="FW6" s="111"/>
      <c r="FX6" s="111"/>
      <c r="FY6" s="111"/>
      <c r="FZ6" s="111"/>
      <c r="GA6" s="111"/>
      <c r="GB6" s="111"/>
      <c r="GC6" s="111"/>
      <c r="GD6" s="111"/>
      <c r="GE6" s="111"/>
      <c r="GF6" s="111"/>
      <c r="GG6" s="111"/>
      <c r="GH6" s="111"/>
      <c r="GI6" s="111"/>
      <c r="GJ6" s="111"/>
      <c r="GK6" s="111"/>
      <c r="GL6" s="111"/>
      <c r="GM6" s="111"/>
      <c r="GN6" s="111"/>
      <c r="GO6" s="111"/>
      <c r="GP6" s="111"/>
      <c r="GQ6" s="111"/>
      <c r="GR6" s="111"/>
      <c r="GS6" s="111"/>
      <c r="GT6" s="111"/>
      <c r="GU6" s="111"/>
      <c r="GV6" s="111"/>
      <c r="GW6" s="111"/>
      <c r="GX6" s="111"/>
      <c r="GY6" s="111"/>
      <c r="GZ6" s="111"/>
      <c r="HA6" s="111"/>
      <c r="HB6" s="111"/>
      <c r="HC6" s="111"/>
      <c r="HD6" s="111"/>
      <c r="HE6" s="111"/>
      <c r="HF6" s="111"/>
      <c r="HG6" s="111"/>
      <c r="HH6" s="111"/>
      <c r="HI6" s="111"/>
      <c r="HJ6" s="111"/>
      <c r="HK6" s="111"/>
      <c r="HL6" s="111"/>
      <c r="HM6" s="111"/>
      <c r="HN6" s="111"/>
      <c r="HO6" s="111"/>
      <c r="HP6" s="111"/>
      <c r="HQ6" s="111"/>
      <c r="HR6" s="111"/>
      <c r="HS6" s="111"/>
      <c r="HT6" s="111"/>
      <c r="HU6" s="111"/>
      <c r="HV6" s="111"/>
      <c r="HW6" s="111"/>
      <c r="HX6" s="111"/>
      <c r="HY6" s="111"/>
      <c r="HZ6" s="111"/>
      <c r="IA6" s="111"/>
      <c r="IB6" s="111"/>
      <c r="IC6" s="111"/>
      <c r="ID6" s="111"/>
      <c r="IE6" s="111"/>
      <c r="IF6" s="111"/>
      <c r="IG6" s="111"/>
      <c r="IH6" s="111"/>
      <c r="II6" s="111"/>
      <c r="IJ6" s="111"/>
      <c r="IK6" s="111"/>
      <c r="IL6" s="111"/>
      <c r="IM6" s="111"/>
      <c r="IN6" s="111"/>
      <c r="IO6" s="111"/>
      <c r="IP6" s="111"/>
      <c r="IQ6" s="111"/>
      <c r="IR6" s="111"/>
      <c r="IS6" s="111"/>
      <c r="IT6" s="111"/>
      <c r="IU6" s="111"/>
      <c r="IV6" s="111"/>
      <c r="IW6" s="111"/>
      <c r="IX6" s="111"/>
    </row>
    <row r="7" spans="1:258" s="4" customFormat="1" ht="4.5" customHeight="1" x14ac:dyDescent="0.25">
      <c r="A7" s="770"/>
      <c r="B7" s="770"/>
      <c r="C7" s="770"/>
      <c r="D7" s="770"/>
      <c r="E7" s="770"/>
      <c r="F7" s="770"/>
      <c r="G7" s="770"/>
      <c r="H7" s="770"/>
      <c r="I7" s="770"/>
      <c r="J7" s="770"/>
      <c r="K7" s="1154"/>
      <c r="L7" s="1154"/>
      <c r="M7" s="774"/>
      <c r="N7" s="774"/>
      <c r="O7" s="774"/>
      <c r="P7" s="774"/>
      <c r="Q7" s="113"/>
      <c r="R7" s="113"/>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c r="AZ7" s="111"/>
      <c r="BA7" s="111"/>
      <c r="BB7" s="111"/>
      <c r="BC7" s="111"/>
      <c r="BD7" s="111"/>
      <c r="BE7" s="111"/>
      <c r="BF7" s="111"/>
      <c r="BG7" s="111"/>
      <c r="BH7" s="111"/>
      <c r="BI7" s="111"/>
      <c r="BJ7" s="111"/>
      <c r="BK7" s="111"/>
      <c r="BL7" s="111"/>
      <c r="BM7" s="111"/>
      <c r="BN7" s="111"/>
      <c r="BO7" s="111"/>
      <c r="BP7" s="111"/>
      <c r="BQ7" s="111"/>
      <c r="BR7" s="111"/>
      <c r="BS7" s="111"/>
      <c r="BT7" s="111"/>
      <c r="BU7" s="111"/>
      <c r="BV7" s="111"/>
      <c r="BW7" s="111"/>
      <c r="BX7" s="111"/>
      <c r="BY7" s="111"/>
      <c r="BZ7" s="111"/>
      <c r="CA7" s="111"/>
      <c r="CB7" s="111"/>
      <c r="CC7" s="111"/>
      <c r="CD7" s="111"/>
      <c r="CE7" s="111"/>
      <c r="CF7" s="111"/>
      <c r="CG7" s="111"/>
      <c r="CH7" s="111"/>
      <c r="CI7" s="111"/>
      <c r="CJ7" s="111"/>
      <c r="CK7" s="111"/>
      <c r="CL7" s="111"/>
      <c r="CM7" s="111"/>
      <c r="CN7" s="111"/>
      <c r="CO7" s="111"/>
      <c r="CP7" s="111"/>
      <c r="CQ7" s="111"/>
      <c r="CR7" s="111"/>
      <c r="CS7" s="111"/>
      <c r="CT7" s="111"/>
      <c r="CU7" s="111"/>
      <c r="CV7" s="111"/>
      <c r="CW7" s="111"/>
      <c r="CX7" s="111"/>
      <c r="CY7" s="111"/>
      <c r="CZ7" s="111"/>
      <c r="DA7" s="111"/>
      <c r="DB7" s="111"/>
      <c r="DC7" s="111"/>
      <c r="DD7" s="111"/>
      <c r="DE7" s="111"/>
      <c r="DF7" s="111"/>
      <c r="DG7" s="111"/>
      <c r="DH7" s="111"/>
      <c r="DI7" s="111"/>
      <c r="DJ7" s="111"/>
      <c r="DK7" s="111"/>
      <c r="DL7" s="111"/>
      <c r="DM7" s="111"/>
      <c r="DN7" s="111"/>
      <c r="DO7" s="111"/>
      <c r="DP7" s="111"/>
      <c r="DQ7" s="111"/>
      <c r="DR7" s="111"/>
      <c r="DS7" s="111"/>
      <c r="DT7" s="111"/>
      <c r="DU7" s="111"/>
      <c r="DV7" s="111"/>
      <c r="DW7" s="111"/>
      <c r="DX7" s="111"/>
      <c r="DY7" s="111"/>
      <c r="DZ7" s="111"/>
      <c r="EA7" s="111"/>
      <c r="EB7" s="111"/>
      <c r="EC7" s="111"/>
      <c r="ED7" s="111"/>
      <c r="EE7" s="111"/>
      <c r="EF7" s="111"/>
      <c r="EG7" s="111"/>
      <c r="EH7" s="111"/>
      <c r="EI7" s="111"/>
      <c r="EJ7" s="111"/>
      <c r="EK7" s="111"/>
      <c r="EL7" s="111"/>
      <c r="EM7" s="111"/>
      <c r="EN7" s="111"/>
      <c r="EO7" s="111"/>
      <c r="EP7" s="111"/>
      <c r="EQ7" s="111"/>
      <c r="ER7" s="111"/>
      <c r="ES7" s="111"/>
      <c r="ET7" s="111"/>
      <c r="EU7" s="111"/>
      <c r="EV7" s="111"/>
      <c r="EW7" s="111"/>
      <c r="EX7" s="111"/>
      <c r="EY7" s="111"/>
      <c r="EZ7" s="111"/>
      <c r="FA7" s="111"/>
      <c r="FB7" s="111"/>
      <c r="FC7" s="111"/>
      <c r="FD7" s="111"/>
      <c r="FE7" s="111"/>
      <c r="FF7" s="111"/>
      <c r="FG7" s="111"/>
      <c r="FH7" s="111"/>
      <c r="FI7" s="111"/>
      <c r="FJ7" s="111"/>
      <c r="FK7" s="111"/>
      <c r="FL7" s="111"/>
      <c r="FM7" s="111"/>
      <c r="FN7" s="111"/>
      <c r="FO7" s="111"/>
      <c r="FP7" s="111"/>
      <c r="FQ7" s="111"/>
      <c r="FR7" s="111"/>
      <c r="FS7" s="111"/>
      <c r="FT7" s="111"/>
      <c r="FU7" s="111"/>
      <c r="FV7" s="111"/>
      <c r="FW7" s="111"/>
      <c r="FX7" s="111"/>
      <c r="FY7" s="111"/>
      <c r="FZ7" s="111"/>
      <c r="GA7" s="111"/>
      <c r="GB7" s="111"/>
      <c r="GC7" s="111"/>
      <c r="GD7" s="111"/>
      <c r="GE7" s="111"/>
      <c r="GF7" s="111"/>
      <c r="GG7" s="111"/>
      <c r="GH7" s="111"/>
      <c r="GI7" s="111"/>
      <c r="GJ7" s="111"/>
      <c r="GK7" s="111"/>
      <c r="GL7" s="111"/>
      <c r="GM7" s="111"/>
      <c r="GN7" s="111"/>
      <c r="GO7" s="111"/>
      <c r="GP7" s="111"/>
      <c r="GQ7" s="111"/>
      <c r="GR7" s="111"/>
      <c r="GS7" s="111"/>
      <c r="GT7" s="111"/>
      <c r="GU7" s="111"/>
      <c r="GV7" s="111"/>
      <c r="GW7" s="111"/>
      <c r="GX7" s="111"/>
      <c r="GY7" s="111"/>
      <c r="GZ7" s="111"/>
      <c r="HA7" s="111"/>
      <c r="HB7" s="111"/>
      <c r="HC7" s="111"/>
      <c r="HD7" s="111"/>
      <c r="HE7" s="111"/>
      <c r="HF7" s="111"/>
      <c r="HG7" s="111"/>
      <c r="HH7" s="111"/>
      <c r="HI7" s="111"/>
      <c r="HJ7" s="111"/>
      <c r="HK7" s="111"/>
      <c r="HL7" s="111"/>
      <c r="HM7" s="111"/>
      <c r="HN7" s="111"/>
      <c r="HO7" s="111"/>
      <c r="HP7" s="111"/>
      <c r="HQ7" s="111"/>
      <c r="HR7" s="111"/>
      <c r="HS7" s="111"/>
      <c r="HT7" s="111"/>
      <c r="HU7" s="111"/>
      <c r="HV7" s="111"/>
      <c r="HW7" s="111"/>
      <c r="HX7" s="111"/>
      <c r="HY7" s="111"/>
      <c r="HZ7" s="111"/>
      <c r="IA7" s="111"/>
      <c r="IB7" s="111"/>
      <c r="IC7" s="111"/>
      <c r="ID7" s="111"/>
      <c r="IE7" s="111"/>
      <c r="IF7" s="111"/>
      <c r="IG7" s="111"/>
      <c r="IH7" s="111"/>
      <c r="II7" s="111"/>
      <c r="IJ7" s="111"/>
      <c r="IK7" s="111"/>
      <c r="IL7" s="111"/>
      <c r="IM7" s="111"/>
      <c r="IN7" s="111"/>
      <c r="IO7" s="111"/>
      <c r="IP7" s="111"/>
      <c r="IQ7" s="111"/>
      <c r="IR7" s="111"/>
      <c r="IS7" s="111"/>
      <c r="IT7" s="111"/>
      <c r="IU7" s="111"/>
      <c r="IV7" s="111"/>
      <c r="IW7" s="111"/>
      <c r="IX7" s="111"/>
    </row>
    <row r="8" spans="1:258" s="4" customFormat="1" ht="27" customHeight="1" x14ac:dyDescent="0.25">
      <c r="A8" s="770"/>
      <c r="B8" s="1527" t="s">
        <v>487</v>
      </c>
      <c r="C8" s="1528"/>
      <c r="D8" s="1528"/>
      <c r="E8" s="1528"/>
      <c r="F8" s="1528"/>
      <c r="G8" s="1528"/>
      <c r="H8" s="1528"/>
      <c r="I8" s="1528"/>
      <c r="J8" s="1529"/>
      <c r="K8" s="1154"/>
      <c r="L8" s="1154"/>
      <c r="M8" s="774"/>
      <c r="N8" s="774"/>
      <c r="O8" s="774"/>
      <c r="P8" s="774"/>
      <c r="Q8" s="113"/>
      <c r="R8" s="113"/>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c r="BD8" s="111"/>
      <c r="BE8" s="111"/>
      <c r="BF8" s="111"/>
      <c r="BG8" s="111"/>
      <c r="BH8" s="111"/>
      <c r="BI8" s="111"/>
      <c r="BJ8" s="111"/>
      <c r="BK8" s="111"/>
      <c r="BL8" s="111"/>
      <c r="BM8" s="111"/>
      <c r="BN8" s="111"/>
      <c r="BO8" s="111"/>
      <c r="BP8" s="111"/>
      <c r="BQ8" s="111"/>
      <c r="BR8" s="111"/>
      <c r="BS8" s="111"/>
      <c r="BT8" s="111"/>
      <c r="BU8" s="111"/>
      <c r="BV8" s="111"/>
      <c r="BW8" s="111"/>
      <c r="BX8" s="111"/>
      <c r="BY8" s="111"/>
      <c r="BZ8" s="111"/>
      <c r="CA8" s="111"/>
      <c r="CB8" s="111"/>
      <c r="CC8" s="111"/>
      <c r="CD8" s="111"/>
      <c r="CE8" s="111"/>
      <c r="CF8" s="111"/>
      <c r="CG8" s="111"/>
      <c r="CH8" s="111"/>
      <c r="CI8" s="111"/>
      <c r="CJ8" s="111"/>
      <c r="CK8" s="111"/>
      <c r="CL8" s="111"/>
      <c r="CM8" s="111"/>
      <c r="CN8" s="111"/>
      <c r="CO8" s="111"/>
      <c r="CP8" s="111"/>
      <c r="CQ8" s="111"/>
      <c r="CR8" s="111"/>
      <c r="CS8" s="111"/>
      <c r="CT8" s="111"/>
      <c r="CU8" s="111"/>
      <c r="CV8" s="111"/>
      <c r="CW8" s="111"/>
      <c r="CX8" s="111"/>
      <c r="CY8" s="111"/>
      <c r="CZ8" s="111"/>
      <c r="DA8" s="111"/>
      <c r="DB8" s="111"/>
      <c r="DC8" s="111"/>
      <c r="DD8" s="111"/>
      <c r="DE8" s="111"/>
      <c r="DF8" s="111"/>
      <c r="DG8" s="111"/>
      <c r="DH8" s="111"/>
      <c r="DI8" s="111"/>
      <c r="DJ8" s="111"/>
      <c r="DK8" s="111"/>
      <c r="DL8" s="111"/>
      <c r="DM8" s="111"/>
      <c r="DN8" s="111"/>
      <c r="DO8" s="111"/>
      <c r="DP8" s="111"/>
      <c r="DQ8" s="111"/>
      <c r="DR8" s="111"/>
      <c r="DS8" s="111"/>
      <c r="DT8" s="111"/>
      <c r="DU8" s="111"/>
      <c r="DV8" s="111"/>
      <c r="DW8" s="111"/>
      <c r="DX8" s="111"/>
      <c r="DY8" s="111"/>
      <c r="DZ8" s="111"/>
      <c r="EA8" s="111"/>
      <c r="EB8" s="111"/>
      <c r="EC8" s="111"/>
      <c r="ED8" s="111"/>
      <c r="EE8" s="111"/>
      <c r="EF8" s="111"/>
      <c r="EG8" s="111"/>
      <c r="EH8" s="111"/>
      <c r="EI8" s="111"/>
      <c r="EJ8" s="111"/>
      <c r="EK8" s="111"/>
      <c r="EL8" s="111"/>
      <c r="EM8" s="111"/>
      <c r="EN8" s="111"/>
      <c r="EO8" s="111"/>
      <c r="EP8" s="111"/>
      <c r="EQ8" s="111"/>
      <c r="ER8" s="111"/>
      <c r="ES8" s="111"/>
      <c r="ET8" s="111"/>
      <c r="EU8" s="111"/>
      <c r="EV8" s="111"/>
      <c r="EW8" s="111"/>
      <c r="EX8" s="111"/>
      <c r="EY8" s="111"/>
      <c r="EZ8" s="111"/>
      <c r="FA8" s="111"/>
      <c r="FB8" s="111"/>
      <c r="FC8" s="111"/>
      <c r="FD8" s="111"/>
      <c r="FE8" s="111"/>
      <c r="FF8" s="111"/>
      <c r="FG8" s="111"/>
      <c r="FH8" s="111"/>
      <c r="FI8" s="111"/>
      <c r="FJ8" s="111"/>
      <c r="FK8" s="111"/>
      <c r="FL8" s="111"/>
      <c r="FM8" s="111"/>
      <c r="FN8" s="111"/>
      <c r="FO8" s="111"/>
      <c r="FP8" s="111"/>
      <c r="FQ8" s="111"/>
      <c r="FR8" s="111"/>
      <c r="FS8" s="111"/>
      <c r="FT8" s="111"/>
      <c r="FU8" s="111"/>
      <c r="FV8" s="111"/>
      <c r="FW8" s="111"/>
      <c r="FX8" s="111"/>
      <c r="FY8" s="111"/>
      <c r="FZ8" s="111"/>
      <c r="GA8" s="111"/>
      <c r="GB8" s="111"/>
      <c r="GC8" s="111"/>
      <c r="GD8" s="111"/>
      <c r="GE8" s="111"/>
      <c r="GF8" s="111"/>
      <c r="GG8" s="111"/>
      <c r="GH8" s="111"/>
      <c r="GI8" s="111"/>
      <c r="GJ8" s="111"/>
      <c r="GK8" s="111"/>
      <c r="GL8" s="111"/>
      <c r="GM8" s="111"/>
      <c r="GN8" s="111"/>
      <c r="GO8" s="111"/>
      <c r="GP8" s="111"/>
      <c r="GQ8" s="111"/>
      <c r="GR8" s="111"/>
      <c r="GS8" s="111"/>
      <c r="GT8" s="111"/>
      <c r="GU8" s="111"/>
      <c r="GV8" s="111"/>
      <c r="GW8" s="111"/>
      <c r="GX8" s="111"/>
      <c r="GY8" s="111"/>
      <c r="GZ8" s="111"/>
      <c r="HA8" s="111"/>
      <c r="HB8" s="111"/>
      <c r="HC8" s="111"/>
      <c r="HD8" s="111"/>
      <c r="HE8" s="111"/>
      <c r="HF8" s="111"/>
      <c r="HG8" s="111"/>
      <c r="HH8" s="111"/>
      <c r="HI8" s="111"/>
      <c r="HJ8" s="111"/>
      <c r="HK8" s="111"/>
      <c r="HL8" s="111"/>
      <c r="HM8" s="111"/>
      <c r="HN8" s="111"/>
      <c r="HO8" s="111"/>
      <c r="HP8" s="111"/>
      <c r="HQ8" s="111"/>
      <c r="HR8" s="111"/>
      <c r="HS8" s="111"/>
      <c r="HT8" s="111"/>
      <c r="HU8" s="111"/>
      <c r="HV8" s="111"/>
      <c r="HW8" s="111"/>
      <c r="HX8" s="111"/>
      <c r="HY8" s="111"/>
      <c r="HZ8" s="111"/>
      <c r="IA8" s="111"/>
      <c r="IB8" s="111"/>
      <c r="IC8" s="111"/>
      <c r="ID8" s="111"/>
      <c r="IE8" s="111"/>
      <c r="IF8" s="111"/>
      <c r="IG8" s="111"/>
      <c r="IH8" s="111"/>
      <c r="II8" s="111"/>
      <c r="IJ8" s="111"/>
      <c r="IK8" s="111"/>
      <c r="IL8" s="111"/>
      <c r="IM8" s="111"/>
      <c r="IN8" s="111"/>
      <c r="IO8" s="111"/>
      <c r="IP8" s="111"/>
      <c r="IQ8" s="111"/>
      <c r="IR8" s="111"/>
      <c r="IS8" s="111"/>
      <c r="IT8" s="111"/>
      <c r="IU8" s="111"/>
      <c r="IV8" s="111"/>
      <c r="IW8" s="111"/>
      <c r="IX8" s="111"/>
    </row>
    <row r="9" spans="1:258" s="4" customFormat="1" ht="16.5" customHeight="1" x14ac:dyDescent="0.25">
      <c r="A9" s="111"/>
      <c r="B9" s="1406" t="s">
        <v>12</v>
      </c>
      <c r="C9" s="1155"/>
      <c r="D9" s="1155"/>
      <c r="E9" s="1155"/>
      <c r="F9" s="1155"/>
      <c r="G9" s="1155"/>
      <c r="H9" s="1155"/>
      <c r="I9" s="1155"/>
      <c r="J9" s="1156"/>
      <c r="K9" s="170"/>
      <c r="L9" s="170"/>
      <c r="M9" s="120"/>
      <c r="N9" s="120"/>
      <c r="O9" s="120"/>
      <c r="P9" s="120"/>
      <c r="Q9" s="117"/>
      <c r="R9" s="117"/>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c r="BD9" s="111"/>
      <c r="BE9" s="111"/>
      <c r="BF9" s="111"/>
      <c r="BG9" s="111"/>
      <c r="BH9" s="111"/>
      <c r="BI9" s="111"/>
      <c r="BJ9" s="111"/>
      <c r="BK9" s="111"/>
      <c r="BL9" s="111"/>
      <c r="BM9" s="111"/>
      <c r="BN9" s="111"/>
      <c r="BO9" s="111"/>
      <c r="BP9" s="111"/>
      <c r="BQ9" s="111"/>
      <c r="BR9" s="111"/>
      <c r="BS9" s="111"/>
      <c r="BT9" s="111"/>
      <c r="BU9" s="111"/>
      <c r="BV9" s="111"/>
      <c r="BW9" s="111"/>
      <c r="BX9" s="111"/>
      <c r="BY9" s="111"/>
      <c r="BZ9" s="111"/>
      <c r="CA9" s="111"/>
      <c r="CB9" s="111"/>
      <c r="CC9" s="111"/>
      <c r="CD9" s="111"/>
      <c r="CE9" s="111"/>
      <c r="CF9" s="111"/>
      <c r="CG9" s="111"/>
      <c r="CH9" s="111"/>
      <c r="CI9" s="111"/>
      <c r="CJ9" s="111"/>
      <c r="CK9" s="111"/>
      <c r="CL9" s="111"/>
      <c r="CM9" s="111"/>
      <c r="CN9" s="111"/>
      <c r="CO9" s="111"/>
      <c r="CP9" s="111"/>
      <c r="CQ9" s="111"/>
      <c r="CR9" s="111"/>
      <c r="CS9" s="111"/>
      <c r="CT9" s="111"/>
      <c r="CU9" s="111"/>
      <c r="CV9" s="111"/>
      <c r="CW9" s="111"/>
      <c r="CX9" s="111"/>
      <c r="CY9" s="111"/>
      <c r="CZ9" s="111"/>
      <c r="DA9" s="111"/>
      <c r="DB9" s="111"/>
      <c r="DC9" s="111"/>
      <c r="DD9" s="111"/>
      <c r="DE9" s="111"/>
      <c r="DF9" s="111"/>
      <c r="DG9" s="111"/>
      <c r="DH9" s="111"/>
      <c r="DI9" s="111"/>
      <c r="DJ9" s="111"/>
      <c r="DK9" s="111"/>
      <c r="DL9" s="111"/>
      <c r="DM9" s="111"/>
      <c r="DN9" s="111"/>
      <c r="DO9" s="111"/>
      <c r="DP9" s="111"/>
      <c r="DQ9" s="111"/>
      <c r="DR9" s="111"/>
      <c r="DS9" s="111"/>
      <c r="DT9" s="111"/>
      <c r="DU9" s="111"/>
      <c r="DV9" s="111"/>
      <c r="DW9" s="111"/>
      <c r="DX9" s="111"/>
      <c r="DY9" s="111"/>
      <c r="DZ9" s="111"/>
      <c r="EA9" s="111"/>
      <c r="EB9" s="111"/>
      <c r="EC9" s="111"/>
      <c r="ED9" s="111"/>
      <c r="EE9" s="111"/>
      <c r="EF9" s="111"/>
      <c r="EG9" s="111"/>
      <c r="EH9" s="111"/>
      <c r="EI9" s="111"/>
      <c r="EJ9" s="111"/>
      <c r="EK9" s="111"/>
      <c r="EL9" s="111"/>
      <c r="EM9" s="111"/>
      <c r="EN9" s="111"/>
      <c r="EO9" s="111"/>
      <c r="EP9" s="111"/>
      <c r="EQ9" s="111"/>
      <c r="ER9" s="111"/>
      <c r="ES9" s="111"/>
      <c r="ET9" s="111"/>
      <c r="EU9" s="111"/>
      <c r="EV9" s="111"/>
      <c r="EW9" s="111"/>
      <c r="EX9" s="111"/>
      <c r="EY9" s="111"/>
      <c r="EZ9" s="111"/>
      <c r="FA9" s="111"/>
      <c r="FB9" s="111"/>
      <c r="FC9" s="111"/>
      <c r="FD9" s="111"/>
      <c r="FE9" s="111"/>
      <c r="FF9" s="111"/>
      <c r="FG9" s="111"/>
      <c r="FH9" s="111"/>
      <c r="FI9" s="111"/>
      <c r="FJ9" s="111"/>
      <c r="FK9" s="111"/>
      <c r="FL9" s="111"/>
      <c r="FM9" s="111"/>
      <c r="FN9" s="111"/>
      <c r="FO9" s="111"/>
      <c r="FP9" s="111"/>
      <c r="FQ9" s="111"/>
      <c r="FR9" s="111"/>
      <c r="FS9" s="111"/>
      <c r="FT9" s="111"/>
      <c r="FU9" s="111"/>
      <c r="FV9" s="111"/>
      <c r="FW9" s="111"/>
      <c r="FX9" s="111"/>
      <c r="FY9" s="111"/>
      <c r="FZ9" s="111"/>
      <c r="GA9" s="111"/>
      <c r="GB9" s="111"/>
      <c r="GC9" s="111"/>
      <c r="GD9" s="111"/>
      <c r="GE9" s="111"/>
      <c r="GF9" s="111"/>
      <c r="GG9" s="111"/>
      <c r="GH9" s="111"/>
      <c r="GI9" s="111"/>
      <c r="GJ9" s="111"/>
      <c r="GK9" s="111"/>
      <c r="GL9" s="111"/>
      <c r="GM9" s="111"/>
      <c r="GN9" s="111"/>
      <c r="GO9" s="111"/>
      <c r="GP9" s="111"/>
      <c r="GQ9" s="111"/>
      <c r="GR9" s="111"/>
      <c r="GS9" s="111"/>
      <c r="GT9" s="111"/>
      <c r="GU9" s="111"/>
      <c r="GV9" s="111"/>
      <c r="GW9" s="111"/>
      <c r="GX9" s="111"/>
      <c r="GY9" s="111"/>
      <c r="GZ9" s="111"/>
      <c r="HA9" s="111"/>
      <c r="HB9" s="111"/>
      <c r="HC9" s="111"/>
      <c r="HD9" s="111"/>
      <c r="HE9" s="111"/>
      <c r="HF9" s="111"/>
      <c r="HG9" s="111"/>
      <c r="HH9" s="111"/>
      <c r="HI9" s="111"/>
      <c r="HJ9" s="111"/>
      <c r="HK9" s="111"/>
      <c r="HL9" s="111"/>
      <c r="HM9" s="111"/>
      <c r="HN9" s="111"/>
      <c r="HO9" s="111"/>
      <c r="HP9" s="111"/>
      <c r="HQ9" s="111"/>
      <c r="HR9" s="111"/>
      <c r="HS9" s="111"/>
      <c r="HT9" s="111"/>
      <c r="HU9" s="111"/>
      <c r="HV9" s="111"/>
      <c r="HW9" s="111"/>
      <c r="HX9" s="111"/>
      <c r="HY9" s="111"/>
      <c r="HZ9" s="111"/>
      <c r="IA9" s="111"/>
      <c r="IB9" s="111"/>
      <c r="IC9" s="111"/>
      <c r="ID9" s="111"/>
      <c r="IE9" s="111"/>
      <c r="IF9" s="111"/>
      <c r="IG9" s="111"/>
      <c r="IH9" s="111"/>
      <c r="II9" s="111"/>
      <c r="IJ9" s="111"/>
      <c r="IK9" s="111"/>
      <c r="IL9" s="111"/>
      <c r="IM9" s="111"/>
      <c r="IN9" s="111"/>
      <c r="IO9" s="111"/>
      <c r="IP9" s="111"/>
      <c r="IQ9" s="111"/>
      <c r="IR9" s="111"/>
      <c r="IS9" s="111"/>
      <c r="IT9" s="111"/>
      <c r="IU9" s="111"/>
      <c r="IV9" s="111"/>
      <c r="IW9" s="111"/>
      <c r="IX9" s="111"/>
    </row>
    <row r="10" spans="1:258" s="4" customFormat="1" ht="65.25" customHeight="1" x14ac:dyDescent="0.25">
      <c r="A10" s="111"/>
      <c r="B10" s="1412"/>
      <c r="C10" s="1409" t="s">
        <v>166</v>
      </c>
      <c r="D10" s="1410"/>
      <c r="E10" s="742"/>
      <c r="F10" s="1409" t="s">
        <v>165</v>
      </c>
      <c r="G10" s="1410"/>
      <c r="H10" s="742"/>
      <c r="I10" s="1409" t="s">
        <v>167</v>
      </c>
      <c r="J10" s="1410"/>
      <c r="K10" s="299"/>
      <c r="L10" s="299"/>
      <c r="M10" s="257"/>
      <c r="N10" s="257"/>
      <c r="O10" s="257"/>
      <c r="P10" s="257"/>
      <c r="Q10" s="300"/>
      <c r="R10" s="300"/>
      <c r="S10" s="301"/>
      <c r="T10" s="301"/>
      <c r="U10" s="301"/>
      <c r="V10" s="30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1"/>
      <c r="CF10" s="111"/>
      <c r="CG10" s="111"/>
      <c r="CH10" s="111"/>
      <c r="CI10" s="111"/>
      <c r="CJ10" s="111"/>
      <c r="CK10" s="111"/>
      <c r="CL10" s="111"/>
      <c r="CM10" s="111"/>
      <c r="CN10" s="111"/>
      <c r="CO10" s="111"/>
      <c r="CP10" s="111"/>
      <c r="CQ10" s="111"/>
      <c r="CR10" s="111"/>
      <c r="CS10" s="111"/>
      <c r="CT10" s="111"/>
      <c r="CU10" s="111"/>
      <c r="CV10" s="111"/>
      <c r="CW10" s="111"/>
      <c r="CX10" s="111"/>
      <c r="CY10" s="111"/>
      <c r="CZ10" s="111"/>
      <c r="DA10" s="111"/>
      <c r="DB10" s="111"/>
      <c r="DC10" s="111"/>
      <c r="DD10" s="111"/>
      <c r="DE10" s="111"/>
      <c r="DF10" s="111"/>
      <c r="DG10" s="111"/>
      <c r="DH10" s="111"/>
      <c r="DI10" s="111"/>
      <c r="DJ10" s="111"/>
      <c r="DK10" s="111"/>
      <c r="DL10" s="111"/>
      <c r="DM10" s="111"/>
      <c r="DN10" s="111"/>
      <c r="DO10" s="111"/>
      <c r="DP10" s="111"/>
      <c r="DQ10" s="111"/>
      <c r="DR10" s="111"/>
      <c r="DS10" s="111"/>
      <c r="DT10" s="111"/>
      <c r="DU10" s="111"/>
      <c r="DV10" s="111"/>
      <c r="DW10" s="111"/>
      <c r="DX10" s="111"/>
      <c r="DY10" s="111"/>
      <c r="DZ10" s="111"/>
      <c r="EA10" s="111"/>
      <c r="EB10" s="111"/>
      <c r="EC10" s="111"/>
      <c r="ED10" s="111"/>
      <c r="EE10" s="111"/>
      <c r="EF10" s="111"/>
      <c r="EG10" s="111"/>
      <c r="EH10" s="111"/>
      <c r="EI10" s="111"/>
      <c r="EJ10" s="111"/>
      <c r="EK10" s="111"/>
      <c r="EL10" s="111"/>
      <c r="EM10" s="111"/>
      <c r="EN10" s="111"/>
      <c r="EO10" s="111"/>
      <c r="EP10" s="111"/>
      <c r="EQ10" s="111"/>
      <c r="ER10" s="111"/>
      <c r="ES10" s="111"/>
      <c r="ET10" s="111"/>
      <c r="EU10" s="111"/>
      <c r="EV10" s="111"/>
      <c r="EW10" s="111"/>
      <c r="EX10" s="111"/>
      <c r="EY10" s="111"/>
      <c r="EZ10" s="111"/>
      <c r="FA10" s="111"/>
      <c r="FB10" s="111"/>
      <c r="FC10" s="111"/>
      <c r="FD10" s="111"/>
      <c r="FE10" s="111"/>
      <c r="FF10" s="111"/>
      <c r="FG10" s="111"/>
      <c r="FH10" s="111"/>
      <c r="FI10" s="111"/>
      <c r="FJ10" s="111"/>
      <c r="FK10" s="111"/>
      <c r="FL10" s="111"/>
      <c r="FM10" s="111"/>
      <c r="FN10" s="111"/>
      <c r="FO10" s="111"/>
      <c r="FP10" s="111"/>
      <c r="FQ10" s="111"/>
      <c r="FR10" s="111"/>
      <c r="FS10" s="111"/>
      <c r="FT10" s="111"/>
      <c r="FU10" s="111"/>
      <c r="FV10" s="111"/>
      <c r="FW10" s="111"/>
      <c r="FX10" s="111"/>
      <c r="FY10" s="111"/>
      <c r="FZ10" s="111"/>
      <c r="GA10" s="111"/>
      <c r="GB10" s="111"/>
      <c r="GC10" s="111"/>
      <c r="GD10" s="111"/>
      <c r="GE10" s="111"/>
      <c r="GF10" s="111"/>
      <c r="GG10" s="111"/>
      <c r="GH10" s="111"/>
      <c r="GI10" s="111"/>
      <c r="GJ10" s="111"/>
      <c r="GK10" s="111"/>
      <c r="GL10" s="111"/>
      <c r="GM10" s="111"/>
      <c r="GN10" s="111"/>
      <c r="GO10" s="111"/>
      <c r="GP10" s="111"/>
      <c r="GQ10" s="111"/>
      <c r="GR10" s="111"/>
      <c r="GS10" s="111"/>
      <c r="GT10" s="111"/>
      <c r="GU10" s="111"/>
      <c r="GV10" s="111"/>
      <c r="GW10" s="111"/>
      <c r="GX10" s="111"/>
      <c r="GY10" s="111"/>
      <c r="GZ10" s="111"/>
      <c r="HA10" s="111"/>
      <c r="HB10" s="111"/>
      <c r="HC10" s="111"/>
      <c r="HD10" s="111"/>
      <c r="HE10" s="111"/>
      <c r="HF10" s="111"/>
      <c r="HG10" s="111"/>
      <c r="HH10" s="111"/>
      <c r="HI10" s="111"/>
      <c r="HJ10" s="111"/>
      <c r="HK10" s="111"/>
      <c r="HL10" s="111"/>
      <c r="HM10" s="111"/>
      <c r="HN10" s="111"/>
      <c r="HO10" s="111"/>
      <c r="HP10" s="111"/>
      <c r="HQ10" s="111"/>
      <c r="HR10" s="111"/>
      <c r="HS10" s="111"/>
      <c r="HT10" s="111"/>
      <c r="HU10" s="111"/>
      <c r="HV10" s="111"/>
      <c r="HW10" s="111"/>
      <c r="HX10" s="111"/>
      <c r="HY10" s="111"/>
      <c r="HZ10" s="111"/>
      <c r="IA10" s="111"/>
      <c r="IB10" s="111"/>
      <c r="IC10" s="111"/>
      <c r="ID10" s="111"/>
      <c r="IE10" s="111"/>
      <c r="IF10" s="111"/>
      <c r="IG10" s="111"/>
      <c r="IH10" s="111"/>
      <c r="II10" s="111"/>
      <c r="IJ10" s="111"/>
      <c r="IK10" s="111"/>
      <c r="IL10" s="111"/>
      <c r="IM10" s="111"/>
      <c r="IN10" s="111"/>
      <c r="IO10" s="111"/>
      <c r="IP10" s="111"/>
      <c r="IQ10" s="111"/>
      <c r="IR10" s="111"/>
      <c r="IS10" s="111"/>
      <c r="IT10" s="111"/>
      <c r="IU10" s="111"/>
      <c r="IV10" s="111"/>
      <c r="IW10" s="111"/>
      <c r="IX10" s="111"/>
    </row>
    <row r="11" spans="1:258" s="70" customFormat="1" ht="37.5" customHeight="1" x14ac:dyDescent="0.25">
      <c r="A11" s="171"/>
      <c r="B11" s="1413"/>
      <c r="C11" s="884" t="s">
        <v>159</v>
      </c>
      <c r="D11" s="885" t="s">
        <v>158</v>
      </c>
      <c r="E11" s="743"/>
      <c r="F11" s="884" t="s">
        <v>160</v>
      </c>
      <c r="G11" s="885" t="s">
        <v>158</v>
      </c>
      <c r="H11" s="743"/>
      <c r="I11" s="884" t="s">
        <v>160</v>
      </c>
      <c r="J11" s="885" t="s">
        <v>158</v>
      </c>
      <c r="K11" s="302"/>
      <c r="L11" s="302"/>
      <c r="M11" s="132"/>
      <c r="N11" s="132"/>
      <c r="O11" s="132"/>
      <c r="P11" s="132"/>
      <c r="Q11" s="132"/>
      <c r="R11" s="132"/>
      <c r="S11" s="303"/>
      <c r="T11" s="303"/>
      <c r="U11" s="303"/>
      <c r="V11" s="303"/>
      <c r="W11" s="171"/>
      <c r="X11" s="171"/>
      <c r="Y11" s="171"/>
      <c r="Z11" s="171"/>
      <c r="AA11" s="171"/>
      <c r="AB11" s="171"/>
      <c r="AC11" s="171"/>
      <c r="AD11" s="171"/>
      <c r="AE11" s="171"/>
      <c r="AF11" s="171"/>
      <c r="AG11" s="171"/>
      <c r="AH11" s="171"/>
      <c r="AI11" s="171"/>
      <c r="AJ11" s="171"/>
      <c r="AK11" s="171"/>
      <c r="AL11" s="171"/>
      <c r="AM11" s="171"/>
      <c r="AN11" s="171"/>
      <c r="AO11" s="171"/>
      <c r="AP11" s="171"/>
      <c r="AQ11" s="171"/>
      <c r="AR11" s="171"/>
      <c r="AS11" s="171"/>
      <c r="AT11" s="171"/>
      <c r="AU11" s="171"/>
      <c r="AV11" s="171"/>
      <c r="AW11" s="171"/>
      <c r="AX11" s="171"/>
      <c r="AY11" s="171"/>
      <c r="AZ11" s="171"/>
      <c r="BA11" s="171"/>
      <c r="BB11" s="171"/>
      <c r="BC11" s="171"/>
      <c r="BD11" s="171"/>
      <c r="BE11" s="171"/>
      <c r="BF11" s="171"/>
      <c r="BG11" s="171"/>
      <c r="BH11" s="171"/>
      <c r="BI11" s="171"/>
      <c r="BJ11" s="171"/>
      <c r="BK11" s="171"/>
      <c r="BL11" s="171"/>
      <c r="BM11" s="171"/>
      <c r="BN11" s="171"/>
      <c r="BO11" s="171"/>
      <c r="BP11" s="171"/>
      <c r="BQ11" s="171"/>
      <c r="BR11" s="171"/>
      <c r="BS11" s="171"/>
      <c r="BT11" s="171"/>
      <c r="BU11" s="171"/>
      <c r="BV11" s="171"/>
      <c r="BW11" s="171"/>
      <c r="BX11" s="171"/>
      <c r="BY11" s="171"/>
      <c r="BZ11" s="171"/>
      <c r="CA11" s="171"/>
      <c r="CB11" s="171"/>
      <c r="CC11" s="171"/>
      <c r="CD11" s="171"/>
      <c r="CE11" s="171"/>
      <c r="CF11" s="171"/>
      <c r="CG11" s="171"/>
      <c r="CH11" s="171"/>
      <c r="CI11" s="171"/>
      <c r="CJ11" s="171"/>
      <c r="CK11" s="171"/>
      <c r="CL11" s="171"/>
      <c r="CM11" s="171"/>
      <c r="CN11" s="171"/>
      <c r="CO11" s="171"/>
      <c r="CP11" s="171"/>
      <c r="CQ11" s="171"/>
      <c r="CR11" s="171"/>
      <c r="CS11" s="171"/>
      <c r="CT11" s="171"/>
      <c r="CU11" s="171"/>
      <c r="CV11" s="171"/>
      <c r="CW11" s="171"/>
      <c r="CX11" s="171"/>
      <c r="CY11" s="171"/>
      <c r="CZ11" s="171"/>
      <c r="DA11" s="171"/>
      <c r="DB11" s="171"/>
      <c r="DC11" s="171"/>
      <c r="DD11" s="171"/>
      <c r="DE11" s="171"/>
      <c r="DF11" s="171"/>
      <c r="DG11" s="171"/>
      <c r="DH11" s="171"/>
      <c r="DI11" s="171"/>
      <c r="DJ11" s="171"/>
      <c r="DK11" s="171"/>
      <c r="DL11" s="171"/>
      <c r="DM11" s="171"/>
      <c r="DN11" s="171"/>
      <c r="DO11" s="171"/>
      <c r="DP11" s="171"/>
      <c r="DQ11" s="171"/>
      <c r="DR11" s="171"/>
      <c r="DS11" s="171"/>
      <c r="DT11" s="171"/>
      <c r="DU11" s="171"/>
      <c r="DV11" s="171"/>
      <c r="DW11" s="171"/>
      <c r="DX11" s="171"/>
      <c r="DY11" s="171"/>
      <c r="DZ11" s="171"/>
      <c r="EA11" s="171"/>
      <c r="EB11" s="171"/>
      <c r="EC11" s="171"/>
      <c r="ED11" s="171"/>
      <c r="EE11" s="171"/>
      <c r="EF11" s="171"/>
      <c r="EG11" s="171"/>
      <c r="EH11" s="171"/>
      <c r="EI11" s="171"/>
      <c r="EJ11" s="171"/>
      <c r="EK11" s="171"/>
      <c r="EL11" s="171"/>
      <c r="EM11" s="171"/>
      <c r="EN11" s="171"/>
      <c r="EO11" s="171"/>
      <c r="EP11" s="171"/>
      <c r="EQ11" s="171"/>
      <c r="ER11" s="171"/>
      <c r="ES11" s="171"/>
      <c r="ET11" s="171"/>
      <c r="EU11" s="171"/>
      <c r="EV11" s="171"/>
      <c r="EW11" s="171"/>
      <c r="EX11" s="171"/>
      <c r="EY11" s="171"/>
      <c r="EZ11" s="171"/>
      <c r="FA11" s="171"/>
      <c r="FB11" s="171"/>
      <c r="FC11" s="171"/>
      <c r="FD11" s="171"/>
      <c r="FE11" s="171"/>
      <c r="FF11" s="171"/>
      <c r="FG11" s="171"/>
      <c r="FH11" s="171"/>
      <c r="FI11" s="171"/>
      <c r="FJ11" s="171"/>
      <c r="FK11" s="171"/>
      <c r="FL11" s="171"/>
      <c r="FM11" s="171"/>
      <c r="FN11" s="171"/>
      <c r="FO11" s="171"/>
      <c r="FP11" s="171"/>
      <c r="FQ11" s="171"/>
      <c r="FR11" s="171"/>
      <c r="FS11" s="171"/>
      <c r="FT11" s="171"/>
      <c r="FU11" s="171"/>
      <c r="FV11" s="171"/>
      <c r="FW11" s="171"/>
      <c r="FX11" s="171"/>
      <c r="FY11" s="171"/>
      <c r="FZ11" s="171"/>
      <c r="GA11" s="171"/>
      <c r="GB11" s="171"/>
      <c r="GC11" s="171"/>
      <c r="GD11" s="171"/>
      <c r="GE11" s="171"/>
      <c r="GF11" s="171"/>
      <c r="GG11" s="171"/>
      <c r="GH11" s="171"/>
      <c r="GI11" s="171"/>
      <c r="GJ11" s="171"/>
      <c r="GK11" s="171"/>
      <c r="GL11" s="171"/>
      <c r="GM11" s="171"/>
      <c r="GN11" s="171"/>
      <c r="GO11" s="171"/>
      <c r="GP11" s="171"/>
      <c r="GQ11" s="171"/>
      <c r="GR11" s="171"/>
      <c r="GS11" s="171"/>
      <c r="GT11" s="171"/>
      <c r="GU11" s="171"/>
      <c r="GV11" s="171"/>
      <c r="GW11" s="171"/>
      <c r="GX11" s="171"/>
      <c r="GY11" s="171"/>
      <c r="GZ11" s="171"/>
      <c r="HA11" s="171"/>
      <c r="HB11" s="171"/>
      <c r="HC11" s="171"/>
      <c r="HD11" s="171"/>
      <c r="HE11" s="171"/>
      <c r="HF11" s="171"/>
      <c r="HG11" s="171"/>
      <c r="HH11" s="171"/>
      <c r="HI11" s="171"/>
      <c r="HJ11" s="171"/>
      <c r="HK11" s="171"/>
      <c r="HL11" s="171"/>
      <c r="HM11" s="171"/>
      <c r="HN11" s="171"/>
      <c r="HO11" s="171"/>
      <c r="HP11" s="171"/>
      <c r="HQ11" s="171"/>
      <c r="HR11" s="171"/>
      <c r="HS11" s="171"/>
      <c r="HT11" s="171"/>
      <c r="HU11" s="171"/>
      <c r="HV11" s="171"/>
      <c r="HW11" s="171"/>
      <c r="HX11" s="171"/>
      <c r="HY11" s="171"/>
      <c r="HZ11" s="171"/>
      <c r="IA11" s="171"/>
      <c r="IB11" s="171"/>
      <c r="IC11" s="171"/>
      <c r="ID11" s="171"/>
      <c r="IE11" s="171"/>
      <c r="IF11" s="171"/>
      <c r="IG11" s="171"/>
      <c r="IH11" s="171"/>
      <c r="II11" s="171"/>
      <c r="IJ11" s="171"/>
      <c r="IK11" s="171"/>
      <c r="IL11" s="171"/>
      <c r="IM11" s="171"/>
      <c r="IN11" s="171"/>
      <c r="IO11" s="171"/>
      <c r="IP11" s="171"/>
      <c r="IQ11" s="171"/>
      <c r="IR11" s="171"/>
      <c r="IS11" s="171"/>
      <c r="IT11" s="171"/>
      <c r="IU11" s="171"/>
      <c r="IV11" s="171"/>
      <c r="IW11" s="171"/>
      <c r="IX11" s="171"/>
    </row>
    <row r="12" spans="1:258" s="16" customFormat="1" ht="7.5" customHeight="1" x14ac:dyDescent="0.25">
      <c r="A12" s="117"/>
      <c r="B12" s="120"/>
      <c r="C12" s="122"/>
      <c r="D12" s="122"/>
      <c r="E12" s="120"/>
      <c r="F12" s="120"/>
      <c r="G12" s="120"/>
      <c r="H12" s="120"/>
      <c r="I12" s="120"/>
      <c r="J12" s="120"/>
      <c r="K12" s="174"/>
      <c r="L12" s="175"/>
      <c r="M12" s="132"/>
      <c r="N12" s="132"/>
      <c r="O12" s="132"/>
      <c r="P12" s="132"/>
      <c r="Q12" s="304"/>
      <c r="R12" s="304"/>
      <c r="S12" s="300"/>
      <c r="T12" s="300"/>
      <c r="U12" s="300"/>
      <c r="V12" s="300"/>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117"/>
      <c r="BH12" s="117"/>
      <c r="BI12" s="117"/>
      <c r="BJ12" s="117"/>
      <c r="BK12" s="117"/>
      <c r="BL12" s="117"/>
      <c r="BM12" s="117"/>
      <c r="BN12" s="117"/>
      <c r="BO12" s="117"/>
      <c r="BP12" s="117"/>
      <c r="BQ12" s="117"/>
      <c r="BR12" s="117"/>
      <c r="BS12" s="117"/>
      <c r="BT12" s="117"/>
      <c r="BU12" s="117"/>
      <c r="BV12" s="117"/>
      <c r="BW12" s="117"/>
      <c r="BX12" s="117"/>
      <c r="BY12" s="117"/>
      <c r="BZ12" s="117"/>
      <c r="CA12" s="117"/>
      <c r="CB12" s="117"/>
      <c r="CC12" s="117"/>
      <c r="CD12" s="117"/>
      <c r="CE12" s="117"/>
      <c r="CF12" s="117"/>
      <c r="CG12" s="117"/>
      <c r="CH12" s="117"/>
      <c r="CI12" s="117"/>
      <c r="CJ12" s="117"/>
      <c r="CK12" s="117"/>
      <c r="CL12" s="117"/>
      <c r="CM12" s="117"/>
      <c r="CN12" s="117"/>
      <c r="CO12" s="117"/>
      <c r="CP12" s="117"/>
      <c r="CQ12" s="117"/>
      <c r="CR12" s="117"/>
      <c r="CS12" s="117"/>
      <c r="CT12" s="117"/>
      <c r="CU12" s="117"/>
      <c r="CV12" s="117"/>
      <c r="CW12" s="117"/>
      <c r="CX12" s="117"/>
      <c r="CY12" s="117"/>
      <c r="CZ12" s="117"/>
      <c r="DA12" s="117"/>
      <c r="DB12" s="117"/>
      <c r="DC12" s="117"/>
      <c r="DD12" s="117"/>
      <c r="DE12" s="117"/>
      <c r="DF12" s="117"/>
      <c r="DG12" s="117"/>
      <c r="DH12" s="117"/>
      <c r="DI12" s="117"/>
      <c r="DJ12" s="117"/>
      <c r="DK12" s="117"/>
      <c r="DL12" s="117"/>
      <c r="DM12" s="117"/>
      <c r="DN12" s="117"/>
      <c r="DO12" s="117"/>
      <c r="DP12" s="117"/>
      <c r="DQ12" s="117"/>
      <c r="DR12" s="117"/>
      <c r="DS12" s="117"/>
      <c r="DT12" s="117"/>
      <c r="DU12" s="117"/>
      <c r="DV12" s="117"/>
      <c r="DW12" s="117"/>
      <c r="DX12" s="117"/>
      <c r="DY12" s="117"/>
      <c r="DZ12" s="117"/>
      <c r="EA12" s="117"/>
      <c r="EB12" s="117"/>
      <c r="EC12" s="117"/>
      <c r="ED12" s="117"/>
      <c r="EE12" s="117"/>
      <c r="EF12" s="117"/>
      <c r="EG12" s="117"/>
      <c r="EH12" s="117"/>
      <c r="EI12" s="117"/>
      <c r="EJ12" s="117"/>
      <c r="EK12" s="117"/>
      <c r="EL12" s="117"/>
      <c r="EM12" s="117"/>
      <c r="EN12" s="117"/>
      <c r="EO12" s="117"/>
      <c r="EP12" s="117"/>
      <c r="EQ12" s="117"/>
      <c r="ER12" s="117"/>
      <c r="ES12" s="117"/>
      <c r="ET12" s="117"/>
      <c r="EU12" s="117"/>
      <c r="EV12" s="117"/>
      <c r="EW12" s="117"/>
      <c r="EX12" s="117"/>
      <c r="EY12" s="117"/>
      <c r="EZ12" s="117"/>
      <c r="FA12" s="117"/>
      <c r="FB12" s="117"/>
      <c r="FC12" s="117"/>
      <c r="FD12" s="117"/>
      <c r="FE12" s="117"/>
      <c r="FF12" s="117"/>
      <c r="FG12" s="117"/>
      <c r="FH12" s="117"/>
      <c r="FI12" s="117"/>
      <c r="FJ12" s="117"/>
      <c r="FK12" s="117"/>
      <c r="FL12" s="117"/>
      <c r="FM12" s="117"/>
      <c r="FN12" s="117"/>
      <c r="FO12" s="117"/>
      <c r="FP12" s="117"/>
      <c r="FQ12" s="117"/>
      <c r="FR12" s="117"/>
      <c r="FS12" s="117"/>
      <c r="FT12" s="117"/>
      <c r="FU12" s="117"/>
      <c r="FV12" s="117"/>
      <c r="FW12" s="117"/>
      <c r="FX12" s="117"/>
      <c r="FY12" s="117"/>
      <c r="FZ12" s="117"/>
      <c r="GA12" s="117"/>
      <c r="GB12" s="117"/>
      <c r="GC12" s="117"/>
      <c r="GD12" s="117"/>
      <c r="GE12" s="117"/>
      <c r="GF12" s="117"/>
      <c r="GG12" s="117"/>
      <c r="GH12" s="117"/>
      <c r="GI12" s="117"/>
      <c r="GJ12" s="117"/>
      <c r="GK12" s="117"/>
      <c r="GL12" s="117"/>
      <c r="GM12" s="117"/>
      <c r="GN12" s="117"/>
      <c r="GO12" s="117"/>
      <c r="GP12" s="117"/>
      <c r="GQ12" s="117"/>
      <c r="GR12" s="117"/>
      <c r="GS12" s="117"/>
      <c r="GT12" s="117"/>
      <c r="GU12" s="117"/>
      <c r="GV12" s="117"/>
      <c r="GW12" s="117"/>
      <c r="GX12" s="117"/>
      <c r="GY12" s="117"/>
      <c r="GZ12" s="117"/>
      <c r="HA12" s="117"/>
      <c r="HB12" s="117"/>
      <c r="HC12" s="117"/>
      <c r="HD12" s="117"/>
      <c r="HE12" s="117"/>
      <c r="HF12" s="117"/>
      <c r="HG12" s="117"/>
      <c r="HH12" s="117"/>
      <c r="HI12" s="117"/>
      <c r="HJ12" s="117"/>
      <c r="HK12" s="117"/>
      <c r="HL12" s="117"/>
      <c r="HM12" s="117"/>
      <c r="HN12" s="117"/>
      <c r="HO12" s="117"/>
      <c r="HP12" s="117"/>
      <c r="HQ12" s="117"/>
      <c r="HR12" s="117"/>
      <c r="HS12" s="117"/>
      <c r="HT12" s="117"/>
      <c r="HU12" s="117"/>
      <c r="HV12" s="117"/>
      <c r="HW12" s="117"/>
      <c r="HX12" s="117"/>
      <c r="HY12" s="117"/>
      <c r="HZ12" s="117"/>
      <c r="IA12" s="117"/>
      <c r="IB12" s="117"/>
      <c r="IC12" s="117"/>
      <c r="ID12" s="117"/>
      <c r="IE12" s="117"/>
      <c r="IF12" s="117"/>
      <c r="IG12" s="117"/>
      <c r="IH12" s="117"/>
      <c r="II12" s="117"/>
      <c r="IJ12" s="117"/>
      <c r="IK12" s="117"/>
      <c r="IL12" s="117"/>
      <c r="IM12" s="117"/>
      <c r="IN12" s="117"/>
      <c r="IO12" s="117"/>
      <c r="IP12" s="117"/>
      <c r="IQ12" s="117"/>
      <c r="IR12" s="117"/>
      <c r="IS12" s="117"/>
      <c r="IT12" s="117"/>
      <c r="IU12" s="117"/>
      <c r="IV12" s="117"/>
      <c r="IW12" s="117"/>
      <c r="IX12" s="117"/>
    </row>
    <row r="13" spans="1:258" s="13" customFormat="1" ht="18" customHeight="1" x14ac:dyDescent="0.25">
      <c r="A13" s="123"/>
      <c r="B13" s="907" t="s">
        <v>8</v>
      </c>
      <c r="C13" s="904">
        <v>48949</v>
      </c>
      <c r="D13" s="1158">
        <f>[1]Cuadro_CCAA2!$W194</f>
        <v>352.58</v>
      </c>
      <c r="E13" s="177"/>
      <c r="F13" s="900">
        <v>36268</v>
      </c>
      <c r="G13" s="1158">
        <f>[1]Cuadro_CCAA2!$W220</f>
        <v>217.18</v>
      </c>
      <c r="H13" s="177"/>
      <c r="I13" s="900">
        <v>36268</v>
      </c>
      <c r="J13" s="1158">
        <f>[1]Cuadro_CCAA2!$W144</f>
        <v>563.98</v>
      </c>
      <c r="K13" s="305"/>
      <c r="L13" s="305">
        <f>_xlfn.RANK.EQ(J13,J$13:J$33,0)</f>
        <v>2</v>
      </c>
      <c r="M13" s="305">
        <v>1</v>
      </c>
      <c r="N13" s="305">
        <f>MATCH(M13,L$13:L$33,0)</f>
        <v>5</v>
      </c>
      <c r="O13" s="306" t="str">
        <f t="shared" ref="O13:O32" si="0">INDEX(B$13:B$33,N13,1)</f>
        <v>Canarias</v>
      </c>
      <c r="P13" s="309">
        <f>INDEX(J$13:J$33,N13,1)</f>
        <v>627.70000000000005</v>
      </c>
      <c r="Q13" s="304"/>
      <c r="R13" s="304"/>
      <c r="S13" s="307"/>
      <c r="T13" s="307"/>
      <c r="U13" s="608"/>
      <c r="V13" s="307"/>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c r="EA13" s="123"/>
      <c r="EB13" s="123"/>
      <c r="EC13" s="123"/>
      <c r="ED13" s="123"/>
      <c r="EE13" s="123"/>
      <c r="EF13" s="123"/>
      <c r="EG13" s="123"/>
      <c r="EH13" s="123"/>
      <c r="EI13" s="123"/>
      <c r="EJ13" s="123"/>
      <c r="EK13" s="123"/>
      <c r="EL13" s="123"/>
      <c r="EM13" s="123"/>
      <c r="EN13" s="123"/>
      <c r="EO13" s="123"/>
      <c r="EP13" s="123"/>
      <c r="EQ13" s="123"/>
      <c r="ER13" s="123"/>
      <c r="ES13" s="123"/>
      <c r="ET13" s="123"/>
      <c r="EU13" s="123"/>
      <c r="EV13" s="123"/>
      <c r="EW13" s="123"/>
      <c r="EX13" s="123"/>
      <c r="EY13" s="123"/>
      <c r="EZ13" s="123"/>
      <c r="FA13" s="123"/>
      <c r="FB13" s="123"/>
      <c r="FC13" s="123"/>
      <c r="FD13" s="123"/>
      <c r="FE13" s="123"/>
      <c r="FF13" s="123"/>
      <c r="FG13" s="123"/>
      <c r="FH13" s="123"/>
      <c r="FI13" s="123"/>
      <c r="FJ13" s="123"/>
      <c r="FK13" s="123"/>
      <c r="FL13" s="123"/>
      <c r="FM13" s="123"/>
      <c r="FN13" s="123"/>
      <c r="FO13" s="123"/>
      <c r="FP13" s="123"/>
      <c r="FQ13" s="123"/>
      <c r="FR13" s="123"/>
      <c r="FS13" s="123"/>
      <c r="FT13" s="123"/>
      <c r="FU13" s="123"/>
      <c r="FV13" s="123"/>
      <c r="FW13" s="123"/>
      <c r="FX13" s="123"/>
      <c r="FY13" s="123"/>
      <c r="FZ13" s="123"/>
      <c r="GA13" s="123"/>
      <c r="GB13" s="123"/>
      <c r="GC13" s="123"/>
      <c r="GD13" s="123"/>
      <c r="GE13" s="123"/>
      <c r="GF13" s="123"/>
      <c r="GG13" s="123"/>
      <c r="GH13" s="123"/>
      <c r="GI13" s="123"/>
      <c r="GJ13" s="123"/>
      <c r="GK13" s="123"/>
      <c r="GL13" s="123"/>
      <c r="GM13" s="123"/>
      <c r="GN13" s="123"/>
      <c r="GO13" s="123"/>
      <c r="GP13" s="123"/>
      <c r="GQ13" s="123"/>
      <c r="GR13" s="123"/>
      <c r="GS13" s="123"/>
      <c r="GT13" s="123"/>
      <c r="GU13" s="123"/>
      <c r="GV13" s="123"/>
      <c r="GW13" s="123"/>
      <c r="GX13" s="123"/>
      <c r="GY13" s="123"/>
      <c r="GZ13" s="123"/>
      <c r="HA13" s="123"/>
      <c r="HB13" s="123"/>
      <c r="HC13" s="123"/>
      <c r="HD13" s="123"/>
      <c r="HE13" s="123"/>
      <c r="HF13" s="123"/>
      <c r="HG13" s="123"/>
      <c r="HH13" s="123"/>
      <c r="HI13" s="123"/>
      <c r="HJ13" s="123"/>
      <c r="HK13" s="123"/>
      <c r="HL13" s="123"/>
      <c r="HM13" s="123"/>
      <c r="HN13" s="123"/>
      <c r="HO13" s="123"/>
      <c r="HP13" s="123"/>
      <c r="HQ13" s="123"/>
      <c r="HR13" s="123"/>
      <c r="HS13" s="123"/>
      <c r="HT13" s="123"/>
      <c r="HU13" s="123"/>
      <c r="HV13" s="123"/>
      <c r="HW13" s="123"/>
      <c r="HX13" s="123"/>
      <c r="HY13" s="123"/>
      <c r="HZ13" s="123"/>
      <c r="IA13" s="123"/>
      <c r="IB13" s="123"/>
      <c r="IC13" s="123"/>
      <c r="ID13" s="123"/>
      <c r="IE13" s="123"/>
      <c r="IF13" s="123"/>
      <c r="IG13" s="123"/>
      <c r="IH13" s="123"/>
      <c r="II13" s="123"/>
      <c r="IJ13" s="123"/>
      <c r="IK13" s="123"/>
      <c r="IL13" s="123"/>
      <c r="IM13" s="123"/>
      <c r="IN13" s="123"/>
      <c r="IO13" s="123"/>
      <c r="IP13" s="123"/>
      <c r="IQ13" s="123"/>
      <c r="IR13" s="123"/>
      <c r="IS13" s="123"/>
      <c r="IT13" s="123"/>
      <c r="IU13" s="123"/>
      <c r="IV13" s="123"/>
      <c r="IW13" s="123"/>
      <c r="IX13" s="123"/>
    </row>
    <row r="14" spans="1:258" s="71" customFormat="1" ht="18" customHeight="1" x14ac:dyDescent="0.25">
      <c r="A14" s="181"/>
      <c r="B14" s="908" t="s">
        <v>7</v>
      </c>
      <c r="C14" s="905">
        <v>7175</v>
      </c>
      <c r="D14" s="1159">
        <f>[1]Cuadro_CCAA2!$W195</f>
        <v>152.22</v>
      </c>
      <c r="E14" s="177"/>
      <c r="F14" s="901">
        <v>6418</v>
      </c>
      <c r="G14" s="1159">
        <f>[1]Cuadro_CCAA2!$W221</f>
        <v>47.33</v>
      </c>
      <c r="H14" s="177"/>
      <c r="I14" s="901">
        <v>6418</v>
      </c>
      <c r="J14" s="1159">
        <f>[1]Cuadro_CCAA2!$W145</f>
        <v>199.52</v>
      </c>
      <c r="K14" s="305"/>
      <c r="L14" s="305">
        <f t="shared" ref="L14:L33" si="1">_xlfn.RANK.EQ(J14,J$13:J$33,0)</f>
        <v>13</v>
      </c>
      <c r="M14" s="305">
        <v>2</v>
      </c>
      <c r="N14" s="305">
        <f t="shared" ref="N14:N32" si="2">MATCH(M14,L$13:L$33,0)</f>
        <v>1</v>
      </c>
      <c r="O14" s="306" t="str">
        <f t="shared" si="0"/>
        <v>Andalucía</v>
      </c>
      <c r="P14" s="309">
        <f t="shared" ref="P14:P32" si="3">INDEX(J$13:J$33,N14,1)</f>
        <v>563.98</v>
      </c>
      <c r="Q14" s="304"/>
      <c r="R14" s="304"/>
      <c r="S14" s="307"/>
      <c r="T14" s="307"/>
      <c r="U14" s="307"/>
      <c r="V14" s="307"/>
      <c r="W14" s="181"/>
      <c r="X14" s="181"/>
      <c r="Y14" s="181"/>
      <c r="Z14" s="181"/>
      <c r="AA14" s="181"/>
      <c r="AB14" s="181"/>
      <c r="AC14" s="181"/>
      <c r="AD14" s="181"/>
      <c r="AE14" s="181"/>
      <c r="AF14" s="181"/>
      <c r="AG14" s="181"/>
      <c r="AH14" s="181"/>
      <c r="AI14" s="181"/>
      <c r="AJ14" s="181"/>
      <c r="AK14" s="181"/>
      <c r="AL14" s="181"/>
      <c r="AM14" s="181"/>
      <c r="AN14" s="181"/>
      <c r="AO14" s="181"/>
      <c r="AP14" s="181"/>
      <c r="AQ14" s="181"/>
      <c r="AR14" s="181"/>
      <c r="AS14" s="181"/>
      <c r="AT14" s="181"/>
      <c r="AU14" s="181"/>
      <c r="AV14" s="181"/>
      <c r="AW14" s="181"/>
      <c r="AX14" s="181"/>
      <c r="AY14" s="181"/>
      <c r="AZ14" s="181"/>
      <c r="BA14" s="181"/>
      <c r="BB14" s="181"/>
      <c r="BC14" s="181"/>
      <c r="BD14" s="181"/>
      <c r="BE14" s="181"/>
      <c r="BF14" s="181"/>
      <c r="BG14" s="181"/>
      <c r="BH14" s="181"/>
      <c r="BI14" s="181"/>
      <c r="BJ14" s="181"/>
      <c r="BK14" s="181"/>
      <c r="BL14" s="181"/>
      <c r="BM14" s="181"/>
      <c r="BN14" s="181"/>
      <c r="BO14" s="181"/>
      <c r="BP14" s="181"/>
      <c r="BQ14" s="181"/>
      <c r="BR14" s="181"/>
      <c r="BS14" s="181"/>
      <c r="BT14" s="181"/>
      <c r="BU14" s="181"/>
      <c r="BV14" s="181"/>
      <c r="BW14" s="181"/>
      <c r="BX14" s="181"/>
      <c r="BY14" s="181"/>
      <c r="BZ14" s="181"/>
      <c r="CA14" s="181"/>
      <c r="CB14" s="181"/>
      <c r="CC14" s="181"/>
      <c r="CD14" s="181"/>
      <c r="CE14" s="181"/>
      <c r="CF14" s="181"/>
      <c r="CG14" s="181"/>
      <c r="CH14" s="181"/>
      <c r="CI14" s="181"/>
      <c r="CJ14" s="181"/>
      <c r="CK14" s="181"/>
      <c r="CL14" s="181"/>
      <c r="CM14" s="181"/>
      <c r="CN14" s="181"/>
      <c r="CO14" s="181"/>
      <c r="CP14" s="181"/>
      <c r="CQ14" s="181"/>
      <c r="CR14" s="181"/>
      <c r="CS14" s="181"/>
      <c r="CT14" s="181"/>
      <c r="CU14" s="181"/>
      <c r="CV14" s="181"/>
      <c r="CW14" s="181"/>
      <c r="CX14" s="181"/>
      <c r="CY14" s="181"/>
      <c r="CZ14" s="181"/>
      <c r="DA14" s="181"/>
      <c r="DB14" s="181"/>
      <c r="DC14" s="181"/>
      <c r="DD14" s="181"/>
      <c r="DE14" s="181"/>
      <c r="DF14" s="181"/>
      <c r="DG14" s="181"/>
      <c r="DH14" s="181"/>
      <c r="DI14" s="181"/>
      <c r="DJ14" s="181"/>
      <c r="DK14" s="181"/>
      <c r="DL14" s="181"/>
      <c r="DM14" s="181"/>
      <c r="DN14" s="181"/>
      <c r="DO14" s="181"/>
      <c r="DP14" s="181"/>
      <c r="DQ14" s="181"/>
      <c r="DR14" s="181"/>
      <c r="DS14" s="181"/>
      <c r="DT14" s="181"/>
      <c r="DU14" s="181"/>
      <c r="DV14" s="181"/>
      <c r="DW14" s="181"/>
      <c r="DX14" s="181"/>
      <c r="DY14" s="181"/>
      <c r="DZ14" s="181"/>
      <c r="EA14" s="181"/>
      <c r="EB14" s="181"/>
      <c r="EC14" s="181"/>
      <c r="ED14" s="181"/>
      <c r="EE14" s="181"/>
      <c r="EF14" s="181"/>
      <c r="EG14" s="181"/>
      <c r="EH14" s="181"/>
      <c r="EI14" s="181"/>
      <c r="EJ14" s="181"/>
      <c r="EK14" s="181"/>
      <c r="EL14" s="181"/>
      <c r="EM14" s="181"/>
      <c r="EN14" s="181"/>
      <c r="EO14" s="181"/>
      <c r="EP14" s="181"/>
      <c r="EQ14" s="181"/>
      <c r="ER14" s="181"/>
      <c r="ES14" s="181"/>
      <c r="ET14" s="181"/>
      <c r="EU14" s="181"/>
      <c r="EV14" s="181"/>
      <c r="EW14" s="181"/>
      <c r="EX14" s="181"/>
      <c r="EY14" s="181"/>
      <c r="EZ14" s="181"/>
      <c r="FA14" s="181"/>
      <c r="FB14" s="181"/>
      <c r="FC14" s="181"/>
      <c r="FD14" s="181"/>
      <c r="FE14" s="181"/>
      <c r="FF14" s="181"/>
      <c r="FG14" s="181"/>
      <c r="FH14" s="181"/>
      <c r="FI14" s="181"/>
      <c r="FJ14" s="181"/>
      <c r="FK14" s="181"/>
      <c r="FL14" s="181"/>
      <c r="FM14" s="181"/>
      <c r="FN14" s="181"/>
      <c r="FO14" s="181"/>
      <c r="FP14" s="181"/>
      <c r="FQ14" s="181"/>
      <c r="FR14" s="181"/>
      <c r="FS14" s="181"/>
      <c r="FT14" s="181"/>
      <c r="FU14" s="181"/>
      <c r="FV14" s="181"/>
      <c r="FW14" s="181"/>
      <c r="FX14" s="181"/>
      <c r="FY14" s="181"/>
      <c r="FZ14" s="181"/>
      <c r="GA14" s="181"/>
      <c r="GB14" s="181"/>
      <c r="GC14" s="181"/>
      <c r="GD14" s="181"/>
      <c r="GE14" s="181"/>
      <c r="GF14" s="181"/>
      <c r="GG14" s="181"/>
      <c r="GH14" s="181"/>
      <c r="GI14" s="181"/>
      <c r="GJ14" s="181"/>
      <c r="GK14" s="181"/>
      <c r="GL14" s="181"/>
      <c r="GM14" s="181"/>
      <c r="GN14" s="181"/>
      <c r="GO14" s="181"/>
      <c r="GP14" s="181"/>
      <c r="GQ14" s="181"/>
      <c r="GR14" s="181"/>
      <c r="GS14" s="181"/>
      <c r="GT14" s="181"/>
      <c r="GU14" s="181"/>
      <c r="GV14" s="181"/>
      <c r="GW14" s="181"/>
      <c r="GX14" s="181"/>
      <c r="GY14" s="181"/>
      <c r="GZ14" s="181"/>
      <c r="HA14" s="181"/>
      <c r="HB14" s="181"/>
      <c r="HC14" s="181"/>
      <c r="HD14" s="181"/>
      <c r="HE14" s="181"/>
      <c r="HF14" s="181"/>
      <c r="HG14" s="181"/>
      <c r="HH14" s="181"/>
      <c r="HI14" s="181"/>
      <c r="HJ14" s="181"/>
      <c r="HK14" s="181"/>
      <c r="HL14" s="181"/>
      <c r="HM14" s="181"/>
      <c r="HN14" s="181"/>
      <c r="HO14" s="181"/>
      <c r="HP14" s="181"/>
      <c r="HQ14" s="181"/>
      <c r="HR14" s="181"/>
      <c r="HS14" s="181"/>
      <c r="HT14" s="181"/>
      <c r="HU14" s="181"/>
      <c r="HV14" s="181"/>
      <c r="HW14" s="181"/>
      <c r="HX14" s="181"/>
      <c r="HY14" s="181"/>
      <c r="HZ14" s="181"/>
      <c r="IA14" s="181"/>
      <c r="IB14" s="181"/>
      <c r="IC14" s="181"/>
      <c r="ID14" s="181"/>
      <c r="IE14" s="181"/>
      <c r="IF14" s="181"/>
      <c r="IG14" s="181"/>
      <c r="IH14" s="181"/>
      <c r="II14" s="181"/>
      <c r="IJ14" s="181"/>
      <c r="IK14" s="181"/>
      <c r="IL14" s="181"/>
      <c r="IM14" s="181"/>
      <c r="IN14" s="181"/>
      <c r="IO14" s="181"/>
      <c r="IP14" s="181"/>
      <c r="IQ14" s="181"/>
      <c r="IR14" s="181"/>
      <c r="IS14" s="181"/>
      <c r="IT14" s="181"/>
      <c r="IU14" s="181"/>
      <c r="IV14" s="181"/>
      <c r="IW14" s="181"/>
      <c r="IX14" s="181"/>
    </row>
    <row r="15" spans="1:258" s="71" customFormat="1" ht="18" customHeight="1" x14ac:dyDescent="0.25">
      <c r="A15" s="181"/>
      <c r="B15" s="908" t="s">
        <v>37</v>
      </c>
      <c r="C15" s="905">
        <v>5922</v>
      </c>
      <c r="D15" s="1159">
        <f>[1]Cuadro_CCAA2!$W196</f>
        <v>192.89</v>
      </c>
      <c r="E15" s="177"/>
      <c r="F15" s="901">
        <v>6623</v>
      </c>
      <c r="G15" s="1159">
        <f>[1]Cuadro_CCAA2!$W222</f>
        <v>127.89</v>
      </c>
      <c r="H15" s="177"/>
      <c r="I15" s="901">
        <v>6623</v>
      </c>
      <c r="J15" s="1159">
        <f>[1]Cuadro_CCAA2!$W146</f>
        <v>307.75</v>
      </c>
      <c r="K15" s="305"/>
      <c r="L15" s="305">
        <f t="shared" si="1"/>
        <v>6</v>
      </c>
      <c r="M15" s="305">
        <v>3</v>
      </c>
      <c r="N15" s="305">
        <f>MATCH(M15,L$13:L$33,0)</f>
        <v>14</v>
      </c>
      <c r="O15" s="306" t="str">
        <f t="shared" si="0"/>
        <v>Murcia, Región de</v>
      </c>
      <c r="P15" s="309">
        <f t="shared" si="3"/>
        <v>510.88</v>
      </c>
      <c r="Q15" s="304"/>
      <c r="R15" s="304"/>
      <c r="S15" s="307"/>
      <c r="T15" s="307"/>
      <c r="U15" s="307"/>
      <c r="V15" s="307"/>
      <c r="W15" s="181"/>
      <c r="X15" s="181"/>
      <c r="Y15" s="181"/>
      <c r="Z15" s="181"/>
      <c r="AA15" s="181"/>
      <c r="AB15" s="181"/>
      <c r="AC15" s="181"/>
      <c r="AD15" s="181"/>
      <c r="AE15" s="181"/>
      <c r="AF15" s="181"/>
      <c r="AG15" s="181"/>
      <c r="AH15" s="181"/>
      <c r="AI15" s="181"/>
      <c r="AJ15" s="181"/>
      <c r="AK15" s="181"/>
      <c r="AL15" s="181"/>
      <c r="AM15" s="181"/>
      <c r="AN15" s="181"/>
      <c r="AO15" s="181"/>
      <c r="AP15" s="181"/>
      <c r="AQ15" s="181"/>
      <c r="AR15" s="181"/>
      <c r="AS15" s="181"/>
      <c r="AT15" s="181"/>
      <c r="AU15" s="181"/>
      <c r="AV15" s="181"/>
      <c r="AW15" s="181"/>
      <c r="AX15" s="181"/>
      <c r="AY15" s="181"/>
      <c r="AZ15" s="181"/>
      <c r="BA15" s="181"/>
      <c r="BB15" s="181"/>
      <c r="BC15" s="181"/>
      <c r="BD15" s="181"/>
      <c r="BE15" s="181"/>
      <c r="BF15" s="181"/>
      <c r="BG15" s="181"/>
      <c r="BH15" s="181"/>
      <c r="BI15" s="181"/>
      <c r="BJ15" s="181"/>
      <c r="BK15" s="181"/>
      <c r="BL15" s="181"/>
      <c r="BM15" s="181"/>
      <c r="BN15" s="181"/>
      <c r="BO15" s="181"/>
      <c r="BP15" s="181"/>
      <c r="BQ15" s="181"/>
      <c r="BR15" s="181"/>
      <c r="BS15" s="181"/>
      <c r="BT15" s="181"/>
      <c r="BU15" s="181"/>
      <c r="BV15" s="181"/>
      <c r="BW15" s="181"/>
      <c r="BX15" s="181"/>
      <c r="BY15" s="181"/>
      <c r="BZ15" s="181"/>
      <c r="CA15" s="181"/>
      <c r="CB15" s="181"/>
      <c r="CC15" s="181"/>
      <c r="CD15" s="181"/>
      <c r="CE15" s="181"/>
      <c r="CF15" s="181"/>
      <c r="CG15" s="181"/>
      <c r="CH15" s="181"/>
      <c r="CI15" s="181"/>
      <c r="CJ15" s="181"/>
      <c r="CK15" s="181"/>
      <c r="CL15" s="181"/>
      <c r="CM15" s="181"/>
      <c r="CN15" s="181"/>
      <c r="CO15" s="181"/>
      <c r="CP15" s="181"/>
      <c r="CQ15" s="181"/>
      <c r="CR15" s="181"/>
      <c r="CS15" s="181"/>
      <c r="CT15" s="181"/>
      <c r="CU15" s="181"/>
      <c r="CV15" s="181"/>
      <c r="CW15" s="181"/>
      <c r="CX15" s="181"/>
      <c r="CY15" s="181"/>
      <c r="CZ15" s="181"/>
      <c r="DA15" s="181"/>
      <c r="DB15" s="181"/>
      <c r="DC15" s="181"/>
      <c r="DD15" s="181"/>
      <c r="DE15" s="181"/>
      <c r="DF15" s="181"/>
      <c r="DG15" s="181"/>
      <c r="DH15" s="181"/>
      <c r="DI15" s="181"/>
      <c r="DJ15" s="181"/>
      <c r="DK15" s="181"/>
      <c r="DL15" s="181"/>
      <c r="DM15" s="181"/>
      <c r="DN15" s="181"/>
      <c r="DO15" s="181"/>
      <c r="DP15" s="181"/>
      <c r="DQ15" s="181"/>
      <c r="DR15" s="181"/>
      <c r="DS15" s="181"/>
      <c r="DT15" s="181"/>
      <c r="DU15" s="181"/>
      <c r="DV15" s="181"/>
      <c r="DW15" s="181"/>
      <c r="DX15" s="181"/>
      <c r="DY15" s="181"/>
      <c r="DZ15" s="181"/>
      <c r="EA15" s="181"/>
      <c r="EB15" s="181"/>
      <c r="EC15" s="181"/>
      <c r="ED15" s="181"/>
      <c r="EE15" s="181"/>
      <c r="EF15" s="181"/>
      <c r="EG15" s="181"/>
      <c r="EH15" s="181"/>
      <c r="EI15" s="181"/>
      <c r="EJ15" s="181"/>
      <c r="EK15" s="181"/>
      <c r="EL15" s="181"/>
      <c r="EM15" s="181"/>
      <c r="EN15" s="181"/>
      <c r="EO15" s="181"/>
      <c r="EP15" s="181"/>
      <c r="EQ15" s="181"/>
      <c r="ER15" s="181"/>
      <c r="ES15" s="181"/>
      <c r="ET15" s="181"/>
      <c r="EU15" s="181"/>
      <c r="EV15" s="181"/>
      <c r="EW15" s="181"/>
      <c r="EX15" s="181"/>
      <c r="EY15" s="181"/>
      <c r="EZ15" s="181"/>
      <c r="FA15" s="181"/>
      <c r="FB15" s="181"/>
      <c r="FC15" s="181"/>
      <c r="FD15" s="181"/>
      <c r="FE15" s="181"/>
      <c r="FF15" s="181"/>
      <c r="FG15" s="181"/>
      <c r="FH15" s="181"/>
      <c r="FI15" s="181"/>
      <c r="FJ15" s="181"/>
      <c r="FK15" s="181"/>
      <c r="FL15" s="181"/>
      <c r="FM15" s="181"/>
      <c r="FN15" s="181"/>
      <c r="FO15" s="181"/>
      <c r="FP15" s="181"/>
      <c r="FQ15" s="181"/>
      <c r="FR15" s="181"/>
      <c r="FS15" s="181"/>
      <c r="FT15" s="181"/>
      <c r="FU15" s="181"/>
      <c r="FV15" s="181"/>
      <c r="FW15" s="181"/>
      <c r="FX15" s="181"/>
      <c r="FY15" s="181"/>
      <c r="FZ15" s="181"/>
      <c r="GA15" s="181"/>
      <c r="GB15" s="181"/>
      <c r="GC15" s="181"/>
      <c r="GD15" s="181"/>
      <c r="GE15" s="181"/>
      <c r="GF15" s="181"/>
      <c r="GG15" s="181"/>
      <c r="GH15" s="181"/>
      <c r="GI15" s="181"/>
      <c r="GJ15" s="181"/>
      <c r="GK15" s="181"/>
      <c r="GL15" s="181"/>
      <c r="GM15" s="181"/>
      <c r="GN15" s="181"/>
      <c r="GO15" s="181"/>
      <c r="GP15" s="181"/>
      <c r="GQ15" s="181"/>
      <c r="GR15" s="181"/>
      <c r="GS15" s="181"/>
      <c r="GT15" s="181"/>
      <c r="GU15" s="181"/>
      <c r="GV15" s="181"/>
      <c r="GW15" s="181"/>
      <c r="GX15" s="181"/>
      <c r="GY15" s="181"/>
      <c r="GZ15" s="181"/>
      <c r="HA15" s="181"/>
      <c r="HB15" s="181"/>
      <c r="HC15" s="181"/>
      <c r="HD15" s="181"/>
      <c r="HE15" s="181"/>
      <c r="HF15" s="181"/>
      <c r="HG15" s="181"/>
      <c r="HH15" s="181"/>
      <c r="HI15" s="181"/>
      <c r="HJ15" s="181"/>
      <c r="HK15" s="181"/>
      <c r="HL15" s="181"/>
      <c r="HM15" s="181"/>
      <c r="HN15" s="181"/>
      <c r="HO15" s="181"/>
      <c r="HP15" s="181"/>
      <c r="HQ15" s="181"/>
      <c r="HR15" s="181"/>
      <c r="HS15" s="181"/>
      <c r="HT15" s="181"/>
      <c r="HU15" s="181"/>
      <c r="HV15" s="181"/>
      <c r="HW15" s="181"/>
      <c r="HX15" s="181"/>
      <c r="HY15" s="181"/>
      <c r="HZ15" s="181"/>
      <c r="IA15" s="181"/>
      <c r="IB15" s="181"/>
      <c r="IC15" s="181"/>
      <c r="ID15" s="181"/>
      <c r="IE15" s="181"/>
      <c r="IF15" s="181"/>
      <c r="IG15" s="181"/>
      <c r="IH15" s="181"/>
      <c r="II15" s="181"/>
      <c r="IJ15" s="181"/>
      <c r="IK15" s="181"/>
      <c r="IL15" s="181"/>
      <c r="IM15" s="181"/>
      <c r="IN15" s="181"/>
      <c r="IO15" s="181"/>
      <c r="IP15" s="181"/>
      <c r="IQ15" s="181"/>
      <c r="IR15" s="181"/>
      <c r="IS15" s="181"/>
      <c r="IT15" s="181"/>
      <c r="IU15" s="181"/>
      <c r="IV15" s="181"/>
      <c r="IW15" s="181"/>
      <c r="IX15" s="181"/>
    </row>
    <row r="16" spans="1:258" s="71" customFormat="1" ht="18" customHeight="1" x14ac:dyDescent="0.25">
      <c r="A16" s="181"/>
      <c r="B16" s="908" t="s">
        <v>38</v>
      </c>
      <c r="C16" s="905">
        <v>8877</v>
      </c>
      <c r="D16" s="1159">
        <f>[1]Cuadro_CCAA2!$W197</f>
        <v>121.56</v>
      </c>
      <c r="E16" s="177"/>
      <c r="F16" s="901">
        <v>6497</v>
      </c>
      <c r="G16" s="1159">
        <f>[1]Cuadro_CCAA2!$W223</f>
        <v>101.1</v>
      </c>
      <c r="H16" s="177"/>
      <c r="I16" s="901">
        <v>6497</v>
      </c>
      <c r="J16" s="1159">
        <f>[1]Cuadro_CCAA2!$W147</f>
        <v>223.37</v>
      </c>
      <c r="K16" s="305"/>
      <c r="L16" s="305">
        <f t="shared" si="1"/>
        <v>12</v>
      </c>
      <c r="M16" s="305">
        <v>4</v>
      </c>
      <c r="N16" s="305">
        <f t="shared" si="2"/>
        <v>12</v>
      </c>
      <c r="O16" s="306" t="str">
        <f t="shared" si="0"/>
        <v>Galicia</v>
      </c>
      <c r="P16" s="309">
        <f t="shared" si="3"/>
        <v>368.19</v>
      </c>
      <c r="Q16" s="304"/>
      <c r="R16" s="304"/>
      <c r="S16" s="307"/>
      <c r="T16" s="307"/>
      <c r="U16" s="307"/>
      <c r="V16" s="307"/>
      <c r="W16" s="181"/>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V16" s="181"/>
      <c r="AW16" s="181"/>
      <c r="AX16" s="181"/>
      <c r="AY16" s="181"/>
      <c r="AZ16" s="181"/>
      <c r="BA16" s="181"/>
      <c r="BB16" s="181"/>
      <c r="BC16" s="181"/>
      <c r="BD16" s="181"/>
      <c r="BE16" s="181"/>
      <c r="BF16" s="181"/>
      <c r="BG16" s="181"/>
      <c r="BH16" s="181"/>
      <c r="BI16" s="181"/>
      <c r="BJ16" s="181"/>
      <c r="BK16" s="181"/>
      <c r="BL16" s="181"/>
      <c r="BM16" s="181"/>
      <c r="BN16" s="181"/>
      <c r="BO16" s="181"/>
      <c r="BP16" s="181"/>
      <c r="BQ16" s="181"/>
      <c r="BR16" s="181"/>
      <c r="BS16" s="181"/>
      <c r="BT16" s="181"/>
      <c r="BU16" s="181"/>
      <c r="BV16" s="181"/>
      <c r="BW16" s="181"/>
      <c r="BX16" s="181"/>
      <c r="BY16" s="181"/>
      <c r="BZ16" s="181"/>
      <c r="CA16" s="181"/>
      <c r="CB16" s="181"/>
      <c r="CC16" s="181"/>
      <c r="CD16" s="181"/>
      <c r="CE16" s="181"/>
      <c r="CF16" s="181"/>
      <c r="CG16" s="181"/>
      <c r="CH16" s="181"/>
      <c r="CI16" s="181"/>
      <c r="CJ16" s="181"/>
      <c r="CK16" s="181"/>
      <c r="CL16" s="181"/>
      <c r="CM16" s="181"/>
      <c r="CN16" s="181"/>
      <c r="CO16" s="181"/>
      <c r="CP16" s="181"/>
      <c r="CQ16" s="181"/>
      <c r="CR16" s="181"/>
      <c r="CS16" s="181"/>
      <c r="CT16" s="181"/>
      <c r="CU16" s="181"/>
      <c r="CV16" s="181"/>
      <c r="CW16" s="181"/>
      <c r="CX16" s="181"/>
      <c r="CY16" s="181"/>
      <c r="CZ16" s="181"/>
      <c r="DA16" s="181"/>
      <c r="DB16" s="181"/>
      <c r="DC16" s="181"/>
      <c r="DD16" s="181"/>
      <c r="DE16" s="181"/>
      <c r="DF16" s="181"/>
      <c r="DG16" s="181"/>
      <c r="DH16" s="181"/>
      <c r="DI16" s="181"/>
      <c r="DJ16" s="181"/>
      <c r="DK16" s="181"/>
      <c r="DL16" s="181"/>
      <c r="DM16" s="181"/>
      <c r="DN16" s="181"/>
      <c r="DO16" s="181"/>
      <c r="DP16" s="181"/>
      <c r="DQ16" s="181"/>
      <c r="DR16" s="181"/>
      <c r="DS16" s="181"/>
      <c r="DT16" s="181"/>
      <c r="DU16" s="181"/>
      <c r="DV16" s="181"/>
      <c r="DW16" s="181"/>
      <c r="DX16" s="181"/>
      <c r="DY16" s="181"/>
      <c r="DZ16" s="181"/>
      <c r="EA16" s="181"/>
      <c r="EB16" s="181"/>
      <c r="EC16" s="181"/>
      <c r="ED16" s="181"/>
      <c r="EE16" s="181"/>
      <c r="EF16" s="181"/>
      <c r="EG16" s="181"/>
      <c r="EH16" s="181"/>
      <c r="EI16" s="181"/>
      <c r="EJ16" s="181"/>
      <c r="EK16" s="181"/>
      <c r="EL16" s="181"/>
      <c r="EM16" s="181"/>
      <c r="EN16" s="181"/>
      <c r="EO16" s="181"/>
      <c r="EP16" s="181"/>
      <c r="EQ16" s="181"/>
      <c r="ER16" s="181"/>
      <c r="ES16" s="181"/>
      <c r="ET16" s="181"/>
      <c r="EU16" s="181"/>
      <c r="EV16" s="181"/>
      <c r="EW16" s="181"/>
      <c r="EX16" s="181"/>
      <c r="EY16" s="181"/>
      <c r="EZ16" s="181"/>
      <c r="FA16" s="181"/>
      <c r="FB16" s="181"/>
      <c r="FC16" s="181"/>
      <c r="FD16" s="181"/>
      <c r="FE16" s="181"/>
      <c r="FF16" s="181"/>
      <c r="FG16" s="181"/>
      <c r="FH16" s="181"/>
      <c r="FI16" s="181"/>
      <c r="FJ16" s="181"/>
      <c r="FK16" s="181"/>
      <c r="FL16" s="181"/>
      <c r="FM16" s="181"/>
      <c r="FN16" s="181"/>
      <c r="FO16" s="181"/>
      <c r="FP16" s="181"/>
      <c r="FQ16" s="181"/>
      <c r="FR16" s="181"/>
      <c r="FS16" s="181"/>
      <c r="FT16" s="181"/>
      <c r="FU16" s="181"/>
      <c r="FV16" s="181"/>
      <c r="FW16" s="181"/>
      <c r="FX16" s="181"/>
      <c r="FY16" s="181"/>
      <c r="FZ16" s="181"/>
      <c r="GA16" s="181"/>
      <c r="GB16" s="181"/>
      <c r="GC16" s="181"/>
      <c r="GD16" s="181"/>
      <c r="GE16" s="181"/>
      <c r="GF16" s="181"/>
      <c r="GG16" s="181"/>
      <c r="GH16" s="181"/>
      <c r="GI16" s="181"/>
      <c r="GJ16" s="181"/>
      <c r="GK16" s="181"/>
      <c r="GL16" s="181"/>
      <c r="GM16" s="181"/>
      <c r="GN16" s="181"/>
      <c r="GO16" s="181"/>
      <c r="GP16" s="181"/>
      <c r="GQ16" s="181"/>
      <c r="GR16" s="181"/>
      <c r="GS16" s="181"/>
      <c r="GT16" s="181"/>
      <c r="GU16" s="181"/>
      <c r="GV16" s="181"/>
      <c r="GW16" s="181"/>
      <c r="GX16" s="181"/>
      <c r="GY16" s="181"/>
      <c r="GZ16" s="181"/>
      <c r="HA16" s="181"/>
      <c r="HB16" s="181"/>
      <c r="HC16" s="181"/>
      <c r="HD16" s="181"/>
      <c r="HE16" s="181"/>
      <c r="HF16" s="181"/>
      <c r="HG16" s="181"/>
      <c r="HH16" s="181"/>
      <c r="HI16" s="181"/>
      <c r="HJ16" s="181"/>
      <c r="HK16" s="181"/>
      <c r="HL16" s="181"/>
      <c r="HM16" s="181"/>
      <c r="HN16" s="181"/>
      <c r="HO16" s="181"/>
      <c r="HP16" s="181"/>
      <c r="HQ16" s="181"/>
      <c r="HR16" s="181"/>
      <c r="HS16" s="181"/>
      <c r="HT16" s="181"/>
      <c r="HU16" s="181"/>
      <c r="HV16" s="181"/>
      <c r="HW16" s="181"/>
      <c r="HX16" s="181"/>
      <c r="HY16" s="181"/>
      <c r="HZ16" s="181"/>
      <c r="IA16" s="181"/>
      <c r="IB16" s="181"/>
      <c r="IC16" s="181"/>
      <c r="ID16" s="181"/>
      <c r="IE16" s="181"/>
      <c r="IF16" s="181"/>
      <c r="IG16" s="181"/>
      <c r="IH16" s="181"/>
      <c r="II16" s="181"/>
      <c r="IJ16" s="181"/>
      <c r="IK16" s="181"/>
      <c r="IL16" s="181"/>
      <c r="IM16" s="181"/>
      <c r="IN16" s="181"/>
      <c r="IO16" s="181"/>
      <c r="IP16" s="181"/>
      <c r="IQ16" s="181"/>
      <c r="IR16" s="181"/>
      <c r="IS16" s="181"/>
      <c r="IT16" s="181"/>
      <c r="IU16" s="181"/>
      <c r="IV16" s="181"/>
      <c r="IW16" s="181"/>
      <c r="IX16" s="181"/>
    </row>
    <row r="17" spans="1:258" s="71" customFormat="1" ht="18" customHeight="1" x14ac:dyDescent="0.25">
      <c r="A17" s="181"/>
      <c r="B17" s="908" t="s">
        <v>6</v>
      </c>
      <c r="C17" s="905">
        <v>10413</v>
      </c>
      <c r="D17" s="1159">
        <f>[1]Cuadro_CCAA2!$W198</f>
        <v>408.92</v>
      </c>
      <c r="E17" s="177"/>
      <c r="F17" s="901">
        <v>9102</v>
      </c>
      <c r="G17" s="1159">
        <f>[1]Cuadro_CCAA2!$W224</f>
        <v>180.65</v>
      </c>
      <c r="H17" s="177"/>
      <c r="I17" s="901">
        <v>9102</v>
      </c>
      <c r="J17" s="1159">
        <f>[1]Cuadro_CCAA2!$W148</f>
        <v>627.70000000000005</v>
      </c>
      <c r="K17" s="305"/>
      <c r="L17" s="305">
        <f t="shared" si="1"/>
        <v>1</v>
      </c>
      <c r="M17" s="305">
        <v>5</v>
      </c>
      <c r="N17" s="305">
        <f t="shared" si="2"/>
        <v>21</v>
      </c>
      <c r="O17" s="306" t="str">
        <f t="shared" si="0"/>
        <v>TOTAL</v>
      </c>
      <c r="P17" s="309">
        <f t="shared" si="3"/>
        <v>327.32</v>
      </c>
      <c r="Q17" s="304"/>
      <c r="R17" s="304"/>
      <c r="S17" s="307"/>
      <c r="T17" s="307"/>
      <c r="U17" s="307"/>
      <c r="V17" s="307"/>
      <c r="W17" s="181"/>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V17" s="181"/>
      <c r="AW17" s="181"/>
      <c r="AX17" s="181"/>
      <c r="AY17" s="181"/>
      <c r="AZ17" s="181"/>
      <c r="BA17" s="181"/>
      <c r="BB17" s="181"/>
      <c r="BC17" s="181"/>
      <c r="BD17" s="181"/>
      <c r="BE17" s="181"/>
      <c r="BF17" s="181"/>
      <c r="BG17" s="181"/>
      <c r="BH17" s="181"/>
      <c r="BI17" s="181"/>
      <c r="BJ17" s="181"/>
      <c r="BK17" s="181"/>
      <c r="BL17" s="181"/>
      <c r="BM17" s="181"/>
      <c r="BN17" s="181"/>
      <c r="BO17" s="181"/>
      <c r="BP17" s="181"/>
      <c r="BQ17" s="181"/>
      <c r="BR17" s="181"/>
      <c r="BS17" s="181"/>
      <c r="BT17" s="181"/>
      <c r="BU17" s="181"/>
      <c r="BV17" s="181"/>
      <c r="BW17" s="181"/>
      <c r="BX17" s="181"/>
      <c r="BY17" s="181"/>
      <c r="BZ17" s="181"/>
      <c r="CA17" s="181"/>
      <c r="CB17" s="181"/>
      <c r="CC17" s="181"/>
      <c r="CD17" s="181"/>
      <c r="CE17" s="181"/>
      <c r="CF17" s="181"/>
      <c r="CG17" s="181"/>
      <c r="CH17" s="181"/>
      <c r="CI17" s="181"/>
      <c r="CJ17" s="181"/>
      <c r="CK17" s="181"/>
      <c r="CL17" s="181"/>
      <c r="CM17" s="181"/>
      <c r="CN17" s="181"/>
      <c r="CO17" s="181"/>
      <c r="CP17" s="181"/>
      <c r="CQ17" s="181"/>
      <c r="CR17" s="181"/>
      <c r="CS17" s="181"/>
      <c r="CT17" s="181"/>
      <c r="CU17" s="181"/>
      <c r="CV17" s="181"/>
      <c r="CW17" s="181"/>
      <c r="CX17" s="181"/>
      <c r="CY17" s="181"/>
      <c r="CZ17" s="181"/>
      <c r="DA17" s="181"/>
      <c r="DB17" s="181"/>
      <c r="DC17" s="181"/>
      <c r="DD17" s="181"/>
      <c r="DE17" s="181"/>
      <c r="DF17" s="181"/>
      <c r="DG17" s="181"/>
      <c r="DH17" s="181"/>
      <c r="DI17" s="181"/>
      <c r="DJ17" s="181"/>
      <c r="DK17" s="181"/>
      <c r="DL17" s="181"/>
      <c r="DM17" s="181"/>
      <c r="DN17" s="181"/>
      <c r="DO17" s="181"/>
      <c r="DP17" s="181"/>
      <c r="DQ17" s="181"/>
      <c r="DR17" s="181"/>
      <c r="DS17" s="181"/>
      <c r="DT17" s="181"/>
      <c r="DU17" s="181"/>
      <c r="DV17" s="181"/>
      <c r="DW17" s="181"/>
      <c r="DX17" s="181"/>
      <c r="DY17" s="181"/>
      <c r="DZ17" s="181"/>
      <c r="EA17" s="181"/>
      <c r="EB17" s="181"/>
      <c r="EC17" s="181"/>
      <c r="ED17" s="181"/>
      <c r="EE17" s="181"/>
      <c r="EF17" s="181"/>
      <c r="EG17" s="181"/>
      <c r="EH17" s="181"/>
      <c r="EI17" s="181"/>
      <c r="EJ17" s="181"/>
      <c r="EK17" s="181"/>
      <c r="EL17" s="181"/>
      <c r="EM17" s="181"/>
      <c r="EN17" s="181"/>
      <c r="EO17" s="181"/>
      <c r="EP17" s="181"/>
      <c r="EQ17" s="181"/>
      <c r="ER17" s="181"/>
      <c r="ES17" s="181"/>
      <c r="ET17" s="181"/>
      <c r="EU17" s="181"/>
      <c r="EV17" s="181"/>
      <c r="EW17" s="181"/>
      <c r="EX17" s="181"/>
      <c r="EY17" s="181"/>
      <c r="EZ17" s="181"/>
      <c r="FA17" s="181"/>
      <c r="FB17" s="181"/>
      <c r="FC17" s="181"/>
      <c r="FD17" s="181"/>
      <c r="FE17" s="181"/>
      <c r="FF17" s="181"/>
      <c r="FG17" s="181"/>
      <c r="FH17" s="181"/>
      <c r="FI17" s="181"/>
      <c r="FJ17" s="181"/>
      <c r="FK17" s="181"/>
      <c r="FL17" s="181"/>
      <c r="FM17" s="181"/>
      <c r="FN17" s="181"/>
      <c r="FO17" s="181"/>
      <c r="FP17" s="181"/>
      <c r="FQ17" s="181"/>
      <c r="FR17" s="181"/>
      <c r="FS17" s="181"/>
      <c r="FT17" s="181"/>
      <c r="FU17" s="181"/>
      <c r="FV17" s="181"/>
      <c r="FW17" s="181"/>
      <c r="FX17" s="181"/>
      <c r="FY17" s="181"/>
      <c r="FZ17" s="181"/>
      <c r="GA17" s="181"/>
      <c r="GB17" s="181"/>
      <c r="GC17" s="181"/>
      <c r="GD17" s="181"/>
      <c r="GE17" s="181"/>
      <c r="GF17" s="181"/>
      <c r="GG17" s="181"/>
      <c r="GH17" s="181"/>
      <c r="GI17" s="181"/>
      <c r="GJ17" s="181"/>
      <c r="GK17" s="181"/>
      <c r="GL17" s="181"/>
      <c r="GM17" s="181"/>
      <c r="GN17" s="181"/>
      <c r="GO17" s="181"/>
      <c r="GP17" s="181"/>
      <c r="GQ17" s="181"/>
      <c r="GR17" s="181"/>
      <c r="GS17" s="181"/>
      <c r="GT17" s="181"/>
      <c r="GU17" s="181"/>
      <c r="GV17" s="181"/>
      <c r="GW17" s="181"/>
      <c r="GX17" s="181"/>
      <c r="GY17" s="181"/>
      <c r="GZ17" s="181"/>
      <c r="HA17" s="181"/>
      <c r="HB17" s="181"/>
      <c r="HC17" s="181"/>
      <c r="HD17" s="181"/>
      <c r="HE17" s="181"/>
      <c r="HF17" s="181"/>
      <c r="HG17" s="181"/>
      <c r="HH17" s="181"/>
      <c r="HI17" s="181"/>
      <c r="HJ17" s="181"/>
      <c r="HK17" s="181"/>
      <c r="HL17" s="181"/>
      <c r="HM17" s="181"/>
      <c r="HN17" s="181"/>
      <c r="HO17" s="181"/>
      <c r="HP17" s="181"/>
      <c r="HQ17" s="181"/>
      <c r="HR17" s="181"/>
      <c r="HS17" s="181"/>
      <c r="HT17" s="181"/>
      <c r="HU17" s="181"/>
      <c r="HV17" s="181"/>
      <c r="HW17" s="181"/>
      <c r="HX17" s="181"/>
      <c r="HY17" s="181"/>
      <c r="HZ17" s="181"/>
      <c r="IA17" s="181"/>
      <c r="IB17" s="181"/>
      <c r="IC17" s="181"/>
      <c r="ID17" s="181"/>
      <c r="IE17" s="181"/>
      <c r="IF17" s="181"/>
      <c r="IG17" s="181"/>
      <c r="IH17" s="181"/>
      <c r="II17" s="181"/>
      <c r="IJ17" s="181"/>
      <c r="IK17" s="181"/>
      <c r="IL17" s="181"/>
      <c r="IM17" s="181"/>
      <c r="IN17" s="181"/>
      <c r="IO17" s="181"/>
      <c r="IP17" s="181"/>
      <c r="IQ17" s="181"/>
      <c r="IR17" s="181"/>
      <c r="IS17" s="181"/>
      <c r="IT17" s="181"/>
      <c r="IU17" s="181"/>
      <c r="IV17" s="181"/>
      <c r="IW17" s="181"/>
      <c r="IX17" s="181"/>
    </row>
    <row r="18" spans="1:258" s="71" customFormat="1" ht="18" customHeight="1" x14ac:dyDescent="0.25">
      <c r="A18" s="181"/>
      <c r="B18" s="908" t="s">
        <v>5</v>
      </c>
      <c r="C18" s="906">
        <v>2821</v>
      </c>
      <c r="D18" s="1159">
        <f>[1]Cuadro_CCAA2!$W199</f>
        <v>134.02000000000001</v>
      </c>
      <c r="E18" s="177"/>
      <c r="F18" s="902">
        <v>1427</v>
      </c>
      <c r="G18" s="1159">
        <f>[1]Cuadro_CCAA2!$W225</f>
        <v>56.69</v>
      </c>
      <c r="H18" s="177"/>
      <c r="I18" s="902">
        <v>1427</v>
      </c>
      <c r="J18" s="1159">
        <f>[1]Cuadro_CCAA2!$W149</f>
        <v>180.9</v>
      </c>
      <c r="K18" s="305"/>
      <c r="L18" s="305">
        <f t="shared" si="1"/>
        <v>17</v>
      </c>
      <c r="M18" s="305">
        <v>6</v>
      </c>
      <c r="N18" s="305">
        <f t="shared" si="2"/>
        <v>3</v>
      </c>
      <c r="O18" s="306" t="str">
        <f t="shared" si="0"/>
        <v>Asturias, Principado de</v>
      </c>
      <c r="P18" s="310">
        <f t="shared" si="3"/>
        <v>307.75</v>
      </c>
      <c r="Q18" s="304"/>
      <c r="R18" s="304"/>
      <c r="S18" s="307"/>
      <c r="T18" s="307"/>
      <c r="U18" s="307"/>
      <c r="V18" s="307"/>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181"/>
      <c r="AZ18" s="181"/>
      <c r="BA18" s="181"/>
      <c r="BB18" s="181"/>
      <c r="BC18" s="181"/>
      <c r="BD18" s="181"/>
      <c r="BE18" s="181"/>
      <c r="BF18" s="181"/>
      <c r="BG18" s="181"/>
      <c r="BH18" s="181"/>
      <c r="BI18" s="181"/>
      <c r="BJ18" s="181"/>
      <c r="BK18" s="181"/>
      <c r="BL18" s="181"/>
      <c r="BM18" s="181"/>
      <c r="BN18" s="181"/>
      <c r="BO18" s="181"/>
      <c r="BP18" s="181"/>
      <c r="BQ18" s="181"/>
      <c r="BR18" s="181"/>
      <c r="BS18" s="181"/>
      <c r="BT18" s="181"/>
      <c r="BU18" s="181"/>
      <c r="BV18" s="181"/>
      <c r="BW18" s="181"/>
      <c r="BX18" s="181"/>
      <c r="BY18" s="181"/>
      <c r="BZ18" s="181"/>
      <c r="CA18" s="181"/>
      <c r="CB18" s="181"/>
      <c r="CC18" s="181"/>
      <c r="CD18" s="181"/>
      <c r="CE18" s="181"/>
      <c r="CF18" s="181"/>
      <c r="CG18" s="181"/>
      <c r="CH18" s="181"/>
      <c r="CI18" s="181"/>
      <c r="CJ18" s="181"/>
      <c r="CK18" s="181"/>
      <c r="CL18" s="181"/>
      <c r="CM18" s="181"/>
      <c r="CN18" s="181"/>
      <c r="CO18" s="181"/>
      <c r="CP18" s="181"/>
      <c r="CQ18" s="181"/>
      <c r="CR18" s="181"/>
      <c r="CS18" s="181"/>
      <c r="CT18" s="181"/>
      <c r="CU18" s="181"/>
      <c r="CV18" s="181"/>
      <c r="CW18" s="181"/>
      <c r="CX18" s="181"/>
      <c r="CY18" s="181"/>
      <c r="CZ18" s="181"/>
      <c r="DA18" s="181"/>
      <c r="DB18" s="181"/>
      <c r="DC18" s="181"/>
      <c r="DD18" s="181"/>
      <c r="DE18" s="181"/>
      <c r="DF18" s="181"/>
      <c r="DG18" s="181"/>
      <c r="DH18" s="181"/>
      <c r="DI18" s="181"/>
      <c r="DJ18" s="181"/>
      <c r="DK18" s="181"/>
      <c r="DL18" s="181"/>
      <c r="DM18" s="181"/>
      <c r="DN18" s="181"/>
      <c r="DO18" s="181"/>
      <c r="DP18" s="181"/>
      <c r="DQ18" s="181"/>
      <c r="DR18" s="181"/>
      <c r="DS18" s="181"/>
      <c r="DT18" s="181"/>
      <c r="DU18" s="181"/>
      <c r="DV18" s="181"/>
      <c r="DW18" s="181"/>
      <c r="DX18" s="181"/>
      <c r="DY18" s="181"/>
      <c r="DZ18" s="181"/>
      <c r="EA18" s="181"/>
      <c r="EB18" s="181"/>
      <c r="EC18" s="181"/>
      <c r="ED18" s="181"/>
      <c r="EE18" s="181"/>
      <c r="EF18" s="181"/>
      <c r="EG18" s="181"/>
      <c r="EH18" s="181"/>
      <c r="EI18" s="181"/>
      <c r="EJ18" s="181"/>
      <c r="EK18" s="181"/>
      <c r="EL18" s="181"/>
      <c r="EM18" s="181"/>
      <c r="EN18" s="181"/>
      <c r="EO18" s="181"/>
      <c r="EP18" s="181"/>
      <c r="EQ18" s="181"/>
      <c r="ER18" s="181"/>
      <c r="ES18" s="181"/>
      <c r="ET18" s="181"/>
      <c r="EU18" s="181"/>
      <c r="EV18" s="181"/>
      <c r="EW18" s="181"/>
      <c r="EX18" s="181"/>
      <c r="EY18" s="181"/>
      <c r="EZ18" s="181"/>
      <c r="FA18" s="181"/>
      <c r="FB18" s="181"/>
      <c r="FC18" s="181"/>
      <c r="FD18" s="181"/>
      <c r="FE18" s="181"/>
      <c r="FF18" s="181"/>
      <c r="FG18" s="181"/>
      <c r="FH18" s="181"/>
      <c r="FI18" s="181"/>
      <c r="FJ18" s="181"/>
      <c r="FK18" s="181"/>
      <c r="FL18" s="181"/>
      <c r="FM18" s="181"/>
      <c r="FN18" s="181"/>
      <c r="FO18" s="181"/>
      <c r="FP18" s="181"/>
      <c r="FQ18" s="181"/>
      <c r="FR18" s="181"/>
      <c r="FS18" s="181"/>
      <c r="FT18" s="181"/>
      <c r="FU18" s="181"/>
      <c r="FV18" s="181"/>
      <c r="FW18" s="181"/>
      <c r="FX18" s="181"/>
      <c r="FY18" s="181"/>
      <c r="FZ18" s="181"/>
      <c r="GA18" s="181"/>
      <c r="GB18" s="181"/>
      <c r="GC18" s="181"/>
      <c r="GD18" s="181"/>
      <c r="GE18" s="181"/>
      <c r="GF18" s="181"/>
      <c r="GG18" s="181"/>
      <c r="GH18" s="181"/>
      <c r="GI18" s="181"/>
      <c r="GJ18" s="181"/>
      <c r="GK18" s="181"/>
      <c r="GL18" s="181"/>
      <c r="GM18" s="181"/>
      <c r="GN18" s="181"/>
      <c r="GO18" s="181"/>
      <c r="GP18" s="181"/>
      <c r="GQ18" s="181"/>
      <c r="GR18" s="181"/>
      <c r="GS18" s="181"/>
      <c r="GT18" s="181"/>
      <c r="GU18" s="181"/>
      <c r="GV18" s="181"/>
      <c r="GW18" s="181"/>
      <c r="GX18" s="181"/>
      <c r="GY18" s="181"/>
      <c r="GZ18" s="181"/>
      <c r="HA18" s="181"/>
      <c r="HB18" s="181"/>
      <c r="HC18" s="181"/>
      <c r="HD18" s="181"/>
      <c r="HE18" s="181"/>
      <c r="HF18" s="181"/>
      <c r="HG18" s="181"/>
      <c r="HH18" s="181"/>
      <c r="HI18" s="181"/>
      <c r="HJ18" s="181"/>
      <c r="HK18" s="181"/>
      <c r="HL18" s="181"/>
      <c r="HM18" s="181"/>
      <c r="HN18" s="181"/>
      <c r="HO18" s="181"/>
      <c r="HP18" s="181"/>
      <c r="HQ18" s="181"/>
      <c r="HR18" s="181"/>
      <c r="HS18" s="181"/>
      <c r="HT18" s="181"/>
      <c r="HU18" s="181"/>
      <c r="HV18" s="181"/>
      <c r="HW18" s="181"/>
      <c r="HX18" s="181"/>
      <c r="HY18" s="181"/>
      <c r="HZ18" s="181"/>
      <c r="IA18" s="181"/>
      <c r="IB18" s="181"/>
      <c r="IC18" s="181"/>
      <c r="ID18" s="181"/>
      <c r="IE18" s="181"/>
      <c r="IF18" s="181"/>
      <c r="IG18" s="181"/>
      <c r="IH18" s="181"/>
      <c r="II18" s="181"/>
      <c r="IJ18" s="181"/>
      <c r="IK18" s="181"/>
      <c r="IL18" s="181"/>
      <c r="IM18" s="181"/>
      <c r="IN18" s="181"/>
      <c r="IO18" s="181"/>
      <c r="IP18" s="181"/>
      <c r="IQ18" s="181"/>
      <c r="IR18" s="181"/>
      <c r="IS18" s="181"/>
      <c r="IT18" s="181"/>
      <c r="IU18" s="181"/>
      <c r="IV18" s="181"/>
      <c r="IW18" s="181"/>
      <c r="IX18" s="181"/>
    </row>
    <row r="19" spans="1:258" s="72" customFormat="1" ht="18" customHeight="1" x14ac:dyDescent="0.25">
      <c r="A19" s="183"/>
      <c r="B19" s="909" t="s">
        <v>162</v>
      </c>
      <c r="C19" s="905">
        <v>25018</v>
      </c>
      <c r="D19" s="1159">
        <f>[1]Cuadro_CCAA2!$W200</f>
        <v>118.94</v>
      </c>
      <c r="E19" s="177"/>
      <c r="F19" s="903">
        <v>17712</v>
      </c>
      <c r="G19" s="1159">
        <f>[1]Cuadro_CCAA2!$W226</f>
        <v>0.06</v>
      </c>
      <c r="H19" s="177"/>
      <c r="I19" s="903">
        <v>17712</v>
      </c>
      <c r="J19" s="1159">
        <f>[1]Cuadro_CCAA2!$W150</f>
        <v>128.06</v>
      </c>
      <c r="K19" s="305"/>
      <c r="L19" s="305">
        <f t="shared" si="1"/>
        <v>19</v>
      </c>
      <c r="M19" s="305">
        <v>7</v>
      </c>
      <c r="N19" s="305">
        <f t="shared" si="2"/>
        <v>11</v>
      </c>
      <c r="O19" s="306" t="str">
        <f t="shared" si="0"/>
        <v>Extremadura</v>
      </c>
      <c r="P19" s="309">
        <f t="shared" si="3"/>
        <v>302.52</v>
      </c>
      <c r="Q19" s="304"/>
      <c r="R19" s="304"/>
      <c r="S19" s="307"/>
      <c r="T19" s="307"/>
      <c r="U19" s="307"/>
      <c r="V19" s="307"/>
      <c r="W19" s="183"/>
      <c r="X19" s="183"/>
      <c r="Y19" s="183"/>
      <c r="Z19" s="183"/>
      <c r="AA19" s="183"/>
      <c r="AB19" s="183"/>
      <c r="AC19" s="183"/>
      <c r="AD19" s="183"/>
      <c r="AE19" s="183"/>
      <c r="AF19" s="183"/>
      <c r="AG19" s="183"/>
      <c r="AH19" s="183"/>
      <c r="AI19" s="183"/>
      <c r="AJ19" s="183"/>
      <c r="AK19" s="183"/>
      <c r="AL19" s="183"/>
      <c r="AM19" s="183"/>
      <c r="AN19" s="183"/>
      <c r="AO19" s="183"/>
      <c r="AP19" s="183"/>
      <c r="AQ19" s="183"/>
      <c r="AR19" s="183"/>
      <c r="AS19" s="183"/>
      <c r="AT19" s="183"/>
      <c r="AU19" s="183"/>
      <c r="AV19" s="183"/>
      <c r="AW19" s="183"/>
      <c r="AX19" s="183"/>
      <c r="AY19" s="183"/>
      <c r="AZ19" s="183"/>
      <c r="BA19" s="183"/>
      <c r="BB19" s="183"/>
      <c r="BC19" s="183"/>
      <c r="BD19" s="183"/>
      <c r="BE19" s="183"/>
      <c r="BF19" s="183"/>
      <c r="BG19" s="183"/>
      <c r="BH19" s="183"/>
      <c r="BI19" s="183"/>
      <c r="BJ19" s="183"/>
      <c r="BK19" s="183"/>
      <c r="BL19" s="183"/>
      <c r="BM19" s="183"/>
      <c r="BN19" s="183"/>
      <c r="BO19" s="183"/>
      <c r="BP19" s="183"/>
      <c r="BQ19" s="183"/>
      <c r="BR19" s="183"/>
      <c r="BS19" s="183"/>
      <c r="BT19" s="183"/>
      <c r="BU19" s="183"/>
      <c r="BV19" s="183"/>
      <c r="BW19" s="183"/>
      <c r="BX19" s="183"/>
      <c r="BY19" s="183"/>
      <c r="BZ19" s="183"/>
      <c r="CA19" s="183"/>
      <c r="CB19" s="183"/>
      <c r="CC19" s="183"/>
      <c r="CD19" s="183"/>
      <c r="CE19" s="183"/>
      <c r="CF19" s="183"/>
      <c r="CG19" s="183"/>
      <c r="CH19" s="183"/>
      <c r="CI19" s="183"/>
      <c r="CJ19" s="183"/>
      <c r="CK19" s="183"/>
      <c r="CL19" s="183"/>
      <c r="CM19" s="183"/>
      <c r="CN19" s="183"/>
      <c r="CO19" s="183"/>
      <c r="CP19" s="183"/>
      <c r="CQ19" s="183"/>
      <c r="CR19" s="183"/>
      <c r="CS19" s="183"/>
      <c r="CT19" s="183"/>
      <c r="CU19" s="183"/>
      <c r="CV19" s="183"/>
      <c r="CW19" s="183"/>
      <c r="CX19" s="183"/>
      <c r="CY19" s="183"/>
      <c r="CZ19" s="183"/>
      <c r="DA19" s="183"/>
      <c r="DB19" s="183"/>
      <c r="DC19" s="183"/>
      <c r="DD19" s="183"/>
      <c r="DE19" s="183"/>
      <c r="DF19" s="183"/>
      <c r="DG19" s="183"/>
      <c r="DH19" s="183"/>
      <c r="DI19" s="183"/>
      <c r="DJ19" s="183"/>
      <c r="DK19" s="183"/>
      <c r="DL19" s="183"/>
      <c r="DM19" s="183"/>
      <c r="DN19" s="183"/>
      <c r="DO19" s="183"/>
      <c r="DP19" s="183"/>
      <c r="DQ19" s="183"/>
      <c r="DR19" s="183"/>
      <c r="DS19" s="183"/>
      <c r="DT19" s="183"/>
      <c r="DU19" s="183"/>
      <c r="DV19" s="183"/>
      <c r="DW19" s="183"/>
      <c r="DX19" s="183"/>
      <c r="DY19" s="183"/>
      <c r="DZ19" s="183"/>
      <c r="EA19" s="183"/>
      <c r="EB19" s="183"/>
      <c r="EC19" s="183"/>
      <c r="ED19" s="183"/>
      <c r="EE19" s="183"/>
      <c r="EF19" s="183"/>
      <c r="EG19" s="183"/>
      <c r="EH19" s="183"/>
      <c r="EI19" s="183"/>
      <c r="EJ19" s="183"/>
      <c r="EK19" s="183"/>
      <c r="EL19" s="183"/>
      <c r="EM19" s="183"/>
      <c r="EN19" s="183"/>
      <c r="EO19" s="183"/>
      <c r="EP19" s="183"/>
      <c r="EQ19" s="183"/>
      <c r="ER19" s="183"/>
      <c r="ES19" s="183"/>
      <c r="ET19" s="183"/>
      <c r="EU19" s="183"/>
      <c r="EV19" s="183"/>
      <c r="EW19" s="183"/>
      <c r="EX19" s="183"/>
      <c r="EY19" s="183"/>
      <c r="EZ19" s="183"/>
      <c r="FA19" s="183"/>
      <c r="FB19" s="183"/>
      <c r="FC19" s="183"/>
      <c r="FD19" s="183"/>
      <c r="FE19" s="183"/>
      <c r="FF19" s="183"/>
      <c r="FG19" s="183"/>
      <c r="FH19" s="183"/>
      <c r="FI19" s="183"/>
      <c r="FJ19" s="183"/>
      <c r="FK19" s="183"/>
      <c r="FL19" s="183"/>
      <c r="FM19" s="183"/>
      <c r="FN19" s="183"/>
      <c r="FO19" s="183"/>
      <c r="FP19" s="183"/>
      <c r="FQ19" s="183"/>
      <c r="FR19" s="183"/>
      <c r="FS19" s="183"/>
      <c r="FT19" s="183"/>
      <c r="FU19" s="183"/>
      <c r="FV19" s="183"/>
      <c r="FW19" s="183"/>
      <c r="FX19" s="183"/>
      <c r="FY19" s="183"/>
      <c r="FZ19" s="183"/>
      <c r="GA19" s="183"/>
      <c r="GB19" s="183"/>
      <c r="GC19" s="183"/>
      <c r="GD19" s="183"/>
      <c r="GE19" s="183"/>
      <c r="GF19" s="183"/>
      <c r="GG19" s="183"/>
      <c r="GH19" s="183"/>
      <c r="GI19" s="183"/>
      <c r="GJ19" s="183"/>
      <c r="GK19" s="183"/>
      <c r="GL19" s="183"/>
      <c r="GM19" s="183"/>
      <c r="GN19" s="183"/>
      <c r="GO19" s="183"/>
      <c r="GP19" s="183"/>
      <c r="GQ19" s="183"/>
      <c r="GR19" s="183"/>
      <c r="GS19" s="183"/>
      <c r="GT19" s="183"/>
      <c r="GU19" s="183"/>
      <c r="GV19" s="183"/>
      <c r="GW19" s="183"/>
      <c r="GX19" s="183"/>
      <c r="GY19" s="183"/>
      <c r="GZ19" s="183"/>
      <c r="HA19" s="183"/>
      <c r="HB19" s="183"/>
      <c r="HC19" s="183"/>
      <c r="HD19" s="183"/>
      <c r="HE19" s="183"/>
      <c r="HF19" s="183"/>
      <c r="HG19" s="183"/>
      <c r="HH19" s="183"/>
      <c r="HI19" s="183"/>
      <c r="HJ19" s="183"/>
      <c r="HK19" s="183"/>
      <c r="HL19" s="183"/>
      <c r="HM19" s="183"/>
      <c r="HN19" s="183"/>
      <c r="HO19" s="183"/>
      <c r="HP19" s="183"/>
      <c r="HQ19" s="183"/>
      <c r="HR19" s="183"/>
      <c r="HS19" s="183"/>
      <c r="HT19" s="183"/>
      <c r="HU19" s="183"/>
      <c r="HV19" s="183"/>
      <c r="HW19" s="183"/>
      <c r="HX19" s="183"/>
      <c r="HY19" s="183"/>
      <c r="HZ19" s="183"/>
      <c r="IA19" s="183"/>
      <c r="IB19" s="183"/>
      <c r="IC19" s="183"/>
      <c r="ID19" s="183"/>
      <c r="IE19" s="183"/>
      <c r="IF19" s="183"/>
      <c r="IG19" s="183"/>
      <c r="IH19" s="183"/>
      <c r="II19" s="183"/>
      <c r="IJ19" s="183"/>
      <c r="IK19" s="183"/>
      <c r="IL19" s="183"/>
      <c r="IM19" s="183"/>
      <c r="IN19" s="183"/>
      <c r="IO19" s="183"/>
      <c r="IP19" s="183"/>
      <c r="IQ19" s="183"/>
      <c r="IR19" s="183"/>
      <c r="IS19" s="183"/>
      <c r="IT19" s="183"/>
      <c r="IU19" s="183"/>
      <c r="IV19" s="183"/>
      <c r="IW19" s="183"/>
      <c r="IX19" s="183"/>
    </row>
    <row r="20" spans="1:258" s="72" customFormat="1" ht="18" customHeight="1" x14ac:dyDescent="0.25">
      <c r="A20" s="183"/>
      <c r="B20" s="909" t="s">
        <v>40</v>
      </c>
      <c r="C20" s="905">
        <v>15739</v>
      </c>
      <c r="D20" s="1159">
        <f>[1]Cuadro_CCAA2!$W201</f>
        <v>127.52</v>
      </c>
      <c r="E20" s="177"/>
      <c r="F20" s="903">
        <v>13244</v>
      </c>
      <c r="G20" s="1159">
        <f>[1]Cuadro_CCAA2!$W227</f>
        <v>65.819999999999993</v>
      </c>
      <c r="H20" s="177"/>
      <c r="I20" s="903">
        <v>13244</v>
      </c>
      <c r="J20" s="1159">
        <f>[1]Cuadro_CCAA2!$W151</f>
        <v>191.28</v>
      </c>
      <c r="K20" s="305"/>
      <c r="L20" s="305">
        <f t="shared" si="1"/>
        <v>15</v>
      </c>
      <c r="M20" s="305">
        <v>8</v>
      </c>
      <c r="N20" s="305">
        <f t="shared" si="2"/>
        <v>10</v>
      </c>
      <c r="O20" s="306" t="str">
        <f t="shared" si="0"/>
        <v>Comunitat Valenciana</v>
      </c>
      <c r="P20" s="309">
        <f t="shared" si="3"/>
        <v>290.83</v>
      </c>
      <c r="Q20" s="304"/>
      <c r="R20" s="304"/>
      <c r="S20" s="307"/>
      <c r="T20" s="307"/>
      <c r="U20" s="307"/>
      <c r="V20" s="307"/>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3"/>
      <c r="BA20" s="183"/>
      <c r="BB20" s="183"/>
      <c r="BC20" s="183"/>
      <c r="BD20" s="183"/>
      <c r="BE20" s="183"/>
      <c r="BF20" s="183"/>
      <c r="BG20" s="183"/>
      <c r="BH20" s="183"/>
      <c r="BI20" s="183"/>
      <c r="BJ20" s="183"/>
      <c r="BK20" s="183"/>
      <c r="BL20" s="183"/>
      <c r="BM20" s="183"/>
      <c r="BN20" s="183"/>
      <c r="BO20" s="183"/>
      <c r="BP20" s="183"/>
      <c r="BQ20" s="183"/>
      <c r="BR20" s="183"/>
      <c r="BS20" s="183"/>
      <c r="BT20" s="183"/>
      <c r="BU20" s="183"/>
      <c r="BV20" s="183"/>
      <c r="BW20" s="183"/>
      <c r="BX20" s="183"/>
      <c r="BY20" s="183"/>
      <c r="BZ20" s="183"/>
      <c r="CA20" s="183"/>
      <c r="CB20" s="183"/>
      <c r="CC20" s="183"/>
      <c r="CD20" s="183"/>
      <c r="CE20" s="183"/>
      <c r="CF20" s="183"/>
      <c r="CG20" s="183"/>
      <c r="CH20" s="183"/>
      <c r="CI20" s="183"/>
      <c r="CJ20" s="183"/>
      <c r="CK20" s="183"/>
      <c r="CL20" s="183"/>
      <c r="CM20" s="183"/>
      <c r="CN20" s="183"/>
      <c r="CO20" s="183"/>
      <c r="CP20" s="183"/>
      <c r="CQ20" s="183"/>
      <c r="CR20" s="183"/>
      <c r="CS20" s="183"/>
      <c r="CT20" s="183"/>
      <c r="CU20" s="183"/>
      <c r="CV20" s="183"/>
      <c r="CW20" s="183"/>
      <c r="CX20" s="183"/>
      <c r="CY20" s="183"/>
      <c r="CZ20" s="183"/>
      <c r="DA20" s="183"/>
      <c r="DB20" s="183"/>
      <c r="DC20" s="183"/>
      <c r="DD20" s="183"/>
      <c r="DE20" s="183"/>
      <c r="DF20" s="183"/>
      <c r="DG20" s="183"/>
      <c r="DH20" s="183"/>
      <c r="DI20" s="183"/>
      <c r="DJ20" s="183"/>
      <c r="DK20" s="183"/>
      <c r="DL20" s="183"/>
      <c r="DM20" s="183"/>
      <c r="DN20" s="183"/>
      <c r="DO20" s="183"/>
      <c r="DP20" s="183"/>
      <c r="DQ20" s="183"/>
      <c r="DR20" s="183"/>
      <c r="DS20" s="183"/>
      <c r="DT20" s="183"/>
      <c r="DU20" s="183"/>
      <c r="DV20" s="183"/>
      <c r="DW20" s="183"/>
      <c r="DX20" s="183"/>
      <c r="DY20" s="183"/>
      <c r="DZ20" s="183"/>
      <c r="EA20" s="183"/>
      <c r="EB20" s="183"/>
      <c r="EC20" s="183"/>
      <c r="ED20" s="183"/>
      <c r="EE20" s="183"/>
      <c r="EF20" s="183"/>
      <c r="EG20" s="183"/>
      <c r="EH20" s="183"/>
      <c r="EI20" s="183"/>
      <c r="EJ20" s="183"/>
      <c r="EK20" s="183"/>
      <c r="EL20" s="183"/>
      <c r="EM20" s="183"/>
      <c r="EN20" s="183"/>
      <c r="EO20" s="183"/>
      <c r="EP20" s="183"/>
      <c r="EQ20" s="183"/>
      <c r="ER20" s="183"/>
      <c r="ES20" s="183"/>
      <c r="ET20" s="183"/>
      <c r="EU20" s="183"/>
      <c r="EV20" s="183"/>
      <c r="EW20" s="183"/>
      <c r="EX20" s="183"/>
      <c r="EY20" s="183"/>
      <c r="EZ20" s="183"/>
      <c r="FA20" s="183"/>
      <c r="FB20" s="183"/>
      <c r="FC20" s="183"/>
      <c r="FD20" s="183"/>
      <c r="FE20" s="183"/>
      <c r="FF20" s="183"/>
      <c r="FG20" s="183"/>
      <c r="FH20" s="183"/>
      <c r="FI20" s="183"/>
      <c r="FJ20" s="183"/>
      <c r="FK20" s="183"/>
      <c r="FL20" s="183"/>
      <c r="FM20" s="183"/>
      <c r="FN20" s="183"/>
      <c r="FO20" s="183"/>
      <c r="FP20" s="183"/>
      <c r="FQ20" s="183"/>
      <c r="FR20" s="183"/>
      <c r="FS20" s="183"/>
      <c r="FT20" s="183"/>
      <c r="FU20" s="183"/>
      <c r="FV20" s="183"/>
      <c r="FW20" s="183"/>
      <c r="FX20" s="183"/>
      <c r="FY20" s="183"/>
      <c r="FZ20" s="183"/>
      <c r="GA20" s="183"/>
      <c r="GB20" s="183"/>
      <c r="GC20" s="183"/>
      <c r="GD20" s="183"/>
      <c r="GE20" s="183"/>
      <c r="GF20" s="183"/>
      <c r="GG20" s="183"/>
      <c r="GH20" s="183"/>
      <c r="GI20" s="183"/>
      <c r="GJ20" s="183"/>
      <c r="GK20" s="183"/>
      <c r="GL20" s="183"/>
      <c r="GM20" s="183"/>
      <c r="GN20" s="183"/>
      <c r="GO20" s="183"/>
      <c r="GP20" s="183"/>
      <c r="GQ20" s="183"/>
      <c r="GR20" s="183"/>
      <c r="GS20" s="183"/>
      <c r="GT20" s="183"/>
      <c r="GU20" s="183"/>
      <c r="GV20" s="183"/>
      <c r="GW20" s="183"/>
      <c r="GX20" s="183"/>
      <c r="GY20" s="183"/>
      <c r="GZ20" s="183"/>
      <c r="HA20" s="183"/>
      <c r="HB20" s="183"/>
      <c r="HC20" s="183"/>
      <c r="HD20" s="183"/>
      <c r="HE20" s="183"/>
      <c r="HF20" s="183"/>
      <c r="HG20" s="183"/>
      <c r="HH20" s="183"/>
      <c r="HI20" s="183"/>
      <c r="HJ20" s="183"/>
      <c r="HK20" s="183"/>
      <c r="HL20" s="183"/>
      <c r="HM20" s="183"/>
      <c r="HN20" s="183"/>
      <c r="HO20" s="183"/>
      <c r="HP20" s="183"/>
      <c r="HQ20" s="183"/>
      <c r="HR20" s="183"/>
      <c r="HS20" s="183"/>
      <c r="HT20" s="183"/>
      <c r="HU20" s="183"/>
      <c r="HV20" s="183"/>
      <c r="HW20" s="183"/>
      <c r="HX20" s="183"/>
      <c r="HY20" s="183"/>
      <c r="HZ20" s="183"/>
      <c r="IA20" s="183"/>
      <c r="IB20" s="183"/>
      <c r="IC20" s="183"/>
      <c r="ID20" s="183"/>
      <c r="IE20" s="183"/>
      <c r="IF20" s="183"/>
      <c r="IG20" s="183"/>
      <c r="IH20" s="183"/>
      <c r="II20" s="183"/>
      <c r="IJ20" s="183"/>
      <c r="IK20" s="183"/>
      <c r="IL20" s="183"/>
      <c r="IM20" s="183"/>
      <c r="IN20" s="183"/>
      <c r="IO20" s="183"/>
      <c r="IP20" s="183"/>
      <c r="IQ20" s="183"/>
      <c r="IR20" s="183"/>
      <c r="IS20" s="183"/>
      <c r="IT20" s="183"/>
      <c r="IU20" s="183"/>
      <c r="IV20" s="183"/>
      <c r="IW20" s="183"/>
      <c r="IX20" s="183"/>
    </row>
    <row r="21" spans="1:258" s="72" customFormat="1" ht="18" customHeight="1" x14ac:dyDescent="0.25">
      <c r="A21" s="183"/>
      <c r="B21" s="909" t="s">
        <v>41</v>
      </c>
      <c r="C21" s="905">
        <v>60334</v>
      </c>
      <c r="D21" s="1159">
        <f>[1]Cuadro_CCAA2!$W202</f>
        <v>177.66</v>
      </c>
      <c r="E21" s="177"/>
      <c r="F21" s="903">
        <v>17833</v>
      </c>
      <c r="G21" s="1159">
        <f>[1]Cuadro_CCAA2!$W228</f>
        <v>107.58</v>
      </c>
      <c r="H21" s="177"/>
      <c r="I21" s="903">
        <v>17833</v>
      </c>
      <c r="J21" s="1159">
        <f>[1]Cuadro_CCAA2!$W152</f>
        <v>277.52999999999997</v>
      </c>
      <c r="K21" s="305"/>
      <c r="L21" s="305">
        <f t="shared" si="1"/>
        <v>10</v>
      </c>
      <c r="M21" s="305">
        <v>9</v>
      </c>
      <c r="N21" s="305">
        <f>MATCH(M21,L$13:L$33,0)</f>
        <v>13</v>
      </c>
      <c r="O21" s="306" t="str">
        <f t="shared" si="0"/>
        <v>Madrid, Comunidad de*</v>
      </c>
      <c r="P21" s="309">
        <f t="shared" si="3"/>
        <v>286.82</v>
      </c>
      <c r="Q21" s="304"/>
      <c r="R21" s="304"/>
      <c r="S21" s="307"/>
      <c r="T21" s="307"/>
      <c r="U21" s="307"/>
      <c r="V21" s="307"/>
      <c r="W21" s="183"/>
      <c r="X21" s="183"/>
      <c r="Y21" s="183"/>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3"/>
      <c r="BA21" s="183"/>
      <c r="BB21" s="183"/>
      <c r="BC21" s="183"/>
      <c r="BD21" s="183"/>
      <c r="BE21" s="183"/>
      <c r="BF21" s="183"/>
      <c r="BG21" s="183"/>
      <c r="BH21" s="183"/>
      <c r="BI21" s="183"/>
      <c r="BJ21" s="183"/>
      <c r="BK21" s="183"/>
      <c r="BL21" s="183"/>
      <c r="BM21" s="183"/>
      <c r="BN21" s="183"/>
      <c r="BO21" s="183"/>
      <c r="BP21" s="183"/>
      <c r="BQ21" s="183"/>
      <c r="BR21" s="183"/>
      <c r="BS21" s="183"/>
      <c r="BT21" s="183"/>
      <c r="BU21" s="183"/>
      <c r="BV21" s="183"/>
      <c r="BW21" s="183"/>
      <c r="BX21" s="183"/>
      <c r="BY21" s="183"/>
      <c r="BZ21" s="183"/>
      <c r="CA21" s="183"/>
      <c r="CB21" s="183"/>
      <c r="CC21" s="183"/>
      <c r="CD21" s="183"/>
      <c r="CE21" s="183"/>
      <c r="CF21" s="183"/>
      <c r="CG21" s="183"/>
      <c r="CH21" s="183"/>
      <c r="CI21" s="183"/>
      <c r="CJ21" s="183"/>
      <c r="CK21" s="183"/>
      <c r="CL21" s="183"/>
      <c r="CM21" s="183"/>
      <c r="CN21" s="183"/>
      <c r="CO21" s="183"/>
      <c r="CP21" s="183"/>
      <c r="CQ21" s="183"/>
      <c r="CR21" s="183"/>
      <c r="CS21" s="183"/>
      <c r="CT21" s="183"/>
      <c r="CU21" s="183"/>
      <c r="CV21" s="183"/>
      <c r="CW21" s="183"/>
      <c r="CX21" s="183"/>
      <c r="CY21" s="183"/>
      <c r="CZ21" s="183"/>
      <c r="DA21" s="183"/>
      <c r="DB21" s="183"/>
      <c r="DC21" s="183"/>
      <c r="DD21" s="183"/>
      <c r="DE21" s="183"/>
      <c r="DF21" s="183"/>
      <c r="DG21" s="183"/>
      <c r="DH21" s="183"/>
      <c r="DI21" s="183"/>
      <c r="DJ21" s="183"/>
      <c r="DK21" s="183"/>
      <c r="DL21" s="183"/>
      <c r="DM21" s="183"/>
      <c r="DN21" s="183"/>
      <c r="DO21" s="183"/>
      <c r="DP21" s="183"/>
      <c r="DQ21" s="183"/>
      <c r="DR21" s="183"/>
      <c r="DS21" s="183"/>
      <c r="DT21" s="183"/>
      <c r="DU21" s="183"/>
      <c r="DV21" s="183"/>
      <c r="DW21" s="183"/>
      <c r="DX21" s="183"/>
      <c r="DY21" s="183"/>
      <c r="DZ21" s="183"/>
      <c r="EA21" s="183"/>
      <c r="EB21" s="183"/>
      <c r="EC21" s="183"/>
      <c r="ED21" s="183"/>
      <c r="EE21" s="183"/>
      <c r="EF21" s="183"/>
      <c r="EG21" s="183"/>
      <c r="EH21" s="183"/>
      <c r="EI21" s="183"/>
      <c r="EJ21" s="183"/>
      <c r="EK21" s="183"/>
      <c r="EL21" s="183"/>
      <c r="EM21" s="183"/>
      <c r="EN21" s="183"/>
      <c r="EO21" s="183"/>
      <c r="EP21" s="183"/>
      <c r="EQ21" s="183"/>
      <c r="ER21" s="183"/>
      <c r="ES21" s="183"/>
      <c r="ET21" s="183"/>
      <c r="EU21" s="183"/>
      <c r="EV21" s="183"/>
      <c r="EW21" s="183"/>
      <c r="EX21" s="183"/>
      <c r="EY21" s="183"/>
      <c r="EZ21" s="183"/>
      <c r="FA21" s="183"/>
      <c r="FB21" s="183"/>
      <c r="FC21" s="183"/>
      <c r="FD21" s="183"/>
      <c r="FE21" s="183"/>
      <c r="FF21" s="183"/>
      <c r="FG21" s="183"/>
      <c r="FH21" s="183"/>
      <c r="FI21" s="183"/>
      <c r="FJ21" s="183"/>
      <c r="FK21" s="183"/>
      <c r="FL21" s="183"/>
      <c r="FM21" s="183"/>
      <c r="FN21" s="183"/>
      <c r="FO21" s="183"/>
      <c r="FP21" s="183"/>
      <c r="FQ21" s="183"/>
      <c r="FR21" s="183"/>
      <c r="FS21" s="183"/>
      <c r="FT21" s="183"/>
      <c r="FU21" s="183"/>
      <c r="FV21" s="183"/>
      <c r="FW21" s="183"/>
      <c r="FX21" s="183"/>
      <c r="FY21" s="183"/>
      <c r="FZ21" s="183"/>
      <c r="GA21" s="183"/>
      <c r="GB21" s="183"/>
      <c r="GC21" s="183"/>
      <c r="GD21" s="183"/>
      <c r="GE21" s="183"/>
      <c r="GF21" s="183"/>
      <c r="GG21" s="183"/>
      <c r="GH21" s="183"/>
      <c r="GI21" s="183"/>
      <c r="GJ21" s="183"/>
      <c r="GK21" s="183"/>
      <c r="GL21" s="183"/>
      <c r="GM21" s="183"/>
      <c r="GN21" s="183"/>
      <c r="GO21" s="183"/>
      <c r="GP21" s="183"/>
      <c r="GQ21" s="183"/>
      <c r="GR21" s="183"/>
      <c r="GS21" s="183"/>
      <c r="GT21" s="183"/>
      <c r="GU21" s="183"/>
      <c r="GV21" s="183"/>
      <c r="GW21" s="183"/>
      <c r="GX21" s="183"/>
      <c r="GY21" s="183"/>
      <c r="GZ21" s="183"/>
      <c r="HA21" s="183"/>
      <c r="HB21" s="183"/>
      <c r="HC21" s="183"/>
      <c r="HD21" s="183"/>
      <c r="HE21" s="183"/>
      <c r="HF21" s="183"/>
      <c r="HG21" s="183"/>
      <c r="HH21" s="183"/>
      <c r="HI21" s="183"/>
      <c r="HJ21" s="183"/>
      <c r="HK21" s="183"/>
      <c r="HL21" s="183"/>
      <c r="HM21" s="183"/>
      <c r="HN21" s="183"/>
      <c r="HO21" s="183"/>
      <c r="HP21" s="183"/>
      <c r="HQ21" s="183"/>
      <c r="HR21" s="183"/>
      <c r="HS21" s="183"/>
      <c r="HT21" s="183"/>
      <c r="HU21" s="183"/>
      <c r="HV21" s="183"/>
      <c r="HW21" s="183"/>
      <c r="HX21" s="183"/>
      <c r="HY21" s="183"/>
      <c r="HZ21" s="183"/>
      <c r="IA21" s="183"/>
      <c r="IB21" s="183"/>
      <c r="IC21" s="183"/>
      <c r="ID21" s="183"/>
      <c r="IE21" s="183"/>
      <c r="IF21" s="183"/>
      <c r="IG21" s="183"/>
      <c r="IH21" s="183"/>
      <c r="II21" s="183"/>
      <c r="IJ21" s="183"/>
      <c r="IK21" s="183"/>
      <c r="IL21" s="183"/>
      <c r="IM21" s="183"/>
      <c r="IN21" s="183"/>
      <c r="IO21" s="183"/>
      <c r="IP21" s="183"/>
      <c r="IQ21" s="183"/>
      <c r="IR21" s="183"/>
      <c r="IS21" s="183"/>
      <c r="IT21" s="183"/>
      <c r="IU21" s="183"/>
      <c r="IV21" s="183"/>
      <c r="IW21" s="183"/>
      <c r="IX21" s="183"/>
    </row>
    <row r="22" spans="1:258" s="72" customFormat="1" ht="18" customHeight="1" x14ac:dyDescent="0.25">
      <c r="A22" s="183"/>
      <c r="B22" s="909" t="s">
        <v>3</v>
      </c>
      <c r="C22" s="905">
        <v>38909</v>
      </c>
      <c r="D22" s="1159">
        <f>[1]Cuadro_CCAA2!$W203</f>
        <v>200.68</v>
      </c>
      <c r="E22" s="177"/>
      <c r="F22" s="903">
        <v>23293</v>
      </c>
      <c r="G22" s="1159">
        <f>[1]Cuadro_CCAA2!$W229</f>
        <v>89.2</v>
      </c>
      <c r="H22" s="177"/>
      <c r="I22" s="903">
        <v>23293</v>
      </c>
      <c r="J22" s="1159">
        <f>[1]Cuadro_CCAA2!$W153</f>
        <v>290.83</v>
      </c>
      <c r="K22" s="305"/>
      <c r="L22" s="305">
        <f t="shared" si="1"/>
        <v>8</v>
      </c>
      <c r="M22" s="305">
        <v>10</v>
      </c>
      <c r="N22" s="305">
        <f t="shared" si="2"/>
        <v>9</v>
      </c>
      <c r="O22" s="306" t="str">
        <f t="shared" si="0"/>
        <v>Cataluña</v>
      </c>
      <c r="P22" s="309">
        <f t="shared" si="3"/>
        <v>277.52999999999997</v>
      </c>
      <c r="Q22" s="304"/>
      <c r="R22" s="304"/>
      <c r="S22" s="307"/>
      <c r="T22" s="307"/>
      <c r="U22" s="307"/>
      <c r="V22" s="307"/>
      <c r="W22" s="183"/>
      <c r="X22" s="183"/>
      <c r="Y22" s="183"/>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3"/>
      <c r="BA22" s="183"/>
      <c r="BB22" s="183"/>
      <c r="BC22" s="183"/>
      <c r="BD22" s="183"/>
      <c r="BE22" s="183"/>
      <c r="BF22" s="183"/>
      <c r="BG22" s="183"/>
      <c r="BH22" s="183"/>
      <c r="BI22" s="183"/>
      <c r="BJ22" s="183"/>
      <c r="BK22" s="183"/>
      <c r="BL22" s="183"/>
      <c r="BM22" s="183"/>
      <c r="BN22" s="183"/>
      <c r="BO22" s="183"/>
      <c r="BP22" s="183"/>
      <c r="BQ22" s="183"/>
      <c r="BR22" s="183"/>
      <c r="BS22" s="183"/>
      <c r="BT22" s="183"/>
      <c r="BU22" s="183"/>
      <c r="BV22" s="183"/>
      <c r="BW22" s="183"/>
      <c r="BX22" s="183"/>
      <c r="BY22" s="183"/>
      <c r="BZ22" s="183"/>
      <c r="CA22" s="183"/>
      <c r="CB22" s="183"/>
      <c r="CC22" s="183"/>
      <c r="CD22" s="183"/>
      <c r="CE22" s="183"/>
      <c r="CF22" s="183"/>
      <c r="CG22" s="183"/>
      <c r="CH22" s="183"/>
      <c r="CI22" s="183"/>
      <c r="CJ22" s="183"/>
      <c r="CK22" s="183"/>
      <c r="CL22" s="183"/>
      <c r="CM22" s="183"/>
      <c r="CN22" s="183"/>
      <c r="CO22" s="183"/>
      <c r="CP22" s="183"/>
      <c r="CQ22" s="183"/>
      <c r="CR22" s="183"/>
      <c r="CS22" s="183"/>
      <c r="CT22" s="183"/>
      <c r="CU22" s="183"/>
      <c r="CV22" s="183"/>
      <c r="CW22" s="183"/>
      <c r="CX22" s="183"/>
      <c r="CY22" s="183"/>
      <c r="CZ22" s="183"/>
      <c r="DA22" s="183"/>
      <c r="DB22" s="183"/>
      <c r="DC22" s="183"/>
      <c r="DD22" s="183"/>
      <c r="DE22" s="183"/>
      <c r="DF22" s="183"/>
      <c r="DG22" s="183"/>
      <c r="DH22" s="183"/>
      <c r="DI22" s="183"/>
      <c r="DJ22" s="183"/>
      <c r="DK22" s="183"/>
      <c r="DL22" s="183"/>
      <c r="DM22" s="183"/>
      <c r="DN22" s="183"/>
      <c r="DO22" s="183"/>
      <c r="DP22" s="183"/>
      <c r="DQ22" s="183"/>
      <c r="DR22" s="183"/>
      <c r="DS22" s="183"/>
      <c r="DT22" s="183"/>
      <c r="DU22" s="183"/>
      <c r="DV22" s="183"/>
      <c r="DW22" s="183"/>
      <c r="DX22" s="183"/>
      <c r="DY22" s="183"/>
      <c r="DZ22" s="183"/>
      <c r="EA22" s="183"/>
      <c r="EB22" s="183"/>
      <c r="EC22" s="183"/>
      <c r="ED22" s="183"/>
      <c r="EE22" s="183"/>
      <c r="EF22" s="183"/>
      <c r="EG22" s="183"/>
      <c r="EH22" s="183"/>
      <c r="EI22" s="183"/>
      <c r="EJ22" s="183"/>
      <c r="EK22" s="183"/>
      <c r="EL22" s="183"/>
      <c r="EM22" s="183"/>
      <c r="EN22" s="183"/>
      <c r="EO22" s="183"/>
      <c r="EP22" s="183"/>
      <c r="EQ22" s="183"/>
      <c r="ER22" s="183"/>
      <c r="ES22" s="183"/>
      <c r="ET22" s="183"/>
      <c r="EU22" s="183"/>
      <c r="EV22" s="183"/>
      <c r="EW22" s="183"/>
      <c r="EX22" s="183"/>
      <c r="EY22" s="183"/>
      <c r="EZ22" s="183"/>
      <c r="FA22" s="183"/>
      <c r="FB22" s="183"/>
      <c r="FC22" s="183"/>
      <c r="FD22" s="183"/>
      <c r="FE22" s="183"/>
      <c r="FF22" s="183"/>
      <c r="FG22" s="183"/>
      <c r="FH22" s="183"/>
      <c r="FI22" s="183"/>
      <c r="FJ22" s="183"/>
      <c r="FK22" s="183"/>
      <c r="FL22" s="183"/>
      <c r="FM22" s="183"/>
      <c r="FN22" s="183"/>
      <c r="FO22" s="183"/>
      <c r="FP22" s="183"/>
      <c r="FQ22" s="183"/>
      <c r="FR22" s="183"/>
      <c r="FS22" s="183"/>
      <c r="FT22" s="183"/>
      <c r="FU22" s="183"/>
      <c r="FV22" s="183"/>
      <c r="FW22" s="183"/>
      <c r="FX22" s="183"/>
      <c r="FY22" s="183"/>
      <c r="FZ22" s="183"/>
      <c r="GA22" s="183"/>
      <c r="GB22" s="183"/>
      <c r="GC22" s="183"/>
      <c r="GD22" s="183"/>
      <c r="GE22" s="183"/>
      <c r="GF22" s="183"/>
      <c r="GG22" s="183"/>
      <c r="GH22" s="183"/>
      <c r="GI22" s="183"/>
      <c r="GJ22" s="183"/>
      <c r="GK22" s="183"/>
      <c r="GL22" s="183"/>
      <c r="GM22" s="183"/>
      <c r="GN22" s="183"/>
      <c r="GO22" s="183"/>
      <c r="GP22" s="183"/>
      <c r="GQ22" s="183"/>
      <c r="GR22" s="183"/>
      <c r="GS22" s="183"/>
      <c r="GT22" s="183"/>
      <c r="GU22" s="183"/>
      <c r="GV22" s="183"/>
      <c r="GW22" s="183"/>
      <c r="GX22" s="183"/>
      <c r="GY22" s="183"/>
      <c r="GZ22" s="183"/>
      <c r="HA22" s="183"/>
      <c r="HB22" s="183"/>
      <c r="HC22" s="183"/>
      <c r="HD22" s="183"/>
      <c r="HE22" s="183"/>
      <c r="HF22" s="183"/>
      <c r="HG22" s="183"/>
      <c r="HH22" s="183"/>
      <c r="HI22" s="183"/>
      <c r="HJ22" s="183"/>
      <c r="HK22" s="183"/>
      <c r="HL22" s="183"/>
      <c r="HM22" s="183"/>
      <c r="HN22" s="183"/>
      <c r="HO22" s="183"/>
      <c r="HP22" s="183"/>
      <c r="HQ22" s="183"/>
      <c r="HR22" s="183"/>
      <c r="HS22" s="183"/>
      <c r="HT22" s="183"/>
      <c r="HU22" s="183"/>
      <c r="HV22" s="183"/>
      <c r="HW22" s="183"/>
      <c r="HX22" s="183"/>
      <c r="HY22" s="183"/>
      <c r="HZ22" s="183"/>
      <c r="IA22" s="183"/>
      <c r="IB22" s="183"/>
      <c r="IC22" s="183"/>
      <c r="ID22" s="183"/>
      <c r="IE22" s="183"/>
      <c r="IF22" s="183"/>
      <c r="IG22" s="183"/>
      <c r="IH22" s="183"/>
      <c r="II22" s="183"/>
      <c r="IJ22" s="183"/>
      <c r="IK22" s="183"/>
      <c r="IL22" s="183"/>
      <c r="IM22" s="183"/>
      <c r="IN22" s="183"/>
      <c r="IO22" s="183"/>
      <c r="IP22" s="183"/>
      <c r="IQ22" s="183"/>
      <c r="IR22" s="183"/>
      <c r="IS22" s="183"/>
      <c r="IT22" s="183"/>
      <c r="IU22" s="183"/>
      <c r="IV22" s="183"/>
      <c r="IW22" s="183"/>
      <c r="IX22" s="183"/>
    </row>
    <row r="23" spans="1:258" s="71" customFormat="1" ht="18" customHeight="1" x14ac:dyDescent="0.25">
      <c r="A23" s="181"/>
      <c r="B23" s="908" t="s">
        <v>2</v>
      </c>
      <c r="C23" s="905">
        <v>8528</v>
      </c>
      <c r="D23" s="1159">
        <f>[1]Cuadro_CCAA2!$W204</f>
        <v>135.56</v>
      </c>
      <c r="E23" s="177"/>
      <c r="F23" s="901">
        <v>4983</v>
      </c>
      <c r="G23" s="1159">
        <f>[1]Cuadro_CCAA2!$W230</f>
        <v>158.65</v>
      </c>
      <c r="H23" s="177"/>
      <c r="I23" s="901">
        <v>4983</v>
      </c>
      <c r="J23" s="1159">
        <f>[1]Cuadro_CCAA2!$W154</f>
        <v>302.52</v>
      </c>
      <c r="K23" s="305"/>
      <c r="L23" s="305">
        <f t="shared" si="1"/>
        <v>7</v>
      </c>
      <c r="M23" s="305">
        <v>11</v>
      </c>
      <c r="N23" s="305">
        <f t="shared" si="2"/>
        <v>19</v>
      </c>
      <c r="O23" s="306" t="str">
        <f t="shared" si="0"/>
        <v>Melilla</v>
      </c>
      <c r="P23" s="309">
        <f t="shared" si="3"/>
        <v>271.31</v>
      </c>
      <c r="Q23" s="304"/>
      <c r="R23" s="304"/>
      <c r="S23" s="307"/>
      <c r="T23" s="307"/>
      <c r="U23" s="307"/>
      <c r="V23" s="307"/>
      <c r="W23" s="181"/>
      <c r="X23" s="181"/>
      <c r="Y23" s="181"/>
      <c r="Z23" s="181"/>
      <c r="AA23" s="181"/>
      <c r="AB23" s="181"/>
      <c r="AC23" s="181"/>
      <c r="AD23" s="181"/>
      <c r="AE23" s="181"/>
      <c r="AF23" s="181"/>
      <c r="AG23" s="181"/>
      <c r="AH23" s="181"/>
      <c r="AI23" s="181"/>
      <c r="AJ23" s="181"/>
      <c r="AK23" s="181"/>
      <c r="AL23" s="181"/>
      <c r="AM23" s="181"/>
      <c r="AN23" s="181"/>
      <c r="AO23" s="181"/>
      <c r="AP23" s="181"/>
      <c r="AQ23" s="181"/>
      <c r="AR23" s="181"/>
      <c r="AS23" s="181"/>
      <c r="AT23" s="181"/>
      <c r="AU23" s="181"/>
      <c r="AV23" s="181"/>
      <c r="AW23" s="181"/>
      <c r="AX23" s="181"/>
      <c r="AY23" s="181"/>
      <c r="AZ23" s="181"/>
      <c r="BA23" s="181"/>
      <c r="BB23" s="181"/>
      <c r="BC23" s="181"/>
      <c r="BD23" s="181"/>
      <c r="BE23" s="181"/>
      <c r="BF23" s="181"/>
      <c r="BG23" s="181"/>
      <c r="BH23" s="181"/>
      <c r="BI23" s="181"/>
      <c r="BJ23" s="181"/>
      <c r="BK23" s="181"/>
      <c r="BL23" s="181"/>
      <c r="BM23" s="181"/>
      <c r="BN23" s="181"/>
      <c r="BO23" s="181"/>
      <c r="BP23" s="181"/>
      <c r="BQ23" s="181"/>
      <c r="BR23" s="181"/>
      <c r="BS23" s="181"/>
      <c r="BT23" s="181"/>
      <c r="BU23" s="181"/>
      <c r="BV23" s="181"/>
      <c r="BW23" s="181"/>
      <c r="BX23" s="181"/>
      <c r="BY23" s="181"/>
      <c r="BZ23" s="181"/>
      <c r="CA23" s="181"/>
      <c r="CB23" s="181"/>
      <c r="CC23" s="181"/>
      <c r="CD23" s="181"/>
      <c r="CE23" s="181"/>
      <c r="CF23" s="181"/>
      <c r="CG23" s="181"/>
      <c r="CH23" s="181"/>
      <c r="CI23" s="181"/>
      <c r="CJ23" s="181"/>
      <c r="CK23" s="181"/>
      <c r="CL23" s="181"/>
      <c r="CM23" s="181"/>
      <c r="CN23" s="181"/>
      <c r="CO23" s="181"/>
      <c r="CP23" s="181"/>
      <c r="CQ23" s="181"/>
      <c r="CR23" s="181"/>
      <c r="CS23" s="181"/>
      <c r="CT23" s="181"/>
      <c r="CU23" s="181"/>
      <c r="CV23" s="181"/>
      <c r="CW23" s="181"/>
      <c r="CX23" s="181"/>
      <c r="CY23" s="181"/>
      <c r="CZ23" s="181"/>
      <c r="DA23" s="181"/>
      <c r="DB23" s="181"/>
      <c r="DC23" s="181"/>
      <c r="DD23" s="181"/>
      <c r="DE23" s="181"/>
      <c r="DF23" s="181"/>
      <c r="DG23" s="181"/>
      <c r="DH23" s="181"/>
      <c r="DI23" s="181"/>
      <c r="DJ23" s="181"/>
      <c r="DK23" s="181"/>
      <c r="DL23" s="181"/>
      <c r="DM23" s="181"/>
      <c r="DN23" s="181"/>
      <c r="DO23" s="181"/>
      <c r="DP23" s="181"/>
      <c r="DQ23" s="181"/>
      <c r="DR23" s="181"/>
      <c r="DS23" s="181"/>
      <c r="DT23" s="181"/>
      <c r="DU23" s="181"/>
      <c r="DV23" s="181"/>
      <c r="DW23" s="181"/>
      <c r="DX23" s="181"/>
      <c r="DY23" s="181"/>
      <c r="DZ23" s="181"/>
      <c r="EA23" s="181"/>
      <c r="EB23" s="181"/>
      <c r="EC23" s="181"/>
      <c r="ED23" s="181"/>
      <c r="EE23" s="181"/>
      <c r="EF23" s="181"/>
      <c r="EG23" s="181"/>
      <c r="EH23" s="181"/>
      <c r="EI23" s="181"/>
      <c r="EJ23" s="181"/>
      <c r="EK23" s="181"/>
      <c r="EL23" s="181"/>
      <c r="EM23" s="181"/>
      <c r="EN23" s="181"/>
      <c r="EO23" s="181"/>
      <c r="EP23" s="181"/>
      <c r="EQ23" s="181"/>
      <c r="ER23" s="181"/>
      <c r="ES23" s="181"/>
      <c r="ET23" s="181"/>
      <c r="EU23" s="181"/>
      <c r="EV23" s="181"/>
      <c r="EW23" s="181"/>
      <c r="EX23" s="181"/>
      <c r="EY23" s="181"/>
      <c r="EZ23" s="181"/>
      <c r="FA23" s="181"/>
      <c r="FB23" s="181"/>
      <c r="FC23" s="181"/>
      <c r="FD23" s="181"/>
      <c r="FE23" s="181"/>
      <c r="FF23" s="181"/>
      <c r="FG23" s="181"/>
      <c r="FH23" s="181"/>
      <c r="FI23" s="181"/>
      <c r="FJ23" s="181"/>
      <c r="FK23" s="181"/>
      <c r="FL23" s="181"/>
      <c r="FM23" s="181"/>
      <c r="FN23" s="181"/>
      <c r="FO23" s="181"/>
      <c r="FP23" s="181"/>
      <c r="FQ23" s="181"/>
      <c r="FR23" s="181"/>
      <c r="FS23" s="181"/>
      <c r="FT23" s="181"/>
      <c r="FU23" s="181"/>
      <c r="FV23" s="181"/>
      <c r="FW23" s="181"/>
      <c r="FX23" s="181"/>
      <c r="FY23" s="181"/>
      <c r="FZ23" s="181"/>
      <c r="GA23" s="181"/>
      <c r="GB23" s="181"/>
      <c r="GC23" s="181"/>
      <c r="GD23" s="181"/>
      <c r="GE23" s="181"/>
      <c r="GF23" s="181"/>
      <c r="GG23" s="181"/>
      <c r="GH23" s="181"/>
      <c r="GI23" s="181"/>
      <c r="GJ23" s="181"/>
      <c r="GK23" s="181"/>
      <c r="GL23" s="181"/>
      <c r="GM23" s="181"/>
      <c r="GN23" s="181"/>
      <c r="GO23" s="181"/>
      <c r="GP23" s="181"/>
      <c r="GQ23" s="181"/>
      <c r="GR23" s="181"/>
      <c r="GS23" s="181"/>
      <c r="GT23" s="181"/>
      <c r="GU23" s="181"/>
      <c r="GV23" s="181"/>
      <c r="GW23" s="181"/>
      <c r="GX23" s="181"/>
      <c r="GY23" s="181"/>
      <c r="GZ23" s="181"/>
      <c r="HA23" s="181"/>
      <c r="HB23" s="181"/>
      <c r="HC23" s="181"/>
      <c r="HD23" s="181"/>
      <c r="HE23" s="181"/>
      <c r="HF23" s="181"/>
      <c r="HG23" s="181"/>
      <c r="HH23" s="181"/>
      <c r="HI23" s="181"/>
      <c r="HJ23" s="181"/>
      <c r="HK23" s="181"/>
      <c r="HL23" s="181"/>
      <c r="HM23" s="181"/>
      <c r="HN23" s="181"/>
      <c r="HO23" s="181"/>
      <c r="HP23" s="181"/>
      <c r="HQ23" s="181"/>
      <c r="HR23" s="181"/>
      <c r="HS23" s="181"/>
      <c r="HT23" s="181"/>
      <c r="HU23" s="181"/>
      <c r="HV23" s="181"/>
      <c r="HW23" s="181"/>
      <c r="HX23" s="181"/>
      <c r="HY23" s="181"/>
      <c r="HZ23" s="181"/>
      <c r="IA23" s="181"/>
      <c r="IB23" s="181"/>
      <c r="IC23" s="181"/>
      <c r="ID23" s="181"/>
      <c r="IE23" s="181"/>
      <c r="IF23" s="181"/>
      <c r="IG23" s="181"/>
      <c r="IH23" s="181"/>
      <c r="II23" s="181"/>
      <c r="IJ23" s="181"/>
      <c r="IK23" s="181"/>
      <c r="IL23" s="181"/>
      <c r="IM23" s="181"/>
      <c r="IN23" s="181"/>
      <c r="IO23" s="181"/>
      <c r="IP23" s="181"/>
      <c r="IQ23" s="181"/>
      <c r="IR23" s="181"/>
      <c r="IS23" s="181"/>
      <c r="IT23" s="181"/>
      <c r="IU23" s="181"/>
      <c r="IV23" s="181"/>
      <c r="IW23" s="181"/>
      <c r="IX23" s="181"/>
    </row>
    <row r="24" spans="1:258" s="71" customFormat="1" ht="18" customHeight="1" x14ac:dyDescent="0.25">
      <c r="A24" s="181"/>
      <c r="B24" s="908" t="s">
        <v>35</v>
      </c>
      <c r="C24" s="905">
        <v>6805</v>
      </c>
      <c r="D24" s="1159">
        <f>[1]Cuadro_CCAA2!$W205</f>
        <v>268.22000000000003</v>
      </c>
      <c r="E24" s="177"/>
      <c r="F24" s="901">
        <v>10199</v>
      </c>
      <c r="G24" s="1159">
        <f>[1]Cuadro_CCAA2!$W231</f>
        <v>91.44</v>
      </c>
      <c r="H24" s="177"/>
      <c r="I24" s="901">
        <v>10199</v>
      </c>
      <c r="J24" s="1159">
        <f>[1]Cuadro_CCAA2!$W155</f>
        <v>368.19</v>
      </c>
      <c r="K24" s="305"/>
      <c r="L24" s="305">
        <f t="shared" si="1"/>
        <v>4</v>
      </c>
      <c r="M24" s="305">
        <v>12</v>
      </c>
      <c r="N24" s="305">
        <f t="shared" si="2"/>
        <v>4</v>
      </c>
      <c r="O24" s="306" t="str">
        <f t="shared" si="0"/>
        <v>Balears, Illes</v>
      </c>
      <c r="P24" s="309">
        <f t="shared" si="3"/>
        <v>223.37</v>
      </c>
      <c r="Q24" s="304"/>
      <c r="R24" s="304"/>
      <c r="S24" s="307"/>
      <c r="T24" s="307"/>
      <c r="U24" s="307"/>
      <c r="V24" s="307"/>
      <c r="W24" s="181"/>
      <c r="X24" s="181"/>
      <c r="Y24" s="181"/>
      <c r="Z24" s="181"/>
      <c r="AA24" s="181"/>
      <c r="AB24" s="181"/>
      <c r="AC24" s="181"/>
      <c r="AD24" s="181"/>
      <c r="AE24" s="181"/>
      <c r="AF24" s="181"/>
      <c r="AG24" s="181"/>
      <c r="AH24" s="181"/>
      <c r="AI24" s="181"/>
      <c r="AJ24" s="181"/>
      <c r="AK24" s="181"/>
      <c r="AL24" s="181"/>
      <c r="AM24" s="181"/>
      <c r="AN24" s="181"/>
      <c r="AO24" s="181"/>
      <c r="AP24" s="181"/>
      <c r="AQ24" s="181"/>
      <c r="AR24" s="181"/>
      <c r="AS24" s="181"/>
      <c r="AT24" s="181"/>
      <c r="AU24" s="181"/>
      <c r="AV24" s="181"/>
      <c r="AW24" s="181"/>
      <c r="AX24" s="181"/>
      <c r="AY24" s="181"/>
      <c r="AZ24" s="181"/>
      <c r="BA24" s="181"/>
      <c r="BB24" s="181"/>
      <c r="BC24" s="181"/>
      <c r="BD24" s="181"/>
      <c r="BE24" s="181"/>
      <c r="BF24" s="181"/>
      <c r="BG24" s="181"/>
      <c r="BH24" s="181"/>
      <c r="BI24" s="181"/>
      <c r="BJ24" s="181"/>
      <c r="BK24" s="181"/>
      <c r="BL24" s="181"/>
      <c r="BM24" s="181"/>
      <c r="BN24" s="181"/>
      <c r="BO24" s="181"/>
      <c r="BP24" s="181"/>
      <c r="BQ24" s="181"/>
      <c r="BR24" s="181"/>
      <c r="BS24" s="181"/>
      <c r="BT24" s="181"/>
      <c r="BU24" s="181"/>
      <c r="BV24" s="181"/>
      <c r="BW24" s="181"/>
      <c r="BX24" s="181"/>
      <c r="BY24" s="181"/>
      <c r="BZ24" s="181"/>
      <c r="CA24" s="181"/>
      <c r="CB24" s="181"/>
      <c r="CC24" s="181"/>
      <c r="CD24" s="181"/>
      <c r="CE24" s="181"/>
      <c r="CF24" s="181"/>
      <c r="CG24" s="181"/>
      <c r="CH24" s="181"/>
      <c r="CI24" s="181"/>
      <c r="CJ24" s="181"/>
      <c r="CK24" s="181"/>
      <c r="CL24" s="181"/>
      <c r="CM24" s="181"/>
      <c r="CN24" s="181"/>
      <c r="CO24" s="181"/>
      <c r="CP24" s="181"/>
      <c r="CQ24" s="181"/>
      <c r="CR24" s="181"/>
      <c r="CS24" s="181"/>
      <c r="CT24" s="181"/>
      <c r="CU24" s="181"/>
      <c r="CV24" s="181"/>
      <c r="CW24" s="181"/>
      <c r="CX24" s="181"/>
      <c r="CY24" s="181"/>
      <c r="CZ24" s="181"/>
      <c r="DA24" s="181"/>
      <c r="DB24" s="181"/>
      <c r="DC24" s="181"/>
      <c r="DD24" s="181"/>
      <c r="DE24" s="181"/>
      <c r="DF24" s="181"/>
      <c r="DG24" s="181"/>
      <c r="DH24" s="181"/>
      <c r="DI24" s="181"/>
      <c r="DJ24" s="181"/>
      <c r="DK24" s="181"/>
      <c r="DL24" s="181"/>
      <c r="DM24" s="181"/>
      <c r="DN24" s="181"/>
      <c r="DO24" s="181"/>
      <c r="DP24" s="181"/>
      <c r="DQ24" s="181"/>
      <c r="DR24" s="181"/>
      <c r="DS24" s="181"/>
      <c r="DT24" s="181"/>
      <c r="DU24" s="181"/>
      <c r="DV24" s="181"/>
      <c r="DW24" s="181"/>
      <c r="DX24" s="181"/>
      <c r="DY24" s="181"/>
      <c r="DZ24" s="181"/>
      <c r="EA24" s="181"/>
      <c r="EB24" s="181"/>
      <c r="EC24" s="181"/>
      <c r="ED24" s="181"/>
      <c r="EE24" s="181"/>
      <c r="EF24" s="181"/>
      <c r="EG24" s="181"/>
      <c r="EH24" s="181"/>
      <c r="EI24" s="181"/>
      <c r="EJ24" s="181"/>
      <c r="EK24" s="181"/>
      <c r="EL24" s="181"/>
      <c r="EM24" s="181"/>
      <c r="EN24" s="181"/>
      <c r="EO24" s="181"/>
      <c r="EP24" s="181"/>
      <c r="EQ24" s="181"/>
      <c r="ER24" s="181"/>
      <c r="ES24" s="181"/>
      <c r="ET24" s="181"/>
      <c r="EU24" s="181"/>
      <c r="EV24" s="181"/>
      <c r="EW24" s="181"/>
      <c r="EX24" s="181"/>
      <c r="EY24" s="181"/>
      <c r="EZ24" s="181"/>
      <c r="FA24" s="181"/>
      <c r="FB24" s="181"/>
      <c r="FC24" s="181"/>
      <c r="FD24" s="181"/>
      <c r="FE24" s="181"/>
      <c r="FF24" s="181"/>
      <c r="FG24" s="181"/>
      <c r="FH24" s="181"/>
      <c r="FI24" s="181"/>
      <c r="FJ24" s="181"/>
      <c r="FK24" s="181"/>
      <c r="FL24" s="181"/>
      <c r="FM24" s="181"/>
      <c r="FN24" s="181"/>
      <c r="FO24" s="181"/>
      <c r="FP24" s="181"/>
      <c r="FQ24" s="181"/>
      <c r="FR24" s="181"/>
      <c r="FS24" s="181"/>
      <c r="FT24" s="181"/>
      <c r="FU24" s="181"/>
      <c r="FV24" s="181"/>
      <c r="FW24" s="181"/>
      <c r="FX24" s="181"/>
      <c r="FY24" s="181"/>
      <c r="FZ24" s="181"/>
      <c r="GA24" s="181"/>
      <c r="GB24" s="181"/>
      <c r="GC24" s="181"/>
      <c r="GD24" s="181"/>
      <c r="GE24" s="181"/>
      <c r="GF24" s="181"/>
      <c r="GG24" s="181"/>
      <c r="GH24" s="181"/>
      <c r="GI24" s="181"/>
      <c r="GJ24" s="181"/>
      <c r="GK24" s="181"/>
      <c r="GL24" s="181"/>
      <c r="GM24" s="181"/>
      <c r="GN24" s="181"/>
      <c r="GO24" s="181"/>
      <c r="GP24" s="181"/>
      <c r="GQ24" s="181"/>
      <c r="GR24" s="181"/>
      <c r="GS24" s="181"/>
      <c r="GT24" s="181"/>
      <c r="GU24" s="181"/>
      <c r="GV24" s="181"/>
      <c r="GW24" s="181"/>
      <c r="GX24" s="181"/>
      <c r="GY24" s="181"/>
      <c r="GZ24" s="181"/>
      <c r="HA24" s="181"/>
      <c r="HB24" s="181"/>
      <c r="HC24" s="181"/>
      <c r="HD24" s="181"/>
      <c r="HE24" s="181"/>
      <c r="HF24" s="181"/>
      <c r="HG24" s="181"/>
      <c r="HH24" s="181"/>
      <c r="HI24" s="181"/>
      <c r="HJ24" s="181"/>
      <c r="HK24" s="181"/>
      <c r="HL24" s="181"/>
      <c r="HM24" s="181"/>
      <c r="HN24" s="181"/>
      <c r="HO24" s="181"/>
      <c r="HP24" s="181"/>
      <c r="HQ24" s="181"/>
      <c r="HR24" s="181"/>
      <c r="HS24" s="181"/>
      <c r="HT24" s="181"/>
      <c r="HU24" s="181"/>
      <c r="HV24" s="181"/>
      <c r="HW24" s="181"/>
      <c r="HX24" s="181"/>
      <c r="HY24" s="181"/>
      <c r="HZ24" s="181"/>
      <c r="IA24" s="181"/>
      <c r="IB24" s="181"/>
      <c r="IC24" s="181"/>
      <c r="ID24" s="181"/>
      <c r="IE24" s="181"/>
      <c r="IF24" s="181"/>
      <c r="IG24" s="181"/>
      <c r="IH24" s="181"/>
      <c r="II24" s="181"/>
      <c r="IJ24" s="181"/>
      <c r="IK24" s="181"/>
      <c r="IL24" s="181"/>
      <c r="IM24" s="181"/>
      <c r="IN24" s="181"/>
      <c r="IO24" s="181"/>
      <c r="IP24" s="181"/>
      <c r="IQ24" s="181"/>
      <c r="IR24" s="181"/>
      <c r="IS24" s="181"/>
      <c r="IT24" s="181"/>
      <c r="IU24" s="181"/>
      <c r="IV24" s="181"/>
      <c r="IW24" s="181"/>
      <c r="IX24" s="181"/>
    </row>
    <row r="25" spans="1:258" s="71" customFormat="1" ht="18" customHeight="1" x14ac:dyDescent="0.25">
      <c r="A25" s="181"/>
      <c r="B25" s="908" t="s">
        <v>163</v>
      </c>
      <c r="C25" s="905">
        <v>41307</v>
      </c>
      <c r="D25" s="1159">
        <f>[1]Cuadro_CCAA2!$W206</f>
        <v>167.01</v>
      </c>
      <c r="E25" s="177"/>
      <c r="F25" s="901">
        <v>27714</v>
      </c>
      <c r="G25" s="1159">
        <f>[1]Cuadro_CCAA2!$W232</f>
        <v>53.8</v>
      </c>
      <c r="H25" s="177"/>
      <c r="I25" s="901">
        <v>27714</v>
      </c>
      <c r="J25" s="1159">
        <f>[1]Cuadro_CCAA2!$W156</f>
        <v>286.82</v>
      </c>
      <c r="K25" s="305"/>
      <c r="L25" s="305">
        <f t="shared" si="1"/>
        <v>9</v>
      </c>
      <c r="M25" s="305">
        <v>13</v>
      </c>
      <c r="N25" s="305">
        <f t="shared" si="2"/>
        <v>2</v>
      </c>
      <c r="O25" s="306" t="str">
        <f t="shared" si="0"/>
        <v>Aragón</v>
      </c>
      <c r="P25" s="309">
        <f t="shared" si="3"/>
        <v>199.52</v>
      </c>
      <c r="Q25" s="304"/>
      <c r="R25" s="304"/>
      <c r="S25" s="307"/>
      <c r="T25" s="307"/>
      <c r="U25" s="307"/>
      <c r="V25" s="307"/>
      <c r="W25" s="181"/>
      <c r="X25" s="181"/>
      <c r="Y25" s="181"/>
      <c r="Z25" s="181"/>
      <c r="AA25" s="181"/>
      <c r="AB25" s="181"/>
      <c r="AC25" s="181"/>
      <c r="AD25" s="181"/>
      <c r="AE25" s="181"/>
      <c r="AF25" s="181"/>
      <c r="AG25" s="181"/>
      <c r="AH25" s="181"/>
      <c r="AI25" s="181"/>
      <c r="AJ25" s="181"/>
      <c r="AK25" s="181"/>
      <c r="AL25" s="181"/>
      <c r="AM25" s="181"/>
      <c r="AN25" s="181"/>
      <c r="AO25" s="181"/>
      <c r="AP25" s="181"/>
      <c r="AQ25" s="181"/>
      <c r="AR25" s="181"/>
      <c r="AS25" s="181"/>
      <c r="AT25" s="181"/>
      <c r="AU25" s="181"/>
      <c r="AV25" s="181"/>
      <c r="AW25" s="181"/>
      <c r="AX25" s="181"/>
      <c r="AY25" s="181"/>
      <c r="AZ25" s="181"/>
      <c r="BA25" s="181"/>
      <c r="BB25" s="181"/>
      <c r="BC25" s="181"/>
      <c r="BD25" s="181"/>
      <c r="BE25" s="181"/>
      <c r="BF25" s="181"/>
      <c r="BG25" s="181"/>
      <c r="BH25" s="181"/>
      <c r="BI25" s="181"/>
      <c r="BJ25" s="181"/>
      <c r="BK25" s="181"/>
      <c r="BL25" s="181"/>
      <c r="BM25" s="181"/>
      <c r="BN25" s="181"/>
      <c r="BO25" s="181"/>
      <c r="BP25" s="181"/>
      <c r="BQ25" s="181"/>
      <c r="BR25" s="181"/>
      <c r="BS25" s="181"/>
      <c r="BT25" s="181"/>
      <c r="BU25" s="181"/>
      <c r="BV25" s="181"/>
      <c r="BW25" s="181"/>
      <c r="BX25" s="181"/>
      <c r="BY25" s="181"/>
      <c r="BZ25" s="181"/>
      <c r="CA25" s="181"/>
      <c r="CB25" s="181"/>
      <c r="CC25" s="181"/>
      <c r="CD25" s="181"/>
      <c r="CE25" s="181"/>
      <c r="CF25" s="181"/>
      <c r="CG25" s="181"/>
      <c r="CH25" s="181"/>
      <c r="CI25" s="181"/>
      <c r="CJ25" s="181"/>
      <c r="CK25" s="181"/>
      <c r="CL25" s="181"/>
      <c r="CM25" s="181"/>
      <c r="CN25" s="181"/>
      <c r="CO25" s="181"/>
      <c r="CP25" s="181"/>
      <c r="CQ25" s="181"/>
      <c r="CR25" s="181"/>
      <c r="CS25" s="181"/>
      <c r="CT25" s="181"/>
      <c r="CU25" s="181"/>
      <c r="CV25" s="181"/>
      <c r="CW25" s="181"/>
      <c r="CX25" s="181"/>
      <c r="CY25" s="181"/>
      <c r="CZ25" s="181"/>
      <c r="DA25" s="181"/>
      <c r="DB25" s="181"/>
      <c r="DC25" s="181"/>
      <c r="DD25" s="181"/>
      <c r="DE25" s="181"/>
      <c r="DF25" s="181"/>
      <c r="DG25" s="181"/>
      <c r="DH25" s="181"/>
      <c r="DI25" s="181"/>
      <c r="DJ25" s="181"/>
      <c r="DK25" s="181"/>
      <c r="DL25" s="181"/>
      <c r="DM25" s="181"/>
      <c r="DN25" s="181"/>
      <c r="DO25" s="181"/>
      <c r="DP25" s="181"/>
      <c r="DQ25" s="181"/>
      <c r="DR25" s="181"/>
      <c r="DS25" s="181"/>
      <c r="DT25" s="181"/>
      <c r="DU25" s="181"/>
      <c r="DV25" s="181"/>
      <c r="DW25" s="181"/>
      <c r="DX25" s="181"/>
      <c r="DY25" s="181"/>
      <c r="DZ25" s="181"/>
      <c r="EA25" s="181"/>
      <c r="EB25" s="181"/>
      <c r="EC25" s="181"/>
      <c r="ED25" s="181"/>
      <c r="EE25" s="181"/>
      <c r="EF25" s="181"/>
      <c r="EG25" s="181"/>
      <c r="EH25" s="181"/>
      <c r="EI25" s="181"/>
      <c r="EJ25" s="181"/>
      <c r="EK25" s="181"/>
      <c r="EL25" s="181"/>
      <c r="EM25" s="181"/>
      <c r="EN25" s="181"/>
      <c r="EO25" s="181"/>
      <c r="EP25" s="181"/>
      <c r="EQ25" s="181"/>
      <c r="ER25" s="181"/>
      <c r="ES25" s="181"/>
      <c r="ET25" s="181"/>
      <c r="EU25" s="181"/>
      <c r="EV25" s="181"/>
      <c r="EW25" s="181"/>
      <c r="EX25" s="181"/>
      <c r="EY25" s="181"/>
      <c r="EZ25" s="181"/>
      <c r="FA25" s="181"/>
      <c r="FB25" s="181"/>
      <c r="FC25" s="181"/>
      <c r="FD25" s="181"/>
      <c r="FE25" s="181"/>
      <c r="FF25" s="181"/>
      <c r="FG25" s="181"/>
      <c r="FH25" s="181"/>
      <c r="FI25" s="181"/>
      <c r="FJ25" s="181"/>
      <c r="FK25" s="181"/>
      <c r="FL25" s="181"/>
      <c r="FM25" s="181"/>
      <c r="FN25" s="181"/>
      <c r="FO25" s="181"/>
      <c r="FP25" s="181"/>
      <c r="FQ25" s="181"/>
      <c r="FR25" s="181"/>
      <c r="FS25" s="181"/>
      <c r="FT25" s="181"/>
      <c r="FU25" s="181"/>
      <c r="FV25" s="181"/>
      <c r="FW25" s="181"/>
      <c r="FX25" s="181"/>
      <c r="FY25" s="181"/>
      <c r="FZ25" s="181"/>
      <c r="GA25" s="181"/>
      <c r="GB25" s="181"/>
      <c r="GC25" s="181"/>
      <c r="GD25" s="181"/>
      <c r="GE25" s="181"/>
      <c r="GF25" s="181"/>
      <c r="GG25" s="181"/>
      <c r="GH25" s="181"/>
      <c r="GI25" s="181"/>
      <c r="GJ25" s="181"/>
      <c r="GK25" s="181"/>
      <c r="GL25" s="181"/>
      <c r="GM25" s="181"/>
      <c r="GN25" s="181"/>
      <c r="GO25" s="181"/>
      <c r="GP25" s="181"/>
      <c r="GQ25" s="181"/>
      <c r="GR25" s="181"/>
      <c r="GS25" s="181"/>
      <c r="GT25" s="181"/>
      <c r="GU25" s="181"/>
      <c r="GV25" s="181"/>
      <c r="GW25" s="181"/>
      <c r="GX25" s="181"/>
      <c r="GY25" s="181"/>
      <c r="GZ25" s="181"/>
      <c r="HA25" s="181"/>
      <c r="HB25" s="181"/>
      <c r="HC25" s="181"/>
      <c r="HD25" s="181"/>
      <c r="HE25" s="181"/>
      <c r="HF25" s="181"/>
      <c r="HG25" s="181"/>
      <c r="HH25" s="181"/>
      <c r="HI25" s="181"/>
      <c r="HJ25" s="181"/>
      <c r="HK25" s="181"/>
      <c r="HL25" s="181"/>
      <c r="HM25" s="181"/>
      <c r="HN25" s="181"/>
      <c r="HO25" s="181"/>
      <c r="HP25" s="181"/>
      <c r="HQ25" s="181"/>
      <c r="HR25" s="181"/>
      <c r="HS25" s="181"/>
      <c r="HT25" s="181"/>
      <c r="HU25" s="181"/>
      <c r="HV25" s="181"/>
      <c r="HW25" s="181"/>
      <c r="HX25" s="181"/>
      <c r="HY25" s="181"/>
      <c r="HZ25" s="181"/>
      <c r="IA25" s="181"/>
      <c r="IB25" s="181"/>
      <c r="IC25" s="181"/>
      <c r="ID25" s="181"/>
      <c r="IE25" s="181"/>
      <c r="IF25" s="181"/>
      <c r="IG25" s="181"/>
      <c r="IH25" s="181"/>
      <c r="II25" s="181"/>
      <c r="IJ25" s="181"/>
      <c r="IK25" s="181"/>
      <c r="IL25" s="181"/>
      <c r="IM25" s="181"/>
      <c r="IN25" s="181"/>
      <c r="IO25" s="181"/>
      <c r="IP25" s="181"/>
      <c r="IQ25" s="181"/>
      <c r="IR25" s="181"/>
      <c r="IS25" s="181"/>
      <c r="IT25" s="181"/>
      <c r="IU25" s="181"/>
      <c r="IV25" s="181"/>
      <c r="IW25" s="181"/>
      <c r="IX25" s="181"/>
    </row>
    <row r="26" spans="1:258" s="71" customFormat="1" ht="18" customHeight="1" x14ac:dyDescent="0.25">
      <c r="A26" s="181"/>
      <c r="B26" s="908" t="s">
        <v>43</v>
      </c>
      <c r="C26" s="905">
        <v>9465</v>
      </c>
      <c r="D26" s="1159">
        <f>[1]Cuadro_CCAA2!$W207</f>
        <v>269.94</v>
      </c>
      <c r="E26" s="177"/>
      <c r="F26" s="901">
        <v>5099</v>
      </c>
      <c r="G26" s="1159">
        <f>[1]Cuadro_CCAA2!$W233</f>
        <v>260.39</v>
      </c>
      <c r="H26" s="177"/>
      <c r="I26" s="901">
        <v>5099</v>
      </c>
      <c r="J26" s="1159">
        <f>[1]Cuadro_CCAA2!$W157</f>
        <v>510.88</v>
      </c>
      <c r="K26" s="305"/>
      <c r="L26" s="305">
        <f t="shared" si="1"/>
        <v>3</v>
      </c>
      <c r="M26" s="305">
        <v>14</v>
      </c>
      <c r="N26" s="305">
        <f t="shared" si="2"/>
        <v>17</v>
      </c>
      <c r="O26" s="306" t="str">
        <f t="shared" si="0"/>
        <v>Rioja, La</v>
      </c>
      <c r="P26" s="309">
        <f t="shared" si="3"/>
        <v>196.39</v>
      </c>
      <c r="Q26" s="304"/>
      <c r="R26" s="304"/>
      <c r="S26" s="307"/>
      <c r="T26" s="307"/>
      <c r="U26" s="307"/>
      <c r="V26" s="307"/>
      <c r="W26" s="181"/>
      <c r="X26" s="181"/>
      <c r="Y26" s="181"/>
      <c r="Z26" s="181"/>
      <c r="AA26" s="181"/>
      <c r="AB26" s="181"/>
      <c r="AC26" s="181"/>
      <c r="AD26" s="181"/>
      <c r="AE26" s="181"/>
      <c r="AF26" s="181"/>
      <c r="AG26" s="181"/>
      <c r="AH26" s="181"/>
      <c r="AI26" s="181"/>
      <c r="AJ26" s="181"/>
      <c r="AK26" s="181"/>
      <c r="AL26" s="181"/>
      <c r="AM26" s="181"/>
      <c r="AN26" s="181"/>
      <c r="AO26" s="181"/>
      <c r="AP26" s="181"/>
      <c r="AQ26" s="181"/>
      <c r="AR26" s="181"/>
      <c r="AS26" s="181"/>
      <c r="AT26" s="181"/>
      <c r="AU26" s="181"/>
      <c r="AV26" s="181"/>
      <c r="AW26" s="181"/>
      <c r="AX26" s="181"/>
      <c r="AY26" s="181"/>
      <c r="AZ26" s="181"/>
      <c r="BA26" s="181"/>
      <c r="BB26" s="181"/>
      <c r="BC26" s="181"/>
      <c r="BD26" s="181"/>
      <c r="BE26" s="181"/>
      <c r="BF26" s="181"/>
      <c r="BG26" s="181"/>
      <c r="BH26" s="181"/>
      <c r="BI26" s="181"/>
      <c r="BJ26" s="181"/>
      <c r="BK26" s="181"/>
      <c r="BL26" s="181"/>
      <c r="BM26" s="181"/>
      <c r="BN26" s="181"/>
      <c r="BO26" s="181"/>
      <c r="BP26" s="181"/>
      <c r="BQ26" s="181"/>
      <c r="BR26" s="181"/>
      <c r="BS26" s="181"/>
      <c r="BT26" s="181"/>
      <c r="BU26" s="181"/>
      <c r="BV26" s="181"/>
      <c r="BW26" s="181"/>
      <c r="BX26" s="181"/>
      <c r="BY26" s="181"/>
      <c r="BZ26" s="181"/>
      <c r="CA26" s="181"/>
      <c r="CB26" s="181"/>
      <c r="CC26" s="181"/>
      <c r="CD26" s="181"/>
      <c r="CE26" s="181"/>
      <c r="CF26" s="181"/>
      <c r="CG26" s="181"/>
      <c r="CH26" s="181"/>
      <c r="CI26" s="181"/>
      <c r="CJ26" s="181"/>
      <c r="CK26" s="181"/>
      <c r="CL26" s="181"/>
      <c r="CM26" s="181"/>
      <c r="CN26" s="181"/>
      <c r="CO26" s="181"/>
      <c r="CP26" s="181"/>
      <c r="CQ26" s="181"/>
      <c r="CR26" s="181"/>
      <c r="CS26" s="181"/>
      <c r="CT26" s="181"/>
      <c r="CU26" s="181"/>
      <c r="CV26" s="181"/>
      <c r="CW26" s="181"/>
      <c r="CX26" s="181"/>
      <c r="CY26" s="181"/>
      <c r="CZ26" s="181"/>
      <c r="DA26" s="181"/>
      <c r="DB26" s="181"/>
      <c r="DC26" s="181"/>
      <c r="DD26" s="181"/>
      <c r="DE26" s="181"/>
      <c r="DF26" s="181"/>
      <c r="DG26" s="181"/>
      <c r="DH26" s="181"/>
      <c r="DI26" s="181"/>
      <c r="DJ26" s="181"/>
      <c r="DK26" s="181"/>
      <c r="DL26" s="181"/>
      <c r="DM26" s="181"/>
      <c r="DN26" s="181"/>
      <c r="DO26" s="181"/>
      <c r="DP26" s="181"/>
      <c r="DQ26" s="181"/>
      <c r="DR26" s="181"/>
      <c r="DS26" s="181"/>
      <c r="DT26" s="181"/>
      <c r="DU26" s="181"/>
      <c r="DV26" s="181"/>
      <c r="DW26" s="181"/>
      <c r="DX26" s="181"/>
      <c r="DY26" s="181"/>
      <c r="DZ26" s="181"/>
      <c r="EA26" s="181"/>
      <c r="EB26" s="181"/>
      <c r="EC26" s="181"/>
      <c r="ED26" s="181"/>
      <c r="EE26" s="181"/>
      <c r="EF26" s="181"/>
      <c r="EG26" s="181"/>
      <c r="EH26" s="181"/>
      <c r="EI26" s="181"/>
      <c r="EJ26" s="181"/>
      <c r="EK26" s="181"/>
      <c r="EL26" s="181"/>
      <c r="EM26" s="181"/>
      <c r="EN26" s="181"/>
      <c r="EO26" s="181"/>
      <c r="EP26" s="181"/>
      <c r="EQ26" s="181"/>
      <c r="ER26" s="181"/>
      <c r="ES26" s="181"/>
      <c r="ET26" s="181"/>
      <c r="EU26" s="181"/>
      <c r="EV26" s="181"/>
      <c r="EW26" s="181"/>
      <c r="EX26" s="181"/>
      <c r="EY26" s="181"/>
      <c r="EZ26" s="181"/>
      <c r="FA26" s="181"/>
      <c r="FB26" s="181"/>
      <c r="FC26" s="181"/>
      <c r="FD26" s="181"/>
      <c r="FE26" s="181"/>
      <c r="FF26" s="181"/>
      <c r="FG26" s="181"/>
      <c r="FH26" s="181"/>
      <c r="FI26" s="181"/>
      <c r="FJ26" s="181"/>
      <c r="FK26" s="181"/>
      <c r="FL26" s="181"/>
      <c r="FM26" s="181"/>
      <c r="FN26" s="181"/>
      <c r="FO26" s="181"/>
      <c r="FP26" s="181"/>
      <c r="FQ26" s="181"/>
      <c r="FR26" s="181"/>
      <c r="FS26" s="181"/>
      <c r="FT26" s="181"/>
      <c r="FU26" s="181"/>
      <c r="FV26" s="181"/>
      <c r="FW26" s="181"/>
      <c r="FX26" s="181"/>
      <c r="FY26" s="181"/>
      <c r="FZ26" s="181"/>
      <c r="GA26" s="181"/>
      <c r="GB26" s="181"/>
      <c r="GC26" s="181"/>
      <c r="GD26" s="181"/>
      <c r="GE26" s="181"/>
      <c r="GF26" s="181"/>
      <c r="GG26" s="181"/>
      <c r="GH26" s="181"/>
      <c r="GI26" s="181"/>
      <c r="GJ26" s="181"/>
      <c r="GK26" s="181"/>
      <c r="GL26" s="181"/>
      <c r="GM26" s="181"/>
      <c r="GN26" s="181"/>
      <c r="GO26" s="181"/>
      <c r="GP26" s="181"/>
      <c r="GQ26" s="181"/>
      <c r="GR26" s="181"/>
      <c r="GS26" s="181"/>
      <c r="GT26" s="181"/>
      <c r="GU26" s="181"/>
      <c r="GV26" s="181"/>
      <c r="GW26" s="181"/>
      <c r="GX26" s="181"/>
      <c r="GY26" s="181"/>
      <c r="GZ26" s="181"/>
      <c r="HA26" s="181"/>
      <c r="HB26" s="181"/>
      <c r="HC26" s="181"/>
      <c r="HD26" s="181"/>
      <c r="HE26" s="181"/>
      <c r="HF26" s="181"/>
      <c r="HG26" s="181"/>
      <c r="HH26" s="181"/>
      <c r="HI26" s="181"/>
      <c r="HJ26" s="181"/>
      <c r="HK26" s="181"/>
      <c r="HL26" s="181"/>
      <c r="HM26" s="181"/>
      <c r="HN26" s="181"/>
      <c r="HO26" s="181"/>
      <c r="HP26" s="181"/>
      <c r="HQ26" s="181"/>
      <c r="HR26" s="181"/>
      <c r="HS26" s="181"/>
      <c r="HT26" s="181"/>
      <c r="HU26" s="181"/>
      <c r="HV26" s="181"/>
      <c r="HW26" s="181"/>
      <c r="HX26" s="181"/>
      <c r="HY26" s="181"/>
      <c r="HZ26" s="181"/>
      <c r="IA26" s="181"/>
      <c r="IB26" s="181"/>
      <c r="IC26" s="181"/>
      <c r="ID26" s="181"/>
      <c r="IE26" s="181"/>
      <c r="IF26" s="181"/>
      <c r="IG26" s="181"/>
      <c r="IH26" s="181"/>
      <c r="II26" s="181"/>
      <c r="IJ26" s="181"/>
      <c r="IK26" s="181"/>
      <c r="IL26" s="181"/>
      <c r="IM26" s="181"/>
      <c r="IN26" s="181"/>
      <c r="IO26" s="181"/>
      <c r="IP26" s="181"/>
      <c r="IQ26" s="181"/>
      <c r="IR26" s="181"/>
      <c r="IS26" s="181"/>
      <c r="IT26" s="181"/>
      <c r="IU26" s="181"/>
      <c r="IV26" s="181"/>
      <c r="IW26" s="181"/>
      <c r="IX26" s="181"/>
    </row>
    <row r="27" spans="1:258" s="71" customFormat="1" ht="18" customHeight="1" x14ac:dyDescent="0.25">
      <c r="A27" s="181"/>
      <c r="B27" s="908" t="s">
        <v>44</v>
      </c>
      <c r="C27" s="906">
        <v>2728</v>
      </c>
      <c r="D27" s="1159">
        <f>[1]Cuadro_CCAA2!$W208</f>
        <v>108.49</v>
      </c>
      <c r="E27" s="177"/>
      <c r="F27" s="902">
        <v>2506</v>
      </c>
      <c r="G27" s="1159">
        <f>[1]Cuadro_CCAA2!$W234</f>
        <v>75.86</v>
      </c>
      <c r="H27" s="177"/>
      <c r="I27" s="902">
        <v>2506</v>
      </c>
      <c r="J27" s="1159">
        <f>[1]Cuadro_CCAA2!$W158</f>
        <v>181.37</v>
      </c>
      <c r="K27" s="305"/>
      <c r="L27" s="305">
        <f t="shared" si="1"/>
        <v>16</v>
      </c>
      <c r="M27" s="305">
        <v>15</v>
      </c>
      <c r="N27" s="305">
        <f t="shared" si="2"/>
        <v>8</v>
      </c>
      <c r="O27" s="306" t="str">
        <f t="shared" si="0"/>
        <v>Castilla - La Mancha</v>
      </c>
      <c r="P27" s="310">
        <f t="shared" si="3"/>
        <v>191.28</v>
      </c>
      <c r="Q27" s="304"/>
      <c r="R27" s="304"/>
      <c r="S27" s="307"/>
      <c r="T27" s="307"/>
      <c r="U27" s="307"/>
      <c r="V27" s="307"/>
      <c r="W27" s="181"/>
      <c r="X27" s="181"/>
      <c r="Y27" s="181"/>
      <c r="Z27" s="181"/>
      <c r="AA27" s="181"/>
      <c r="AB27" s="181"/>
      <c r="AC27" s="181"/>
      <c r="AD27" s="181"/>
      <c r="AE27" s="181"/>
      <c r="AF27" s="181"/>
      <c r="AG27" s="181"/>
      <c r="AH27" s="181"/>
      <c r="AI27" s="181"/>
      <c r="AJ27" s="181"/>
      <c r="AK27" s="181"/>
      <c r="AL27" s="181"/>
      <c r="AM27" s="181"/>
      <c r="AN27" s="181"/>
      <c r="AO27" s="181"/>
      <c r="AP27" s="181"/>
      <c r="AQ27" s="181"/>
      <c r="AR27" s="181"/>
      <c r="AS27" s="181"/>
      <c r="AT27" s="181"/>
      <c r="AU27" s="181"/>
      <c r="AV27" s="181"/>
      <c r="AW27" s="181"/>
      <c r="AX27" s="181"/>
      <c r="AY27" s="181"/>
      <c r="AZ27" s="181"/>
      <c r="BA27" s="181"/>
      <c r="BB27" s="181"/>
      <c r="BC27" s="181"/>
      <c r="BD27" s="181"/>
      <c r="BE27" s="181"/>
      <c r="BF27" s="181"/>
      <c r="BG27" s="181"/>
      <c r="BH27" s="181"/>
      <c r="BI27" s="181"/>
      <c r="BJ27" s="181"/>
      <c r="BK27" s="181"/>
      <c r="BL27" s="181"/>
      <c r="BM27" s="181"/>
      <c r="BN27" s="181"/>
      <c r="BO27" s="181"/>
      <c r="BP27" s="181"/>
      <c r="BQ27" s="181"/>
      <c r="BR27" s="181"/>
      <c r="BS27" s="181"/>
      <c r="BT27" s="181"/>
      <c r="BU27" s="181"/>
      <c r="BV27" s="181"/>
      <c r="BW27" s="181"/>
      <c r="BX27" s="181"/>
      <c r="BY27" s="181"/>
      <c r="BZ27" s="181"/>
      <c r="CA27" s="181"/>
      <c r="CB27" s="181"/>
      <c r="CC27" s="181"/>
      <c r="CD27" s="181"/>
      <c r="CE27" s="181"/>
      <c r="CF27" s="181"/>
      <c r="CG27" s="181"/>
      <c r="CH27" s="181"/>
      <c r="CI27" s="181"/>
      <c r="CJ27" s="181"/>
      <c r="CK27" s="181"/>
      <c r="CL27" s="181"/>
      <c r="CM27" s="181"/>
      <c r="CN27" s="181"/>
      <c r="CO27" s="181"/>
      <c r="CP27" s="181"/>
      <c r="CQ27" s="181"/>
      <c r="CR27" s="181"/>
      <c r="CS27" s="181"/>
      <c r="CT27" s="181"/>
      <c r="CU27" s="181"/>
      <c r="CV27" s="181"/>
      <c r="CW27" s="181"/>
      <c r="CX27" s="181"/>
      <c r="CY27" s="181"/>
      <c r="CZ27" s="181"/>
      <c r="DA27" s="181"/>
      <c r="DB27" s="181"/>
      <c r="DC27" s="181"/>
      <c r="DD27" s="181"/>
      <c r="DE27" s="181"/>
      <c r="DF27" s="181"/>
      <c r="DG27" s="181"/>
      <c r="DH27" s="181"/>
      <c r="DI27" s="181"/>
      <c r="DJ27" s="181"/>
      <c r="DK27" s="181"/>
      <c r="DL27" s="181"/>
      <c r="DM27" s="181"/>
      <c r="DN27" s="181"/>
      <c r="DO27" s="181"/>
      <c r="DP27" s="181"/>
      <c r="DQ27" s="181"/>
      <c r="DR27" s="181"/>
      <c r="DS27" s="181"/>
      <c r="DT27" s="181"/>
      <c r="DU27" s="181"/>
      <c r="DV27" s="181"/>
      <c r="DW27" s="181"/>
      <c r="DX27" s="181"/>
      <c r="DY27" s="181"/>
      <c r="DZ27" s="181"/>
      <c r="EA27" s="181"/>
      <c r="EB27" s="181"/>
      <c r="EC27" s="181"/>
      <c r="ED27" s="181"/>
      <c r="EE27" s="181"/>
      <c r="EF27" s="181"/>
      <c r="EG27" s="181"/>
      <c r="EH27" s="181"/>
      <c r="EI27" s="181"/>
      <c r="EJ27" s="181"/>
      <c r="EK27" s="181"/>
      <c r="EL27" s="181"/>
      <c r="EM27" s="181"/>
      <c r="EN27" s="181"/>
      <c r="EO27" s="181"/>
      <c r="EP27" s="181"/>
      <c r="EQ27" s="181"/>
      <c r="ER27" s="181"/>
      <c r="ES27" s="181"/>
      <c r="ET27" s="181"/>
      <c r="EU27" s="181"/>
      <c r="EV27" s="181"/>
      <c r="EW27" s="181"/>
      <c r="EX27" s="181"/>
      <c r="EY27" s="181"/>
      <c r="EZ27" s="181"/>
      <c r="FA27" s="181"/>
      <c r="FB27" s="181"/>
      <c r="FC27" s="181"/>
      <c r="FD27" s="181"/>
      <c r="FE27" s="181"/>
      <c r="FF27" s="181"/>
      <c r="FG27" s="181"/>
      <c r="FH27" s="181"/>
      <c r="FI27" s="181"/>
      <c r="FJ27" s="181"/>
      <c r="FK27" s="181"/>
      <c r="FL27" s="181"/>
      <c r="FM27" s="181"/>
      <c r="FN27" s="181"/>
      <c r="FO27" s="181"/>
      <c r="FP27" s="181"/>
      <c r="FQ27" s="181"/>
      <c r="FR27" s="181"/>
      <c r="FS27" s="181"/>
      <c r="FT27" s="181"/>
      <c r="FU27" s="181"/>
      <c r="FV27" s="181"/>
      <c r="FW27" s="181"/>
      <c r="FX27" s="181"/>
      <c r="FY27" s="181"/>
      <c r="FZ27" s="181"/>
      <c r="GA27" s="181"/>
      <c r="GB27" s="181"/>
      <c r="GC27" s="181"/>
      <c r="GD27" s="181"/>
      <c r="GE27" s="181"/>
      <c r="GF27" s="181"/>
      <c r="GG27" s="181"/>
      <c r="GH27" s="181"/>
      <c r="GI27" s="181"/>
      <c r="GJ27" s="181"/>
      <c r="GK27" s="181"/>
      <c r="GL27" s="181"/>
      <c r="GM27" s="181"/>
      <c r="GN27" s="181"/>
      <c r="GO27" s="181"/>
      <c r="GP27" s="181"/>
      <c r="GQ27" s="181"/>
      <c r="GR27" s="181"/>
      <c r="GS27" s="181"/>
      <c r="GT27" s="181"/>
      <c r="GU27" s="181"/>
      <c r="GV27" s="181"/>
      <c r="GW27" s="181"/>
      <c r="GX27" s="181"/>
      <c r="GY27" s="181"/>
      <c r="GZ27" s="181"/>
      <c r="HA27" s="181"/>
      <c r="HB27" s="181"/>
      <c r="HC27" s="181"/>
      <c r="HD27" s="181"/>
      <c r="HE27" s="181"/>
      <c r="HF27" s="181"/>
      <c r="HG27" s="181"/>
      <c r="HH27" s="181"/>
      <c r="HI27" s="181"/>
      <c r="HJ27" s="181"/>
      <c r="HK27" s="181"/>
      <c r="HL27" s="181"/>
      <c r="HM27" s="181"/>
      <c r="HN27" s="181"/>
      <c r="HO27" s="181"/>
      <c r="HP27" s="181"/>
      <c r="HQ27" s="181"/>
      <c r="HR27" s="181"/>
      <c r="HS27" s="181"/>
      <c r="HT27" s="181"/>
      <c r="HU27" s="181"/>
      <c r="HV27" s="181"/>
      <c r="HW27" s="181"/>
      <c r="HX27" s="181"/>
      <c r="HY27" s="181"/>
      <c r="HZ27" s="181"/>
      <c r="IA27" s="181"/>
      <c r="IB27" s="181"/>
      <c r="IC27" s="181"/>
      <c r="ID27" s="181"/>
      <c r="IE27" s="181"/>
      <c r="IF27" s="181"/>
      <c r="IG27" s="181"/>
      <c r="IH27" s="181"/>
      <c r="II27" s="181"/>
      <c r="IJ27" s="181"/>
      <c r="IK27" s="181"/>
      <c r="IL27" s="181"/>
      <c r="IM27" s="181"/>
      <c r="IN27" s="181"/>
      <c r="IO27" s="181"/>
      <c r="IP27" s="181"/>
      <c r="IQ27" s="181"/>
      <c r="IR27" s="181"/>
      <c r="IS27" s="181"/>
      <c r="IT27" s="181"/>
      <c r="IU27" s="181"/>
      <c r="IV27" s="181"/>
      <c r="IW27" s="181"/>
      <c r="IX27" s="181"/>
    </row>
    <row r="28" spans="1:258" s="71" customFormat="1" ht="18" customHeight="1" x14ac:dyDescent="0.25">
      <c r="A28" s="181"/>
      <c r="B28" s="908" t="s">
        <v>164</v>
      </c>
      <c r="C28" s="906">
        <v>16684</v>
      </c>
      <c r="D28" s="1159">
        <f>[1]Cuadro_CCAA2!$W209</f>
        <v>80.010000000000005</v>
      </c>
      <c r="E28" s="177"/>
      <c r="F28" s="902">
        <v>8475</v>
      </c>
      <c r="G28" s="1159">
        <f>[1]Cuadro_CCAA2!$W235</f>
        <v>51.18</v>
      </c>
      <c r="H28" s="177"/>
      <c r="I28" s="902">
        <v>8475</v>
      </c>
      <c r="J28" s="1159">
        <f>[1]Cuadro_CCAA2!$W159</f>
        <v>138.47</v>
      </c>
      <c r="K28" s="305"/>
      <c r="L28" s="305">
        <f t="shared" si="1"/>
        <v>18</v>
      </c>
      <c r="M28" s="305">
        <v>16</v>
      </c>
      <c r="N28" s="305">
        <f t="shared" si="2"/>
        <v>15</v>
      </c>
      <c r="O28" s="306" t="str">
        <f t="shared" si="0"/>
        <v>Navarra, Comunidad Foral de</v>
      </c>
      <c r="P28" s="309">
        <f t="shared" si="3"/>
        <v>181.37</v>
      </c>
      <c r="Q28" s="304"/>
      <c r="R28" s="304"/>
      <c r="S28" s="307"/>
      <c r="T28" s="307"/>
      <c r="U28" s="307"/>
      <c r="V28" s="307"/>
      <c r="W28" s="181"/>
      <c r="X28" s="181"/>
      <c r="Y28" s="181"/>
      <c r="Z28" s="181"/>
      <c r="AA28" s="181"/>
      <c r="AB28" s="181"/>
      <c r="AC28" s="181"/>
      <c r="AD28" s="181"/>
      <c r="AE28" s="181"/>
      <c r="AF28" s="181"/>
      <c r="AG28" s="181"/>
      <c r="AH28" s="181"/>
      <c r="AI28" s="181"/>
      <c r="AJ28" s="181"/>
      <c r="AK28" s="181"/>
      <c r="AL28" s="181"/>
      <c r="AM28" s="181"/>
      <c r="AN28" s="181"/>
      <c r="AO28" s="181"/>
      <c r="AP28" s="181"/>
      <c r="AQ28" s="181"/>
      <c r="AR28" s="181"/>
      <c r="AS28" s="181"/>
      <c r="AT28" s="181"/>
      <c r="AU28" s="181"/>
      <c r="AV28" s="181"/>
      <c r="AW28" s="181"/>
      <c r="AX28" s="181"/>
      <c r="AY28" s="181"/>
      <c r="AZ28" s="181"/>
      <c r="BA28" s="181"/>
      <c r="BB28" s="181"/>
      <c r="BC28" s="181"/>
      <c r="BD28" s="181"/>
      <c r="BE28" s="181"/>
      <c r="BF28" s="181"/>
      <c r="BG28" s="181"/>
      <c r="BH28" s="181"/>
      <c r="BI28" s="181"/>
      <c r="BJ28" s="181"/>
      <c r="BK28" s="181"/>
      <c r="BL28" s="181"/>
      <c r="BM28" s="181"/>
      <c r="BN28" s="181"/>
      <c r="BO28" s="181"/>
      <c r="BP28" s="181"/>
      <c r="BQ28" s="181"/>
      <c r="BR28" s="181"/>
      <c r="BS28" s="181"/>
      <c r="BT28" s="181"/>
      <c r="BU28" s="181"/>
      <c r="BV28" s="181"/>
      <c r="BW28" s="181"/>
      <c r="BX28" s="181"/>
      <c r="BY28" s="181"/>
      <c r="BZ28" s="181"/>
      <c r="CA28" s="181"/>
      <c r="CB28" s="181"/>
      <c r="CC28" s="181"/>
      <c r="CD28" s="181"/>
      <c r="CE28" s="181"/>
      <c r="CF28" s="181"/>
      <c r="CG28" s="181"/>
      <c r="CH28" s="181"/>
      <c r="CI28" s="181"/>
      <c r="CJ28" s="181"/>
      <c r="CK28" s="181"/>
      <c r="CL28" s="181"/>
      <c r="CM28" s="181"/>
      <c r="CN28" s="181"/>
      <c r="CO28" s="181"/>
      <c r="CP28" s="181"/>
      <c r="CQ28" s="181"/>
      <c r="CR28" s="181"/>
      <c r="CS28" s="181"/>
      <c r="CT28" s="181"/>
      <c r="CU28" s="181"/>
      <c r="CV28" s="181"/>
      <c r="CW28" s="181"/>
      <c r="CX28" s="181"/>
      <c r="CY28" s="181"/>
      <c r="CZ28" s="181"/>
      <c r="DA28" s="181"/>
      <c r="DB28" s="181"/>
      <c r="DC28" s="181"/>
      <c r="DD28" s="181"/>
      <c r="DE28" s="181"/>
      <c r="DF28" s="181"/>
      <c r="DG28" s="181"/>
      <c r="DH28" s="181"/>
      <c r="DI28" s="181"/>
      <c r="DJ28" s="181"/>
      <c r="DK28" s="181"/>
      <c r="DL28" s="181"/>
      <c r="DM28" s="181"/>
      <c r="DN28" s="181"/>
      <c r="DO28" s="181"/>
      <c r="DP28" s="181"/>
      <c r="DQ28" s="181"/>
      <c r="DR28" s="181"/>
      <c r="DS28" s="181"/>
      <c r="DT28" s="181"/>
      <c r="DU28" s="181"/>
      <c r="DV28" s="181"/>
      <c r="DW28" s="181"/>
      <c r="DX28" s="181"/>
      <c r="DY28" s="181"/>
      <c r="DZ28" s="181"/>
      <c r="EA28" s="181"/>
      <c r="EB28" s="181"/>
      <c r="EC28" s="181"/>
      <c r="ED28" s="181"/>
      <c r="EE28" s="181"/>
      <c r="EF28" s="181"/>
      <c r="EG28" s="181"/>
      <c r="EH28" s="181"/>
      <c r="EI28" s="181"/>
      <c r="EJ28" s="181"/>
      <c r="EK28" s="181"/>
      <c r="EL28" s="181"/>
      <c r="EM28" s="181"/>
      <c r="EN28" s="181"/>
      <c r="EO28" s="181"/>
      <c r="EP28" s="181"/>
      <c r="EQ28" s="181"/>
      <c r="ER28" s="181"/>
      <c r="ES28" s="181"/>
      <c r="ET28" s="181"/>
      <c r="EU28" s="181"/>
      <c r="EV28" s="181"/>
      <c r="EW28" s="181"/>
      <c r="EX28" s="181"/>
      <c r="EY28" s="181"/>
      <c r="EZ28" s="181"/>
      <c r="FA28" s="181"/>
      <c r="FB28" s="181"/>
      <c r="FC28" s="181"/>
      <c r="FD28" s="181"/>
      <c r="FE28" s="181"/>
      <c r="FF28" s="181"/>
      <c r="FG28" s="181"/>
      <c r="FH28" s="181"/>
      <c r="FI28" s="181"/>
      <c r="FJ28" s="181"/>
      <c r="FK28" s="181"/>
      <c r="FL28" s="181"/>
      <c r="FM28" s="181"/>
      <c r="FN28" s="181"/>
      <c r="FO28" s="181"/>
      <c r="FP28" s="181"/>
      <c r="FQ28" s="181"/>
      <c r="FR28" s="181"/>
      <c r="FS28" s="181"/>
      <c r="FT28" s="181"/>
      <c r="FU28" s="181"/>
      <c r="FV28" s="181"/>
      <c r="FW28" s="181"/>
      <c r="FX28" s="181"/>
      <c r="FY28" s="181"/>
      <c r="FZ28" s="181"/>
      <c r="GA28" s="181"/>
      <c r="GB28" s="181"/>
      <c r="GC28" s="181"/>
      <c r="GD28" s="181"/>
      <c r="GE28" s="181"/>
      <c r="GF28" s="181"/>
      <c r="GG28" s="181"/>
      <c r="GH28" s="181"/>
      <c r="GI28" s="181"/>
      <c r="GJ28" s="181"/>
      <c r="GK28" s="181"/>
      <c r="GL28" s="181"/>
      <c r="GM28" s="181"/>
      <c r="GN28" s="181"/>
      <c r="GO28" s="181"/>
      <c r="GP28" s="181"/>
      <c r="GQ28" s="181"/>
      <c r="GR28" s="181"/>
      <c r="GS28" s="181"/>
      <c r="GT28" s="181"/>
      <c r="GU28" s="181"/>
      <c r="GV28" s="181"/>
      <c r="GW28" s="181"/>
      <c r="GX28" s="181"/>
      <c r="GY28" s="181"/>
      <c r="GZ28" s="181"/>
      <c r="HA28" s="181"/>
      <c r="HB28" s="181"/>
      <c r="HC28" s="181"/>
      <c r="HD28" s="181"/>
      <c r="HE28" s="181"/>
      <c r="HF28" s="181"/>
      <c r="HG28" s="181"/>
      <c r="HH28" s="181"/>
      <c r="HI28" s="181"/>
      <c r="HJ28" s="181"/>
      <c r="HK28" s="181"/>
      <c r="HL28" s="181"/>
      <c r="HM28" s="181"/>
      <c r="HN28" s="181"/>
      <c r="HO28" s="181"/>
      <c r="HP28" s="181"/>
      <c r="HQ28" s="181"/>
      <c r="HR28" s="181"/>
      <c r="HS28" s="181"/>
      <c r="HT28" s="181"/>
      <c r="HU28" s="181"/>
      <c r="HV28" s="181"/>
      <c r="HW28" s="181"/>
      <c r="HX28" s="181"/>
      <c r="HY28" s="181"/>
      <c r="HZ28" s="181"/>
      <c r="IA28" s="181"/>
      <c r="IB28" s="181"/>
      <c r="IC28" s="181"/>
      <c r="ID28" s="181"/>
      <c r="IE28" s="181"/>
      <c r="IF28" s="181"/>
      <c r="IG28" s="181"/>
      <c r="IH28" s="181"/>
      <c r="II28" s="181"/>
      <c r="IJ28" s="181"/>
      <c r="IK28" s="181"/>
      <c r="IL28" s="181"/>
      <c r="IM28" s="181"/>
      <c r="IN28" s="181"/>
      <c r="IO28" s="181"/>
      <c r="IP28" s="181"/>
      <c r="IQ28" s="181"/>
      <c r="IR28" s="181"/>
      <c r="IS28" s="181"/>
      <c r="IT28" s="181"/>
      <c r="IU28" s="181"/>
      <c r="IV28" s="181"/>
      <c r="IW28" s="181"/>
      <c r="IX28" s="181"/>
    </row>
    <row r="29" spans="1:258" s="71" customFormat="1" ht="18" customHeight="1" x14ac:dyDescent="0.25">
      <c r="A29" s="181"/>
      <c r="B29" s="908" t="s">
        <v>46</v>
      </c>
      <c r="C29" s="906">
        <v>2525</v>
      </c>
      <c r="D29" s="1160">
        <f>[1]Cuadro_CCAA2!$W210</f>
        <v>54.06</v>
      </c>
      <c r="E29" s="177"/>
      <c r="F29" s="902">
        <v>1551</v>
      </c>
      <c r="G29" s="1160">
        <f>[1]Cuadro_CCAA2!$W236</f>
        <v>149.04</v>
      </c>
      <c r="H29" s="177"/>
      <c r="I29" s="902">
        <v>1551</v>
      </c>
      <c r="J29" s="1160">
        <f>[1]Cuadro_CCAA2!$W160</f>
        <v>196.39</v>
      </c>
      <c r="K29" s="305"/>
      <c r="L29" s="305">
        <f t="shared" si="1"/>
        <v>14</v>
      </c>
      <c r="M29" s="305">
        <v>17</v>
      </c>
      <c r="N29" s="305">
        <f t="shared" si="2"/>
        <v>6</v>
      </c>
      <c r="O29" s="306" t="str">
        <f t="shared" si="0"/>
        <v>Cantabria</v>
      </c>
      <c r="P29" s="309">
        <f t="shared" si="3"/>
        <v>180.9</v>
      </c>
      <c r="Q29" s="304"/>
      <c r="R29" s="304"/>
      <c r="S29" s="307"/>
      <c r="T29" s="307"/>
      <c r="U29" s="307"/>
      <c r="V29" s="307"/>
      <c r="W29" s="181"/>
      <c r="X29" s="181"/>
      <c r="Y29" s="181"/>
      <c r="Z29" s="181"/>
      <c r="AA29" s="181"/>
      <c r="AB29" s="181"/>
      <c r="AC29" s="181"/>
      <c r="AD29" s="181"/>
      <c r="AE29" s="181"/>
      <c r="AF29" s="181"/>
      <c r="AG29" s="181"/>
      <c r="AH29" s="181"/>
      <c r="AI29" s="181"/>
      <c r="AJ29" s="181"/>
      <c r="AK29" s="181"/>
      <c r="AL29" s="181"/>
      <c r="AM29" s="181"/>
      <c r="AN29" s="181"/>
      <c r="AO29" s="181"/>
      <c r="AP29" s="181"/>
      <c r="AQ29" s="181"/>
      <c r="AR29" s="181"/>
      <c r="AS29" s="181"/>
      <c r="AT29" s="181"/>
      <c r="AU29" s="181"/>
      <c r="AV29" s="181"/>
      <c r="AW29" s="181"/>
      <c r="AX29" s="181"/>
      <c r="AY29" s="181"/>
      <c r="AZ29" s="181"/>
      <c r="BA29" s="181"/>
      <c r="BB29" s="181"/>
      <c r="BC29" s="181"/>
      <c r="BD29" s="181"/>
      <c r="BE29" s="181"/>
      <c r="BF29" s="181"/>
      <c r="BG29" s="181"/>
      <c r="BH29" s="181"/>
      <c r="BI29" s="181"/>
      <c r="BJ29" s="181"/>
      <c r="BK29" s="181"/>
      <c r="BL29" s="181"/>
      <c r="BM29" s="181"/>
      <c r="BN29" s="181"/>
      <c r="BO29" s="181"/>
      <c r="BP29" s="181"/>
      <c r="BQ29" s="181"/>
      <c r="BR29" s="181"/>
      <c r="BS29" s="181"/>
      <c r="BT29" s="181"/>
      <c r="BU29" s="181"/>
      <c r="BV29" s="181"/>
      <c r="BW29" s="181"/>
      <c r="BX29" s="181"/>
      <c r="BY29" s="181"/>
      <c r="BZ29" s="181"/>
      <c r="CA29" s="181"/>
      <c r="CB29" s="181"/>
      <c r="CC29" s="181"/>
      <c r="CD29" s="181"/>
      <c r="CE29" s="181"/>
      <c r="CF29" s="181"/>
      <c r="CG29" s="181"/>
      <c r="CH29" s="181"/>
      <c r="CI29" s="181"/>
      <c r="CJ29" s="181"/>
      <c r="CK29" s="181"/>
      <c r="CL29" s="181"/>
      <c r="CM29" s="181"/>
      <c r="CN29" s="181"/>
      <c r="CO29" s="181"/>
      <c r="CP29" s="181"/>
      <c r="CQ29" s="181"/>
      <c r="CR29" s="181"/>
      <c r="CS29" s="181"/>
      <c r="CT29" s="181"/>
      <c r="CU29" s="181"/>
      <c r="CV29" s="181"/>
      <c r="CW29" s="181"/>
      <c r="CX29" s="181"/>
      <c r="CY29" s="181"/>
      <c r="CZ29" s="181"/>
      <c r="DA29" s="181"/>
      <c r="DB29" s="181"/>
      <c r="DC29" s="181"/>
      <c r="DD29" s="181"/>
      <c r="DE29" s="181"/>
      <c r="DF29" s="181"/>
      <c r="DG29" s="181"/>
      <c r="DH29" s="181"/>
      <c r="DI29" s="181"/>
      <c r="DJ29" s="181"/>
      <c r="DK29" s="181"/>
      <c r="DL29" s="181"/>
      <c r="DM29" s="181"/>
      <c r="DN29" s="181"/>
      <c r="DO29" s="181"/>
      <c r="DP29" s="181"/>
      <c r="DQ29" s="181"/>
      <c r="DR29" s="181"/>
      <c r="DS29" s="181"/>
      <c r="DT29" s="181"/>
      <c r="DU29" s="181"/>
      <c r="DV29" s="181"/>
      <c r="DW29" s="181"/>
      <c r="DX29" s="181"/>
      <c r="DY29" s="181"/>
      <c r="DZ29" s="181"/>
      <c r="EA29" s="181"/>
      <c r="EB29" s="181"/>
      <c r="EC29" s="181"/>
      <c r="ED29" s="181"/>
      <c r="EE29" s="181"/>
      <c r="EF29" s="181"/>
      <c r="EG29" s="181"/>
      <c r="EH29" s="181"/>
      <c r="EI29" s="181"/>
      <c r="EJ29" s="181"/>
      <c r="EK29" s="181"/>
      <c r="EL29" s="181"/>
      <c r="EM29" s="181"/>
      <c r="EN29" s="181"/>
      <c r="EO29" s="181"/>
      <c r="EP29" s="181"/>
      <c r="EQ29" s="181"/>
      <c r="ER29" s="181"/>
      <c r="ES29" s="181"/>
      <c r="ET29" s="181"/>
      <c r="EU29" s="181"/>
      <c r="EV29" s="181"/>
      <c r="EW29" s="181"/>
      <c r="EX29" s="181"/>
      <c r="EY29" s="181"/>
      <c r="EZ29" s="181"/>
      <c r="FA29" s="181"/>
      <c r="FB29" s="181"/>
      <c r="FC29" s="181"/>
      <c r="FD29" s="181"/>
      <c r="FE29" s="181"/>
      <c r="FF29" s="181"/>
      <c r="FG29" s="181"/>
      <c r="FH29" s="181"/>
      <c r="FI29" s="181"/>
      <c r="FJ29" s="181"/>
      <c r="FK29" s="181"/>
      <c r="FL29" s="181"/>
      <c r="FM29" s="181"/>
      <c r="FN29" s="181"/>
      <c r="FO29" s="181"/>
      <c r="FP29" s="181"/>
      <c r="FQ29" s="181"/>
      <c r="FR29" s="181"/>
      <c r="FS29" s="181"/>
      <c r="FT29" s="181"/>
      <c r="FU29" s="181"/>
      <c r="FV29" s="181"/>
      <c r="FW29" s="181"/>
      <c r="FX29" s="181"/>
      <c r="FY29" s="181"/>
      <c r="FZ29" s="181"/>
      <c r="GA29" s="181"/>
      <c r="GB29" s="181"/>
      <c r="GC29" s="181"/>
      <c r="GD29" s="181"/>
      <c r="GE29" s="181"/>
      <c r="GF29" s="181"/>
      <c r="GG29" s="181"/>
      <c r="GH29" s="181"/>
      <c r="GI29" s="181"/>
      <c r="GJ29" s="181"/>
      <c r="GK29" s="181"/>
      <c r="GL29" s="181"/>
      <c r="GM29" s="181"/>
      <c r="GN29" s="181"/>
      <c r="GO29" s="181"/>
      <c r="GP29" s="181"/>
      <c r="GQ29" s="181"/>
      <c r="GR29" s="181"/>
      <c r="GS29" s="181"/>
      <c r="GT29" s="181"/>
      <c r="GU29" s="181"/>
      <c r="GV29" s="181"/>
      <c r="GW29" s="181"/>
      <c r="GX29" s="181"/>
      <c r="GY29" s="181"/>
      <c r="GZ29" s="181"/>
      <c r="HA29" s="181"/>
      <c r="HB29" s="181"/>
      <c r="HC29" s="181"/>
      <c r="HD29" s="181"/>
      <c r="HE29" s="181"/>
      <c r="HF29" s="181"/>
      <c r="HG29" s="181"/>
      <c r="HH29" s="181"/>
      <c r="HI29" s="181"/>
      <c r="HJ29" s="181"/>
      <c r="HK29" s="181"/>
      <c r="HL29" s="181"/>
      <c r="HM29" s="181"/>
      <c r="HN29" s="181"/>
      <c r="HO29" s="181"/>
      <c r="HP29" s="181"/>
      <c r="HQ29" s="181"/>
      <c r="HR29" s="181"/>
      <c r="HS29" s="181"/>
      <c r="HT29" s="181"/>
      <c r="HU29" s="181"/>
      <c r="HV29" s="181"/>
      <c r="HW29" s="181"/>
      <c r="HX29" s="181"/>
      <c r="HY29" s="181"/>
      <c r="HZ29" s="181"/>
      <c r="IA29" s="181"/>
      <c r="IB29" s="181"/>
      <c r="IC29" s="181"/>
      <c r="ID29" s="181"/>
      <c r="IE29" s="181"/>
      <c r="IF29" s="181"/>
      <c r="IG29" s="181"/>
      <c r="IH29" s="181"/>
      <c r="II29" s="181"/>
      <c r="IJ29" s="181"/>
      <c r="IK29" s="181"/>
      <c r="IL29" s="181"/>
      <c r="IM29" s="181"/>
      <c r="IN29" s="181"/>
      <c r="IO29" s="181"/>
      <c r="IP29" s="181"/>
      <c r="IQ29" s="181"/>
      <c r="IR29" s="181"/>
      <c r="IS29" s="181"/>
      <c r="IT29" s="181"/>
      <c r="IU29" s="181"/>
      <c r="IV29" s="181"/>
      <c r="IW29" s="181"/>
      <c r="IX29" s="181"/>
    </row>
    <row r="30" spans="1:258" s="71" customFormat="1" ht="18" customHeight="1" x14ac:dyDescent="0.25">
      <c r="A30" s="181"/>
      <c r="B30" s="908" t="s">
        <v>39</v>
      </c>
      <c r="C30" s="902">
        <v>367</v>
      </c>
      <c r="D30" s="1161">
        <f>[1]Cuadro_CCAA2!$W211</f>
        <v>34.049999999999997</v>
      </c>
      <c r="E30" s="177"/>
      <c r="F30" s="902">
        <v>252</v>
      </c>
      <c r="G30" s="1161">
        <f>[1]Cuadro_CCAA2!$W237</f>
        <v>33.53</v>
      </c>
      <c r="H30" s="177"/>
      <c r="I30" s="902">
        <v>252</v>
      </c>
      <c r="J30" s="1161">
        <f>[1]Cuadro_CCAA2!$W161</f>
        <v>64.459999999999994</v>
      </c>
      <c r="K30" s="305"/>
      <c r="L30" s="305">
        <f t="shared" si="1"/>
        <v>20</v>
      </c>
      <c r="M30" s="305">
        <v>18</v>
      </c>
      <c r="N30" s="305">
        <f t="shared" si="2"/>
        <v>16</v>
      </c>
      <c r="O30" s="306" t="str">
        <f t="shared" si="0"/>
        <v>País Vasco*</v>
      </c>
      <c r="P30" s="309">
        <f t="shared" si="3"/>
        <v>138.47</v>
      </c>
      <c r="Q30" s="132"/>
      <c r="R30" s="132"/>
      <c r="S30" s="307"/>
      <c r="T30" s="307"/>
      <c r="U30" s="307"/>
      <c r="V30" s="307"/>
      <c r="W30" s="181"/>
      <c r="X30" s="181"/>
      <c r="Y30" s="181"/>
      <c r="Z30" s="181"/>
      <c r="AA30" s="181"/>
      <c r="AB30" s="181"/>
      <c r="AC30" s="181"/>
      <c r="AD30" s="181"/>
      <c r="AE30" s="181"/>
      <c r="AF30" s="181"/>
      <c r="AG30" s="181"/>
      <c r="AH30" s="181"/>
      <c r="AI30" s="181"/>
      <c r="AJ30" s="181"/>
      <c r="AK30" s="181"/>
      <c r="AL30" s="181"/>
      <c r="AM30" s="181"/>
      <c r="AN30" s="181"/>
      <c r="AO30" s="181"/>
      <c r="AP30" s="181"/>
      <c r="AQ30" s="181"/>
      <c r="AR30" s="181"/>
      <c r="AS30" s="181"/>
      <c r="AT30" s="181"/>
      <c r="AU30" s="181"/>
      <c r="AV30" s="181"/>
      <c r="AW30" s="181"/>
      <c r="AX30" s="181"/>
      <c r="AY30" s="181"/>
      <c r="AZ30" s="181"/>
      <c r="BA30" s="181"/>
      <c r="BB30" s="181"/>
      <c r="BC30" s="181"/>
      <c r="BD30" s="181"/>
      <c r="BE30" s="181"/>
      <c r="BF30" s="181"/>
      <c r="BG30" s="181"/>
      <c r="BH30" s="181"/>
      <c r="BI30" s="181"/>
      <c r="BJ30" s="181"/>
      <c r="BK30" s="181"/>
      <c r="BL30" s="181"/>
      <c r="BM30" s="181"/>
      <c r="BN30" s="181"/>
      <c r="BO30" s="181"/>
      <c r="BP30" s="181"/>
      <c r="BQ30" s="181"/>
      <c r="BR30" s="181"/>
      <c r="BS30" s="181"/>
      <c r="BT30" s="181"/>
      <c r="BU30" s="181"/>
      <c r="BV30" s="181"/>
      <c r="BW30" s="181"/>
      <c r="BX30" s="181"/>
      <c r="BY30" s="181"/>
      <c r="BZ30" s="181"/>
      <c r="CA30" s="181"/>
      <c r="CB30" s="181"/>
      <c r="CC30" s="181"/>
      <c r="CD30" s="181"/>
      <c r="CE30" s="181"/>
      <c r="CF30" s="181"/>
      <c r="CG30" s="181"/>
      <c r="CH30" s="181"/>
      <c r="CI30" s="181"/>
      <c r="CJ30" s="181"/>
      <c r="CK30" s="181"/>
      <c r="CL30" s="181"/>
      <c r="CM30" s="181"/>
      <c r="CN30" s="181"/>
      <c r="CO30" s="181"/>
      <c r="CP30" s="181"/>
      <c r="CQ30" s="181"/>
      <c r="CR30" s="181"/>
      <c r="CS30" s="181"/>
      <c r="CT30" s="181"/>
      <c r="CU30" s="181"/>
      <c r="CV30" s="181"/>
      <c r="CW30" s="181"/>
      <c r="CX30" s="181"/>
      <c r="CY30" s="181"/>
      <c r="CZ30" s="181"/>
      <c r="DA30" s="181"/>
      <c r="DB30" s="181"/>
      <c r="DC30" s="181"/>
      <c r="DD30" s="181"/>
      <c r="DE30" s="181"/>
      <c r="DF30" s="181"/>
      <c r="DG30" s="181"/>
      <c r="DH30" s="181"/>
      <c r="DI30" s="181"/>
      <c r="DJ30" s="181"/>
      <c r="DK30" s="181"/>
      <c r="DL30" s="181"/>
      <c r="DM30" s="181"/>
      <c r="DN30" s="181"/>
      <c r="DO30" s="181"/>
      <c r="DP30" s="181"/>
      <c r="DQ30" s="181"/>
      <c r="DR30" s="181"/>
      <c r="DS30" s="181"/>
      <c r="DT30" s="181"/>
      <c r="DU30" s="181"/>
      <c r="DV30" s="181"/>
      <c r="DW30" s="181"/>
      <c r="DX30" s="181"/>
      <c r="DY30" s="181"/>
      <c r="DZ30" s="181"/>
      <c r="EA30" s="181"/>
      <c r="EB30" s="181"/>
      <c r="EC30" s="181"/>
      <c r="ED30" s="181"/>
      <c r="EE30" s="181"/>
      <c r="EF30" s="181"/>
      <c r="EG30" s="181"/>
      <c r="EH30" s="181"/>
      <c r="EI30" s="181"/>
      <c r="EJ30" s="181"/>
      <c r="EK30" s="181"/>
      <c r="EL30" s="181"/>
      <c r="EM30" s="181"/>
      <c r="EN30" s="181"/>
      <c r="EO30" s="181"/>
      <c r="EP30" s="181"/>
      <c r="EQ30" s="181"/>
      <c r="ER30" s="181"/>
      <c r="ES30" s="181"/>
      <c r="ET30" s="181"/>
      <c r="EU30" s="181"/>
      <c r="EV30" s="181"/>
      <c r="EW30" s="181"/>
      <c r="EX30" s="181"/>
      <c r="EY30" s="181"/>
      <c r="EZ30" s="181"/>
      <c r="FA30" s="181"/>
      <c r="FB30" s="181"/>
      <c r="FC30" s="181"/>
      <c r="FD30" s="181"/>
      <c r="FE30" s="181"/>
      <c r="FF30" s="181"/>
      <c r="FG30" s="181"/>
      <c r="FH30" s="181"/>
      <c r="FI30" s="181"/>
      <c r="FJ30" s="181"/>
      <c r="FK30" s="181"/>
      <c r="FL30" s="181"/>
      <c r="FM30" s="181"/>
      <c r="FN30" s="181"/>
      <c r="FO30" s="181"/>
      <c r="FP30" s="181"/>
      <c r="FQ30" s="181"/>
      <c r="FR30" s="181"/>
      <c r="FS30" s="181"/>
      <c r="FT30" s="181"/>
      <c r="FU30" s="181"/>
      <c r="FV30" s="181"/>
      <c r="FW30" s="181"/>
      <c r="FX30" s="181"/>
      <c r="FY30" s="181"/>
      <c r="FZ30" s="181"/>
      <c r="GA30" s="181"/>
      <c r="GB30" s="181"/>
      <c r="GC30" s="181"/>
      <c r="GD30" s="181"/>
      <c r="GE30" s="181"/>
      <c r="GF30" s="181"/>
      <c r="GG30" s="181"/>
      <c r="GH30" s="181"/>
      <c r="GI30" s="181"/>
      <c r="GJ30" s="181"/>
      <c r="GK30" s="181"/>
      <c r="GL30" s="181"/>
      <c r="GM30" s="181"/>
      <c r="GN30" s="181"/>
      <c r="GO30" s="181"/>
      <c r="GP30" s="181"/>
      <c r="GQ30" s="181"/>
      <c r="GR30" s="181"/>
      <c r="GS30" s="181"/>
      <c r="GT30" s="181"/>
      <c r="GU30" s="181"/>
      <c r="GV30" s="181"/>
      <c r="GW30" s="181"/>
      <c r="GX30" s="181"/>
      <c r="GY30" s="181"/>
      <c r="GZ30" s="181"/>
      <c r="HA30" s="181"/>
      <c r="HB30" s="181"/>
      <c r="HC30" s="181"/>
      <c r="HD30" s="181"/>
      <c r="HE30" s="181"/>
      <c r="HF30" s="181"/>
      <c r="HG30" s="181"/>
      <c r="HH30" s="181"/>
      <c r="HI30" s="181"/>
      <c r="HJ30" s="181"/>
      <c r="HK30" s="181"/>
      <c r="HL30" s="181"/>
      <c r="HM30" s="181"/>
      <c r="HN30" s="181"/>
      <c r="HO30" s="181"/>
      <c r="HP30" s="181"/>
      <c r="HQ30" s="181"/>
      <c r="HR30" s="181"/>
      <c r="HS30" s="181"/>
      <c r="HT30" s="181"/>
      <c r="HU30" s="181"/>
      <c r="HV30" s="181"/>
      <c r="HW30" s="181"/>
      <c r="HX30" s="181"/>
      <c r="HY30" s="181"/>
      <c r="HZ30" s="181"/>
      <c r="IA30" s="181"/>
      <c r="IB30" s="181"/>
      <c r="IC30" s="181"/>
      <c r="ID30" s="181"/>
      <c r="IE30" s="181"/>
      <c r="IF30" s="181"/>
      <c r="IG30" s="181"/>
      <c r="IH30" s="181"/>
      <c r="II30" s="181"/>
      <c r="IJ30" s="181"/>
      <c r="IK30" s="181"/>
      <c r="IL30" s="181"/>
      <c r="IM30" s="181"/>
      <c r="IN30" s="181"/>
      <c r="IO30" s="181"/>
      <c r="IP30" s="181"/>
      <c r="IQ30" s="181"/>
      <c r="IR30" s="181"/>
      <c r="IS30" s="181"/>
      <c r="IT30" s="181"/>
      <c r="IU30" s="181"/>
      <c r="IV30" s="181"/>
      <c r="IW30" s="181"/>
      <c r="IX30" s="181"/>
    </row>
    <row r="31" spans="1:258" s="71" customFormat="1" ht="18" customHeight="1" x14ac:dyDescent="0.25">
      <c r="A31" s="181"/>
      <c r="B31" s="1157" t="s">
        <v>47</v>
      </c>
      <c r="C31" s="1162">
        <v>493</v>
      </c>
      <c r="D31" s="1163">
        <f>[1]Cuadro_CCAA2!$W212</f>
        <v>116.3</v>
      </c>
      <c r="E31" s="133"/>
      <c r="F31" s="1162">
        <v>304</v>
      </c>
      <c r="G31" s="1163">
        <f>[1]Cuadro_CCAA2!$W238</f>
        <v>144.85</v>
      </c>
      <c r="H31" s="133"/>
      <c r="I31" s="1162">
        <v>304</v>
      </c>
      <c r="J31" s="1163">
        <f>[1]Cuadro_CCAA2!$W162</f>
        <v>271.31</v>
      </c>
      <c r="K31" s="305"/>
      <c r="L31" s="305">
        <f t="shared" si="1"/>
        <v>11</v>
      </c>
      <c r="M31" s="305">
        <v>19</v>
      </c>
      <c r="N31" s="305">
        <f t="shared" si="2"/>
        <v>7</v>
      </c>
      <c r="O31" s="306" t="str">
        <f t="shared" si="0"/>
        <v>Castilla y León*</v>
      </c>
      <c r="P31" s="309">
        <f t="shared" si="3"/>
        <v>128.06</v>
      </c>
      <c r="Q31" s="252"/>
      <c r="R31" s="252"/>
      <c r="S31" s="307"/>
      <c r="T31" s="307"/>
      <c r="U31" s="307"/>
      <c r="V31" s="307"/>
      <c r="W31" s="181"/>
      <c r="X31" s="181"/>
      <c r="Y31" s="181"/>
      <c r="Z31" s="181"/>
      <c r="AA31" s="181"/>
      <c r="AB31" s="181"/>
      <c r="AC31" s="181"/>
      <c r="AD31" s="181"/>
      <c r="AE31" s="181"/>
      <c r="AF31" s="181"/>
      <c r="AG31" s="181"/>
      <c r="AH31" s="181"/>
      <c r="AI31" s="181"/>
      <c r="AJ31" s="181"/>
      <c r="AK31" s="181"/>
      <c r="AL31" s="181"/>
      <c r="AM31" s="181"/>
      <c r="AN31" s="181"/>
      <c r="AO31" s="181"/>
      <c r="AP31" s="181"/>
      <c r="AQ31" s="181"/>
      <c r="AR31" s="181"/>
      <c r="AS31" s="181"/>
      <c r="AT31" s="181"/>
      <c r="AU31" s="181"/>
      <c r="AV31" s="181"/>
      <c r="AW31" s="181"/>
      <c r="AX31" s="181"/>
      <c r="AY31" s="181"/>
      <c r="AZ31" s="181"/>
      <c r="BA31" s="181"/>
      <c r="BB31" s="181"/>
      <c r="BC31" s="181"/>
      <c r="BD31" s="181"/>
      <c r="BE31" s="181"/>
      <c r="BF31" s="181"/>
      <c r="BG31" s="181"/>
      <c r="BH31" s="181"/>
      <c r="BI31" s="181"/>
      <c r="BJ31" s="181"/>
      <c r="BK31" s="181"/>
      <c r="BL31" s="181"/>
      <c r="BM31" s="181"/>
      <c r="BN31" s="181"/>
      <c r="BO31" s="181"/>
      <c r="BP31" s="181"/>
      <c r="BQ31" s="181"/>
      <c r="BR31" s="181"/>
      <c r="BS31" s="181"/>
      <c r="BT31" s="181"/>
      <c r="BU31" s="181"/>
      <c r="BV31" s="181"/>
      <c r="BW31" s="181"/>
      <c r="BX31" s="181"/>
      <c r="BY31" s="181"/>
      <c r="BZ31" s="181"/>
      <c r="CA31" s="181"/>
      <c r="CB31" s="181"/>
      <c r="CC31" s="181"/>
      <c r="CD31" s="181"/>
      <c r="CE31" s="181"/>
      <c r="CF31" s="181"/>
      <c r="CG31" s="181"/>
      <c r="CH31" s="181"/>
      <c r="CI31" s="181"/>
      <c r="CJ31" s="181"/>
      <c r="CK31" s="181"/>
      <c r="CL31" s="181"/>
      <c r="CM31" s="181"/>
      <c r="CN31" s="181"/>
      <c r="CO31" s="181"/>
      <c r="CP31" s="181"/>
      <c r="CQ31" s="181"/>
      <c r="CR31" s="181"/>
      <c r="CS31" s="181"/>
      <c r="CT31" s="181"/>
      <c r="CU31" s="181"/>
      <c r="CV31" s="181"/>
      <c r="CW31" s="181"/>
      <c r="CX31" s="181"/>
      <c r="CY31" s="181"/>
      <c r="CZ31" s="181"/>
      <c r="DA31" s="181"/>
      <c r="DB31" s="181"/>
      <c r="DC31" s="181"/>
      <c r="DD31" s="181"/>
      <c r="DE31" s="181"/>
      <c r="DF31" s="181"/>
      <c r="DG31" s="181"/>
      <c r="DH31" s="181"/>
      <c r="DI31" s="181"/>
      <c r="DJ31" s="181"/>
      <c r="DK31" s="181"/>
      <c r="DL31" s="181"/>
      <c r="DM31" s="181"/>
      <c r="DN31" s="181"/>
      <c r="DO31" s="181"/>
      <c r="DP31" s="181"/>
      <c r="DQ31" s="181"/>
      <c r="DR31" s="181"/>
      <c r="DS31" s="181"/>
      <c r="DT31" s="181"/>
      <c r="DU31" s="181"/>
      <c r="DV31" s="181"/>
      <c r="DW31" s="181"/>
      <c r="DX31" s="181"/>
      <c r="DY31" s="181"/>
      <c r="DZ31" s="181"/>
      <c r="EA31" s="181"/>
      <c r="EB31" s="181"/>
      <c r="EC31" s="181"/>
      <c r="ED31" s="181"/>
      <c r="EE31" s="181"/>
      <c r="EF31" s="181"/>
      <c r="EG31" s="181"/>
      <c r="EH31" s="181"/>
      <c r="EI31" s="181"/>
      <c r="EJ31" s="181"/>
      <c r="EK31" s="181"/>
      <c r="EL31" s="181"/>
      <c r="EM31" s="181"/>
      <c r="EN31" s="181"/>
      <c r="EO31" s="181"/>
      <c r="EP31" s="181"/>
      <c r="EQ31" s="181"/>
      <c r="ER31" s="181"/>
      <c r="ES31" s="181"/>
      <c r="ET31" s="181"/>
      <c r="EU31" s="181"/>
      <c r="EV31" s="181"/>
      <c r="EW31" s="181"/>
      <c r="EX31" s="181"/>
      <c r="EY31" s="181"/>
      <c r="EZ31" s="181"/>
      <c r="FA31" s="181"/>
      <c r="FB31" s="181"/>
      <c r="FC31" s="181"/>
      <c r="FD31" s="181"/>
      <c r="FE31" s="181"/>
      <c r="FF31" s="181"/>
      <c r="FG31" s="181"/>
      <c r="FH31" s="181"/>
      <c r="FI31" s="181"/>
      <c r="FJ31" s="181"/>
      <c r="FK31" s="181"/>
      <c r="FL31" s="181"/>
      <c r="FM31" s="181"/>
      <c r="FN31" s="181"/>
      <c r="FO31" s="181"/>
      <c r="FP31" s="181"/>
      <c r="FQ31" s="181"/>
      <c r="FR31" s="181"/>
      <c r="FS31" s="181"/>
      <c r="FT31" s="181"/>
      <c r="FU31" s="181"/>
      <c r="FV31" s="181"/>
      <c r="FW31" s="181"/>
      <c r="FX31" s="181"/>
      <c r="FY31" s="181"/>
      <c r="FZ31" s="181"/>
      <c r="GA31" s="181"/>
      <c r="GB31" s="181"/>
      <c r="GC31" s="181"/>
      <c r="GD31" s="181"/>
      <c r="GE31" s="181"/>
      <c r="GF31" s="181"/>
      <c r="GG31" s="181"/>
      <c r="GH31" s="181"/>
      <c r="GI31" s="181"/>
      <c r="GJ31" s="181"/>
      <c r="GK31" s="181"/>
      <c r="GL31" s="181"/>
      <c r="GM31" s="181"/>
      <c r="GN31" s="181"/>
      <c r="GO31" s="181"/>
      <c r="GP31" s="181"/>
      <c r="GQ31" s="181"/>
      <c r="GR31" s="181"/>
      <c r="GS31" s="181"/>
      <c r="GT31" s="181"/>
      <c r="GU31" s="181"/>
      <c r="GV31" s="181"/>
      <c r="GW31" s="181"/>
      <c r="GX31" s="181"/>
      <c r="GY31" s="181"/>
      <c r="GZ31" s="181"/>
      <c r="HA31" s="181"/>
      <c r="HB31" s="181"/>
      <c r="HC31" s="181"/>
      <c r="HD31" s="181"/>
      <c r="HE31" s="181"/>
      <c r="HF31" s="181"/>
      <c r="HG31" s="181"/>
      <c r="HH31" s="181"/>
      <c r="HI31" s="181"/>
      <c r="HJ31" s="181"/>
      <c r="HK31" s="181"/>
      <c r="HL31" s="181"/>
      <c r="HM31" s="181"/>
      <c r="HN31" s="181"/>
      <c r="HO31" s="181"/>
      <c r="HP31" s="181"/>
      <c r="HQ31" s="181"/>
      <c r="HR31" s="181"/>
      <c r="HS31" s="181"/>
      <c r="HT31" s="181"/>
      <c r="HU31" s="181"/>
      <c r="HV31" s="181"/>
      <c r="HW31" s="181"/>
      <c r="HX31" s="181"/>
      <c r="HY31" s="181"/>
      <c r="HZ31" s="181"/>
      <c r="IA31" s="181"/>
      <c r="IB31" s="181"/>
      <c r="IC31" s="181"/>
      <c r="ID31" s="181"/>
      <c r="IE31" s="181"/>
      <c r="IF31" s="181"/>
      <c r="IG31" s="181"/>
      <c r="IH31" s="181"/>
      <c r="II31" s="181"/>
      <c r="IJ31" s="181"/>
      <c r="IK31" s="181"/>
      <c r="IL31" s="181"/>
      <c r="IM31" s="181"/>
      <c r="IN31" s="181"/>
      <c r="IO31" s="181"/>
      <c r="IP31" s="181"/>
      <c r="IQ31" s="181"/>
      <c r="IR31" s="181"/>
      <c r="IS31" s="181"/>
      <c r="IT31" s="181"/>
      <c r="IU31" s="181"/>
      <c r="IV31" s="181"/>
      <c r="IW31" s="181"/>
      <c r="IX31" s="181"/>
    </row>
    <row r="32" spans="1:258" s="71" customFormat="1" ht="5.25" customHeight="1" x14ac:dyDescent="0.25">
      <c r="A32" s="181"/>
      <c r="B32" s="185"/>
      <c r="C32" s="122"/>
      <c r="D32" s="576"/>
      <c r="E32" s="185"/>
      <c r="F32" s="185"/>
      <c r="G32" s="186"/>
      <c r="H32" s="185"/>
      <c r="I32" s="157"/>
      <c r="J32" s="186"/>
      <c r="K32" s="308"/>
      <c r="L32" s="305"/>
      <c r="M32" s="305">
        <v>20</v>
      </c>
      <c r="N32" s="305">
        <f t="shared" si="2"/>
        <v>18</v>
      </c>
      <c r="O32" s="306" t="str">
        <f t="shared" si="0"/>
        <v>Ceuta</v>
      </c>
      <c r="P32" s="309">
        <f t="shared" si="3"/>
        <v>64.459999999999994</v>
      </c>
      <c r="Q32" s="261"/>
      <c r="R32" s="261"/>
      <c r="S32" s="307"/>
      <c r="T32" s="307"/>
      <c r="U32" s="307"/>
      <c r="V32" s="307"/>
      <c r="W32" s="181"/>
      <c r="X32" s="181"/>
      <c r="Y32" s="181"/>
      <c r="Z32" s="181"/>
      <c r="AA32" s="181"/>
      <c r="AB32" s="181"/>
      <c r="AC32" s="181"/>
      <c r="AD32" s="181"/>
      <c r="AE32" s="181"/>
      <c r="AF32" s="181"/>
      <c r="AG32" s="181"/>
      <c r="AH32" s="181"/>
      <c r="AI32" s="181"/>
      <c r="AJ32" s="181"/>
      <c r="AK32" s="181"/>
      <c r="AL32" s="181"/>
      <c r="AM32" s="181"/>
      <c r="AN32" s="181"/>
      <c r="AO32" s="181"/>
      <c r="AP32" s="181"/>
      <c r="AQ32" s="181"/>
      <c r="AR32" s="181"/>
      <c r="AS32" s="181"/>
      <c r="AT32" s="181"/>
      <c r="AU32" s="181"/>
      <c r="AV32" s="181"/>
      <c r="AW32" s="181"/>
      <c r="AX32" s="181"/>
      <c r="AY32" s="181"/>
      <c r="AZ32" s="181"/>
      <c r="BA32" s="181"/>
      <c r="BB32" s="181"/>
      <c r="BC32" s="181"/>
      <c r="BD32" s="181"/>
      <c r="BE32" s="181"/>
      <c r="BF32" s="181"/>
      <c r="BG32" s="181"/>
      <c r="BH32" s="181"/>
      <c r="BI32" s="181"/>
      <c r="BJ32" s="181"/>
      <c r="BK32" s="181"/>
      <c r="BL32" s="181"/>
      <c r="BM32" s="181"/>
      <c r="BN32" s="181"/>
      <c r="BO32" s="181"/>
      <c r="BP32" s="181"/>
      <c r="BQ32" s="181"/>
      <c r="BR32" s="181"/>
      <c r="BS32" s="181"/>
      <c r="BT32" s="181"/>
      <c r="BU32" s="181"/>
      <c r="BV32" s="181"/>
      <c r="BW32" s="181"/>
      <c r="BX32" s="181"/>
      <c r="BY32" s="181"/>
      <c r="BZ32" s="181"/>
      <c r="CA32" s="181"/>
      <c r="CB32" s="181"/>
      <c r="CC32" s="181"/>
      <c r="CD32" s="181"/>
      <c r="CE32" s="181"/>
      <c r="CF32" s="181"/>
      <c r="CG32" s="181"/>
      <c r="CH32" s="181"/>
      <c r="CI32" s="181"/>
      <c r="CJ32" s="181"/>
      <c r="CK32" s="181"/>
      <c r="CL32" s="181"/>
      <c r="CM32" s="181"/>
      <c r="CN32" s="181"/>
      <c r="CO32" s="181"/>
      <c r="CP32" s="181"/>
      <c r="CQ32" s="181"/>
      <c r="CR32" s="181"/>
      <c r="CS32" s="181"/>
      <c r="CT32" s="181"/>
      <c r="CU32" s="181"/>
      <c r="CV32" s="181"/>
      <c r="CW32" s="181"/>
      <c r="CX32" s="181"/>
      <c r="CY32" s="181"/>
      <c r="CZ32" s="181"/>
      <c r="DA32" s="181"/>
      <c r="DB32" s="181"/>
      <c r="DC32" s="181"/>
      <c r="DD32" s="181"/>
      <c r="DE32" s="181"/>
      <c r="DF32" s="181"/>
      <c r="DG32" s="181"/>
      <c r="DH32" s="181"/>
      <c r="DI32" s="181"/>
      <c r="DJ32" s="181"/>
      <c r="DK32" s="181"/>
      <c r="DL32" s="181"/>
      <c r="DM32" s="181"/>
      <c r="DN32" s="181"/>
      <c r="DO32" s="181"/>
      <c r="DP32" s="181"/>
      <c r="DQ32" s="181"/>
      <c r="DR32" s="181"/>
      <c r="DS32" s="181"/>
      <c r="DT32" s="181"/>
      <c r="DU32" s="181"/>
      <c r="DV32" s="181"/>
      <c r="DW32" s="181"/>
      <c r="DX32" s="181"/>
      <c r="DY32" s="181"/>
      <c r="DZ32" s="181"/>
      <c r="EA32" s="181"/>
      <c r="EB32" s="181"/>
      <c r="EC32" s="181"/>
      <c r="ED32" s="181"/>
      <c r="EE32" s="181"/>
      <c r="EF32" s="181"/>
      <c r="EG32" s="181"/>
      <c r="EH32" s="181"/>
      <c r="EI32" s="181"/>
      <c r="EJ32" s="181"/>
      <c r="EK32" s="181"/>
      <c r="EL32" s="181"/>
      <c r="EM32" s="181"/>
      <c r="EN32" s="181"/>
      <c r="EO32" s="181"/>
      <c r="EP32" s="181"/>
      <c r="EQ32" s="181"/>
      <c r="ER32" s="181"/>
      <c r="ES32" s="181"/>
      <c r="ET32" s="181"/>
      <c r="EU32" s="181"/>
      <c r="EV32" s="181"/>
      <c r="EW32" s="181"/>
      <c r="EX32" s="181"/>
      <c r="EY32" s="181"/>
      <c r="EZ32" s="181"/>
      <c r="FA32" s="181"/>
      <c r="FB32" s="181"/>
      <c r="FC32" s="181"/>
      <c r="FD32" s="181"/>
      <c r="FE32" s="181"/>
      <c r="FF32" s="181"/>
      <c r="FG32" s="181"/>
      <c r="FH32" s="181"/>
      <c r="FI32" s="181"/>
      <c r="FJ32" s="181"/>
      <c r="FK32" s="181"/>
      <c r="FL32" s="181"/>
      <c r="FM32" s="181"/>
      <c r="FN32" s="181"/>
      <c r="FO32" s="181"/>
      <c r="FP32" s="181"/>
      <c r="FQ32" s="181"/>
      <c r="FR32" s="181"/>
      <c r="FS32" s="181"/>
      <c r="FT32" s="181"/>
      <c r="FU32" s="181"/>
      <c r="FV32" s="181"/>
      <c r="FW32" s="181"/>
      <c r="FX32" s="181"/>
      <c r="FY32" s="181"/>
      <c r="FZ32" s="181"/>
      <c r="GA32" s="181"/>
      <c r="GB32" s="181"/>
      <c r="GC32" s="181"/>
      <c r="GD32" s="181"/>
      <c r="GE32" s="181"/>
      <c r="GF32" s="181"/>
      <c r="GG32" s="181"/>
      <c r="GH32" s="181"/>
      <c r="GI32" s="181"/>
      <c r="GJ32" s="181"/>
      <c r="GK32" s="181"/>
      <c r="GL32" s="181"/>
      <c r="GM32" s="181"/>
      <c r="GN32" s="181"/>
      <c r="GO32" s="181"/>
      <c r="GP32" s="181"/>
      <c r="GQ32" s="181"/>
      <c r="GR32" s="181"/>
      <c r="GS32" s="181"/>
      <c r="GT32" s="181"/>
      <c r="GU32" s="181"/>
      <c r="GV32" s="181"/>
      <c r="GW32" s="181"/>
      <c r="GX32" s="181"/>
      <c r="GY32" s="181"/>
      <c r="GZ32" s="181"/>
      <c r="HA32" s="181"/>
      <c r="HB32" s="181"/>
      <c r="HC32" s="181"/>
      <c r="HD32" s="181"/>
      <c r="HE32" s="181"/>
      <c r="HF32" s="181"/>
      <c r="HG32" s="181"/>
      <c r="HH32" s="181"/>
      <c r="HI32" s="181"/>
      <c r="HJ32" s="181"/>
      <c r="HK32" s="181"/>
      <c r="HL32" s="181"/>
      <c r="HM32" s="181"/>
      <c r="HN32" s="181"/>
      <c r="HO32" s="181"/>
      <c r="HP32" s="181"/>
      <c r="HQ32" s="181"/>
      <c r="HR32" s="181"/>
      <c r="HS32" s="181"/>
      <c r="HT32" s="181"/>
      <c r="HU32" s="181"/>
      <c r="HV32" s="181"/>
      <c r="HW32" s="181"/>
      <c r="HX32" s="181"/>
      <c r="HY32" s="181"/>
      <c r="HZ32" s="181"/>
      <c r="IA32" s="181"/>
      <c r="IB32" s="181"/>
      <c r="IC32" s="181"/>
      <c r="ID32" s="181"/>
      <c r="IE32" s="181"/>
      <c r="IF32" s="181"/>
      <c r="IG32" s="181"/>
      <c r="IH32" s="181"/>
      <c r="II32" s="181"/>
      <c r="IJ32" s="181"/>
      <c r="IK32" s="181"/>
      <c r="IL32" s="181"/>
      <c r="IM32" s="181"/>
      <c r="IN32" s="181"/>
      <c r="IO32" s="181"/>
      <c r="IP32" s="181"/>
      <c r="IQ32" s="181"/>
      <c r="IR32" s="181"/>
      <c r="IS32" s="181"/>
      <c r="IT32" s="181"/>
      <c r="IU32" s="181"/>
      <c r="IV32" s="181"/>
      <c r="IW32" s="181"/>
      <c r="IX32" s="181"/>
    </row>
    <row r="33" spans="1:258" s="13" customFormat="1" ht="15.75" customHeight="1" x14ac:dyDescent="0.25">
      <c r="A33" s="123"/>
      <c r="B33" s="911" t="s">
        <v>0</v>
      </c>
      <c r="C33" s="912">
        <f>SUM(C13:C31)</f>
        <v>313059</v>
      </c>
      <c r="D33" s="1164">
        <f>[1]Cuadro_CCAA2!$W213</f>
        <v>198.81</v>
      </c>
      <c r="E33" s="862"/>
      <c r="F33" s="912">
        <f>SUM(F13:F31)</f>
        <v>199500</v>
      </c>
      <c r="G33" s="1164">
        <f>[1]Cuadro_CCAA2!$W239</f>
        <v>108.62</v>
      </c>
      <c r="H33" s="742"/>
      <c r="I33" s="912">
        <f>SUM(I13:I31)</f>
        <v>199500</v>
      </c>
      <c r="J33" s="1164">
        <f>[1]Cuadro_CCAA2!$W163</f>
        <v>327.32</v>
      </c>
      <c r="K33" s="261"/>
      <c r="L33" s="305">
        <f t="shared" si="1"/>
        <v>5</v>
      </c>
      <c r="M33" s="261"/>
      <c r="N33" s="261"/>
      <c r="O33" s="261"/>
      <c r="P33" s="261"/>
      <c r="Q33" s="261"/>
      <c r="R33" s="261"/>
      <c r="S33" s="307"/>
      <c r="T33" s="307"/>
      <c r="U33" s="307"/>
      <c r="V33" s="307"/>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23"/>
      <c r="AZ33" s="123"/>
      <c r="BA33" s="123"/>
      <c r="BB33" s="123"/>
      <c r="BC33" s="123"/>
      <c r="BD33" s="123"/>
      <c r="BE33" s="123"/>
      <c r="BF33" s="123"/>
      <c r="BG33" s="123"/>
      <c r="BH33" s="123"/>
      <c r="BI33" s="123"/>
      <c r="BJ33" s="123"/>
      <c r="BK33" s="123"/>
      <c r="BL33" s="123"/>
      <c r="BM33" s="123"/>
      <c r="BN33" s="123"/>
      <c r="BO33" s="123"/>
      <c r="BP33" s="123"/>
      <c r="BQ33" s="123"/>
      <c r="BR33" s="123"/>
      <c r="BS33" s="123"/>
      <c r="BT33" s="123"/>
      <c r="BU33" s="123"/>
      <c r="BV33" s="123"/>
      <c r="BW33" s="123"/>
      <c r="BX33" s="123"/>
      <c r="BY33" s="123"/>
      <c r="BZ33" s="123"/>
      <c r="CA33" s="123"/>
      <c r="CB33" s="123"/>
      <c r="CC33" s="123"/>
      <c r="CD33" s="123"/>
      <c r="CE33" s="123"/>
      <c r="CF33" s="123"/>
      <c r="CG33" s="123"/>
      <c r="CH33" s="123"/>
      <c r="CI33" s="123"/>
      <c r="CJ33" s="123"/>
      <c r="CK33" s="123"/>
      <c r="CL33" s="123"/>
      <c r="CM33" s="123"/>
      <c r="CN33" s="123"/>
      <c r="CO33" s="123"/>
      <c r="CP33" s="123"/>
      <c r="CQ33" s="123"/>
      <c r="CR33" s="123"/>
      <c r="CS33" s="123"/>
      <c r="CT33" s="123"/>
      <c r="CU33" s="123"/>
      <c r="CV33" s="123"/>
      <c r="CW33" s="123"/>
      <c r="CX33" s="123"/>
      <c r="CY33" s="123"/>
      <c r="CZ33" s="123"/>
      <c r="DA33" s="123"/>
      <c r="DB33" s="123"/>
      <c r="DC33" s="123"/>
      <c r="DD33" s="123"/>
      <c r="DE33" s="123"/>
      <c r="DF33" s="123"/>
      <c r="DG33" s="123"/>
      <c r="DH33" s="123"/>
      <c r="DI33" s="123"/>
      <c r="DJ33" s="123"/>
      <c r="DK33" s="123"/>
      <c r="DL33" s="123"/>
      <c r="DM33" s="123"/>
      <c r="DN33" s="123"/>
      <c r="DO33" s="123"/>
      <c r="DP33" s="123"/>
      <c r="DQ33" s="123"/>
      <c r="DR33" s="123"/>
      <c r="DS33" s="123"/>
      <c r="DT33" s="123"/>
      <c r="DU33" s="123"/>
      <c r="DV33" s="123"/>
      <c r="DW33" s="123"/>
      <c r="DX33" s="123"/>
      <c r="DY33" s="123"/>
      <c r="DZ33" s="123"/>
      <c r="EA33" s="123"/>
      <c r="EB33" s="123"/>
      <c r="EC33" s="123"/>
      <c r="ED33" s="123"/>
      <c r="EE33" s="123"/>
      <c r="EF33" s="123"/>
      <c r="EG33" s="123"/>
      <c r="EH33" s="123"/>
      <c r="EI33" s="123"/>
      <c r="EJ33" s="123"/>
      <c r="EK33" s="123"/>
      <c r="EL33" s="123"/>
      <c r="EM33" s="123"/>
      <c r="EN33" s="123"/>
      <c r="EO33" s="123"/>
      <c r="EP33" s="123"/>
      <c r="EQ33" s="123"/>
      <c r="ER33" s="123"/>
      <c r="ES33" s="123"/>
      <c r="ET33" s="123"/>
      <c r="EU33" s="123"/>
      <c r="EV33" s="123"/>
      <c r="EW33" s="123"/>
      <c r="EX33" s="123"/>
      <c r="EY33" s="123"/>
      <c r="EZ33" s="123"/>
      <c r="FA33" s="123"/>
      <c r="FB33" s="123"/>
      <c r="FC33" s="123"/>
      <c r="FD33" s="123"/>
      <c r="FE33" s="123"/>
      <c r="FF33" s="123"/>
      <c r="FG33" s="123"/>
      <c r="FH33" s="123"/>
      <c r="FI33" s="123"/>
      <c r="FJ33" s="123"/>
      <c r="FK33" s="123"/>
      <c r="FL33" s="123"/>
      <c r="FM33" s="123"/>
      <c r="FN33" s="123"/>
      <c r="FO33" s="123"/>
      <c r="FP33" s="123"/>
      <c r="FQ33" s="123"/>
      <c r="FR33" s="123"/>
      <c r="FS33" s="123"/>
      <c r="FT33" s="123"/>
      <c r="FU33" s="123"/>
      <c r="FV33" s="123"/>
      <c r="FW33" s="123"/>
      <c r="FX33" s="123"/>
      <c r="FY33" s="123"/>
      <c r="FZ33" s="123"/>
      <c r="GA33" s="123"/>
      <c r="GB33" s="123"/>
      <c r="GC33" s="123"/>
      <c r="GD33" s="123"/>
      <c r="GE33" s="123"/>
      <c r="GF33" s="123"/>
      <c r="GG33" s="123"/>
      <c r="GH33" s="123"/>
      <c r="GI33" s="123"/>
      <c r="GJ33" s="123"/>
      <c r="GK33" s="123"/>
      <c r="GL33" s="123"/>
      <c r="GM33" s="123"/>
      <c r="GN33" s="123"/>
      <c r="GO33" s="123"/>
      <c r="GP33" s="123"/>
      <c r="GQ33" s="123"/>
      <c r="GR33" s="123"/>
      <c r="GS33" s="123"/>
      <c r="GT33" s="123"/>
      <c r="GU33" s="123"/>
      <c r="GV33" s="123"/>
      <c r="GW33" s="123"/>
      <c r="GX33" s="123"/>
      <c r="GY33" s="123"/>
      <c r="GZ33" s="123"/>
      <c r="HA33" s="123"/>
      <c r="HB33" s="123"/>
      <c r="HC33" s="123"/>
      <c r="HD33" s="123"/>
      <c r="HE33" s="123"/>
      <c r="HF33" s="123"/>
      <c r="HG33" s="123"/>
      <c r="HH33" s="123"/>
      <c r="HI33" s="123"/>
      <c r="HJ33" s="123"/>
      <c r="HK33" s="123"/>
      <c r="HL33" s="123"/>
      <c r="HM33" s="123"/>
      <c r="HN33" s="123"/>
      <c r="HO33" s="123"/>
      <c r="HP33" s="123"/>
      <c r="HQ33" s="123"/>
      <c r="HR33" s="123"/>
      <c r="HS33" s="123"/>
      <c r="HT33" s="123"/>
      <c r="HU33" s="123"/>
      <c r="HV33" s="123"/>
      <c r="HW33" s="123"/>
      <c r="HX33" s="123"/>
      <c r="HY33" s="123"/>
      <c r="HZ33" s="123"/>
      <c r="IA33" s="123"/>
      <c r="IB33" s="123"/>
      <c r="IC33" s="123"/>
      <c r="ID33" s="123"/>
      <c r="IE33" s="123"/>
      <c r="IF33" s="123"/>
      <c r="IG33" s="123"/>
      <c r="IH33" s="123"/>
      <c r="II33" s="123"/>
      <c r="IJ33" s="123"/>
      <c r="IK33" s="123"/>
      <c r="IL33" s="123"/>
      <c r="IM33" s="123"/>
      <c r="IN33" s="123"/>
      <c r="IO33" s="123"/>
      <c r="IP33" s="123"/>
      <c r="IQ33" s="123"/>
      <c r="IR33" s="123"/>
      <c r="IS33" s="123"/>
      <c r="IT33" s="123"/>
      <c r="IU33" s="123"/>
      <c r="IV33" s="123"/>
      <c r="IW33" s="123"/>
      <c r="IX33" s="123"/>
    </row>
    <row r="34" spans="1:258" s="13" customFormat="1" ht="9.75" customHeight="1" x14ac:dyDescent="0.25">
      <c r="A34" s="123"/>
      <c r="B34" s="191"/>
      <c r="C34" s="191"/>
      <c r="D34" s="191"/>
      <c r="E34" s="190"/>
      <c r="F34" s="192"/>
      <c r="G34" s="193"/>
      <c r="H34" s="113"/>
      <c r="I34" s="192"/>
      <c r="J34" s="193"/>
      <c r="K34" s="189"/>
      <c r="L34" s="189"/>
      <c r="M34" s="189"/>
      <c r="N34" s="189"/>
      <c r="O34" s="189"/>
      <c r="P34" s="189"/>
      <c r="Q34" s="162"/>
      <c r="R34" s="162"/>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c r="AU34" s="123"/>
      <c r="AV34" s="123"/>
      <c r="AW34" s="123"/>
      <c r="AX34" s="123"/>
      <c r="AY34" s="123"/>
      <c r="AZ34" s="123"/>
      <c r="BA34" s="123"/>
      <c r="BB34" s="123"/>
      <c r="BC34" s="123"/>
      <c r="BD34" s="123"/>
      <c r="BE34" s="123"/>
      <c r="BF34" s="123"/>
      <c r="BG34" s="123"/>
      <c r="BH34" s="123"/>
      <c r="BI34" s="123"/>
      <c r="BJ34" s="123"/>
      <c r="BK34" s="123"/>
      <c r="BL34" s="123"/>
      <c r="BM34" s="123"/>
      <c r="BN34" s="123"/>
      <c r="BO34" s="123"/>
      <c r="BP34" s="123"/>
      <c r="BQ34" s="123"/>
      <c r="BR34" s="123"/>
      <c r="BS34" s="123"/>
      <c r="BT34" s="123"/>
      <c r="BU34" s="123"/>
      <c r="BV34" s="123"/>
      <c r="BW34" s="123"/>
      <c r="BX34" s="123"/>
      <c r="BY34" s="123"/>
      <c r="BZ34" s="123"/>
      <c r="CA34" s="123"/>
      <c r="CB34" s="123"/>
      <c r="CC34" s="123"/>
      <c r="CD34" s="123"/>
      <c r="CE34" s="123"/>
      <c r="CF34" s="123"/>
      <c r="CG34" s="123"/>
      <c r="CH34" s="123"/>
      <c r="CI34" s="123"/>
      <c r="CJ34" s="123"/>
      <c r="CK34" s="123"/>
      <c r="CL34" s="123"/>
      <c r="CM34" s="123"/>
      <c r="CN34" s="123"/>
      <c r="CO34" s="123"/>
      <c r="CP34" s="123"/>
      <c r="CQ34" s="123"/>
      <c r="CR34" s="123"/>
      <c r="CS34" s="123"/>
      <c r="CT34" s="123"/>
      <c r="CU34" s="123"/>
      <c r="CV34" s="123"/>
      <c r="CW34" s="123"/>
      <c r="CX34" s="123"/>
      <c r="CY34" s="123"/>
      <c r="CZ34" s="123"/>
      <c r="DA34" s="123"/>
      <c r="DB34" s="123"/>
      <c r="DC34" s="123"/>
      <c r="DD34" s="123"/>
      <c r="DE34" s="123"/>
      <c r="DF34" s="123"/>
      <c r="DG34" s="123"/>
      <c r="DH34" s="123"/>
      <c r="DI34" s="123"/>
      <c r="DJ34" s="123"/>
      <c r="DK34" s="123"/>
      <c r="DL34" s="123"/>
      <c r="DM34" s="123"/>
      <c r="DN34" s="123"/>
      <c r="DO34" s="123"/>
      <c r="DP34" s="123"/>
      <c r="DQ34" s="123"/>
      <c r="DR34" s="123"/>
      <c r="DS34" s="123"/>
      <c r="DT34" s="123"/>
      <c r="DU34" s="123"/>
      <c r="DV34" s="123"/>
      <c r="DW34" s="123"/>
      <c r="DX34" s="123"/>
      <c r="DY34" s="123"/>
      <c r="DZ34" s="123"/>
      <c r="EA34" s="123"/>
      <c r="EB34" s="123"/>
      <c r="EC34" s="123"/>
      <c r="ED34" s="123"/>
      <c r="EE34" s="123"/>
      <c r="EF34" s="123"/>
      <c r="EG34" s="123"/>
      <c r="EH34" s="123"/>
      <c r="EI34" s="123"/>
      <c r="EJ34" s="123"/>
      <c r="EK34" s="123"/>
      <c r="EL34" s="123"/>
      <c r="EM34" s="123"/>
      <c r="EN34" s="123"/>
      <c r="EO34" s="123"/>
      <c r="EP34" s="123"/>
      <c r="EQ34" s="123"/>
      <c r="ER34" s="123"/>
      <c r="ES34" s="123"/>
      <c r="ET34" s="123"/>
      <c r="EU34" s="123"/>
      <c r="EV34" s="123"/>
      <c r="EW34" s="123"/>
      <c r="EX34" s="123"/>
      <c r="EY34" s="123"/>
      <c r="EZ34" s="123"/>
      <c r="FA34" s="123"/>
      <c r="FB34" s="123"/>
      <c r="FC34" s="123"/>
      <c r="FD34" s="123"/>
      <c r="FE34" s="123"/>
      <c r="FF34" s="123"/>
      <c r="FG34" s="123"/>
      <c r="FH34" s="123"/>
      <c r="FI34" s="123"/>
      <c r="FJ34" s="123"/>
      <c r="FK34" s="123"/>
      <c r="FL34" s="123"/>
      <c r="FM34" s="123"/>
      <c r="FN34" s="123"/>
      <c r="FO34" s="123"/>
      <c r="FP34" s="123"/>
      <c r="FQ34" s="123"/>
      <c r="FR34" s="123"/>
      <c r="FS34" s="123"/>
      <c r="FT34" s="123"/>
      <c r="FU34" s="123"/>
      <c r="FV34" s="123"/>
      <c r="FW34" s="123"/>
      <c r="FX34" s="123"/>
      <c r="FY34" s="123"/>
      <c r="FZ34" s="123"/>
      <c r="GA34" s="123"/>
      <c r="GB34" s="123"/>
      <c r="GC34" s="123"/>
      <c r="GD34" s="123"/>
      <c r="GE34" s="123"/>
      <c r="GF34" s="123"/>
      <c r="GG34" s="123"/>
      <c r="GH34" s="123"/>
      <c r="GI34" s="123"/>
      <c r="GJ34" s="123"/>
      <c r="GK34" s="123"/>
      <c r="GL34" s="123"/>
      <c r="GM34" s="123"/>
      <c r="GN34" s="123"/>
      <c r="GO34" s="123"/>
      <c r="GP34" s="123"/>
      <c r="GQ34" s="123"/>
      <c r="GR34" s="123"/>
      <c r="GS34" s="123"/>
      <c r="GT34" s="123"/>
      <c r="GU34" s="123"/>
      <c r="GV34" s="123"/>
      <c r="GW34" s="123"/>
      <c r="GX34" s="123"/>
      <c r="GY34" s="123"/>
      <c r="GZ34" s="123"/>
      <c r="HA34" s="123"/>
      <c r="HB34" s="123"/>
      <c r="HC34" s="123"/>
      <c r="HD34" s="123"/>
      <c r="HE34" s="123"/>
      <c r="HF34" s="123"/>
      <c r="HG34" s="123"/>
      <c r="HH34" s="123"/>
      <c r="HI34" s="123"/>
      <c r="HJ34" s="123"/>
      <c r="HK34" s="123"/>
      <c r="HL34" s="123"/>
      <c r="HM34" s="123"/>
      <c r="HN34" s="123"/>
      <c r="HO34" s="123"/>
      <c r="HP34" s="123"/>
      <c r="HQ34" s="123"/>
      <c r="HR34" s="123"/>
      <c r="HS34" s="123"/>
      <c r="HT34" s="123"/>
      <c r="HU34" s="123"/>
      <c r="HV34" s="123"/>
      <c r="HW34" s="123"/>
      <c r="HX34" s="123"/>
      <c r="HY34" s="123"/>
      <c r="HZ34" s="123"/>
      <c r="IA34" s="123"/>
      <c r="IB34" s="123"/>
      <c r="IC34" s="123"/>
      <c r="ID34" s="123"/>
      <c r="IE34" s="123"/>
      <c r="IF34" s="123"/>
      <c r="IG34" s="123"/>
      <c r="IH34" s="123"/>
      <c r="II34" s="123"/>
      <c r="IJ34" s="123"/>
      <c r="IK34" s="123"/>
      <c r="IL34" s="123"/>
      <c r="IM34" s="123"/>
      <c r="IN34" s="123"/>
      <c r="IO34" s="123"/>
      <c r="IP34" s="123"/>
      <c r="IQ34" s="123"/>
      <c r="IR34" s="123"/>
      <c r="IS34" s="123"/>
      <c r="IT34" s="123"/>
      <c r="IU34" s="123"/>
      <c r="IV34" s="123"/>
      <c r="IW34" s="123"/>
      <c r="IX34" s="123"/>
    </row>
    <row r="35" spans="1:258" s="10" customFormat="1" ht="18.75" customHeight="1" x14ac:dyDescent="0.25">
      <c r="A35" s="152"/>
      <c r="B35" s="1322" t="s">
        <v>184</v>
      </c>
      <c r="C35" s="1322"/>
      <c r="D35" s="1322"/>
      <c r="E35" s="1322"/>
      <c r="F35" s="1322"/>
      <c r="G35" s="1322"/>
      <c r="H35" s="1322"/>
      <c r="I35" s="1322"/>
      <c r="J35" s="1322"/>
      <c r="K35" s="1322"/>
      <c r="L35" s="1322"/>
      <c r="M35" s="1322"/>
      <c r="N35" s="1322"/>
      <c r="O35" s="797"/>
      <c r="P35" s="797"/>
      <c r="Q35" s="165"/>
      <c r="R35" s="165"/>
      <c r="S35" s="152"/>
      <c r="T35" s="152"/>
      <c r="U35" s="152"/>
      <c r="V35" s="152"/>
      <c r="W35" s="152"/>
      <c r="X35" s="152"/>
      <c r="Y35" s="152"/>
      <c r="Z35" s="152"/>
      <c r="AA35" s="152"/>
      <c r="AB35" s="152"/>
      <c r="AC35" s="152"/>
      <c r="AD35" s="152"/>
      <c r="AE35" s="152"/>
      <c r="AF35" s="152"/>
      <c r="AG35" s="152"/>
      <c r="AH35" s="152"/>
      <c r="AI35" s="152"/>
      <c r="AJ35" s="152"/>
      <c r="AK35" s="152"/>
      <c r="AL35" s="152"/>
      <c r="AM35" s="152"/>
      <c r="AN35" s="152"/>
      <c r="AO35" s="152"/>
      <c r="AP35" s="152"/>
      <c r="AQ35" s="152"/>
      <c r="AR35" s="152"/>
      <c r="AS35" s="152"/>
      <c r="AT35" s="152"/>
      <c r="AU35" s="152"/>
      <c r="AV35" s="152"/>
      <c r="AW35" s="152"/>
      <c r="AX35" s="152"/>
      <c r="AY35" s="152"/>
      <c r="AZ35" s="152"/>
      <c r="BA35" s="152"/>
      <c r="BB35" s="152"/>
      <c r="BC35" s="152"/>
      <c r="BD35" s="152"/>
      <c r="BE35" s="152"/>
      <c r="BF35" s="152"/>
      <c r="BG35" s="152"/>
      <c r="BH35" s="152"/>
      <c r="BI35" s="152"/>
      <c r="BJ35" s="152"/>
      <c r="BK35" s="152"/>
      <c r="BL35" s="152"/>
      <c r="BM35" s="152"/>
      <c r="BN35" s="152"/>
      <c r="BO35" s="152"/>
      <c r="BP35" s="152"/>
      <c r="BQ35" s="152"/>
      <c r="BR35" s="152"/>
      <c r="BS35" s="152"/>
      <c r="BT35" s="152"/>
      <c r="BU35" s="152"/>
      <c r="BV35" s="152"/>
      <c r="BW35" s="152"/>
      <c r="BX35" s="152"/>
      <c r="BY35" s="152"/>
      <c r="BZ35" s="152"/>
      <c r="CA35" s="152"/>
      <c r="CB35" s="152"/>
      <c r="CC35" s="152"/>
      <c r="CD35" s="152"/>
      <c r="CE35" s="152"/>
      <c r="CF35" s="152"/>
      <c r="CG35" s="152"/>
      <c r="CH35" s="152"/>
      <c r="CI35" s="152"/>
      <c r="CJ35" s="152"/>
      <c r="CK35" s="152"/>
      <c r="CL35" s="152"/>
      <c r="CM35" s="152"/>
      <c r="CN35" s="152"/>
      <c r="CO35" s="152"/>
      <c r="CP35" s="152"/>
      <c r="CQ35" s="152"/>
      <c r="CR35" s="152"/>
      <c r="CS35" s="152"/>
      <c r="CT35" s="152"/>
      <c r="CU35" s="152"/>
      <c r="CV35" s="152"/>
      <c r="CW35" s="152"/>
      <c r="CX35" s="152"/>
      <c r="CY35" s="152"/>
      <c r="CZ35" s="152"/>
      <c r="DA35" s="152"/>
      <c r="DB35" s="152"/>
      <c r="DC35" s="152"/>
      <c r="DD35" s="152"/>
      <c r="DE35" s="152"/>
      <c r="DF35" s="152"/>
      <c r="DG35" s="152"/>
      <c r="DH35" s="152"/>
      <c r="DI35" s="152"/>
      <c r="DJ35" s="152"/>
      <c r="DK35" s="152"/>
      <c r="DL35" s="152"/>
      <c r="DM35" s="152"/>
      <c r="DN35" s="152"/>
      <c r="DO35" s="152"/>
      <c r="DP35" s="152"/>
      <c r="DQ35" s="152"/>
      <c r="DR35" s="152"/>
      <c r="DS35" s="152"/>
      <c r="DT35" s="152"/>
      <c r="DU35" s="152"/>
      <c r="DV35" s="152"/>
      <c r="DW35" s="152"/>
      <c r="DX35" s="152"/>
      <c r="DY35" s="152"/>
      <c r="DZ35" s="152"/>
      <c r="EA35" s="152"/>
      <c r="EB35" s="152"/>
      <c r="EC35" s="152"/>
      <c r="ED35" s="152"/>
      <c r="EE35" s="152"/>
      <c r="EF35" s="152"/>
      <c r="EG35" s="152"/>
      <c r="EH35" s="152"/>
      <c r="EI35" s="152"/>
      <c r="EJ35" s="152"/>
      <c r="EK35" s="152"/>
      <c r="EL35" s="152"/>
      <c r="EM35" s="152"/>
      <c r="EN35" s="152"/>
      <c r="EO35" s="152"/>
      <c r="EP35" s="152"/>
      <c r="EQ35" s="152"/>
      <c r="ER35" s="152"/>
      <c r="ES35" s="152"/>
      <c r="ET35" s="152"/>
      <c r="EU35" s="152"/>
      <c r="EV35" s="152"/>
      <c r="EW35" s="152"/>
      <c r="EX35" s="152"/>
      <c r="EY35" s="152"/>
      <c r="EZ35" s="152"/>
      <c r="FA35" s="152"/>
      <c r="FB35" s="152"/>
      <c r="FC35" s="152"/>
      <c r="FD35" s="152"/>
      <c r="FE35" s="152"/>
      <c r="FF35" s="152"/>
      <c r="FG35" s="152"/>
      <c r="FH35" s="152"/>
      <c r="FI35" s="152"/>
      <c r="FJ35" s="152"/>
      <c r="FK35" s="152"/>
      <c r="FL35" s="152"/>
      <c r="FM35" s="152"/>
      <c r="FN35" s="152"/>
      <c r="FO35" s="152"/>
      <c r="FP35" s="152"/>
      <c r="FQ35" s="152"/>
      <c r="FR35" s="152"/>
      <c r="FS35" s="152"/>
      <c r="FT35" s="152"/>
      <c r="FU35" s="152"/>
      <c r="FV35" s="152"/>
      <c r="FW35" s="152"/>
      <c r="FX35" s="152"/>
      <c r="FY35" s="152"/>
      <c r="FZ35" s="152"/>
      <c r="GA35" s="152"/>
      <c r="GB35" s="152"/>
      <c r="GC35" s="152"/>
      <c r="GD35" s="152"/>
      <c r="GE35" s="152"/>
      <c r="GF35" s="152"/>
      <c r="GG35" s="152"/>
      <c r="GH35" s="152"/>
      <c r="GI35" s="152"/>
      <c r="GJ35" s="152"/>
      <c r="GK35" s="152"/>
      <c r="GL35" s="152"/>
      <c r="GM35" s="152"/>
      <c r="GN35" s="152"/>
      <c r="GO35" s="152"/>
      <c r="GP35" s="152"/>
      <c r="GQ35" s="152"/>
      <c r="GR35" s="152"/>
      <c r="GS35" s="152"/>
      <c r="GT35" s="152"/>
      <c r="GU35" s="152"/>
      <c r="GV35" s="152"/>
      <c r="GW35" s="152"/>
      <c r="GX35" s="152"/>
      <c r="GY35" s="152"/>
      <c r="GZ35" s="152"/>
      <c r="HA35" s="152"/>
      <c r="HB35" s="152"/>
      <c r="HC35" s="152"/>
      <c r="HD35" s="152"/>
      <c r="HE35" s="152"/>
      <c r="HF35" s="152"/>
      <c r="HG35" s="152"/>
      <c r="HH35" s="152"/>
      <c r="HI35" s="152"/>
      <c r="HJ35" s="152"/>
      <c r="HK35" s="152"/>
      <c r="HL35" s="152"/>
      <c r="HM35" s="152"/>
      <c r="HN35" s="152"/>
      <c r="HO35" s="152"/>
      <c r="HP35" s="152"/>
      <c r="HQ35" s="152"/>
      <c r="HR35" s="152"/>
      <c r="HS35" s="152"/>
      <c r="HT35" s="152"/>
      <c r="HU35" s="152"/>
      <c r="HV35" s="152"/>
      <c r="HW35" s="152"/>
      <c r="HX35" s="152"/>
      <c r="HY35" s="152"/>
      <c r="HZ35" s="152"/>
      <c r="IA35" s="152"/>
      <c r="IB35" s="152"/>
      <c r="IC35" s="152"/>
      <c r="ID35" s="152"/>
      <c r="IE35" s="152"/>
      <c r="IF35" s="152"/>
      <c r="IG35" s="152"/>
      <c r="IH35" s="152"/>
      <c r="II35" s="152"/>
      <c r="IJ35" s="152"/>
      <c r="IK35" s="152"/>
      <c r="IL35" s="152"/>
      <c r="IM35" s="152"/>
      <c r="IN35" s="152"/>
      <c r="IO35" s="152"/>
      <c r="IP35" s="152"/>
      <c r="IQ35" s="152"/>
      <c r="IR35" s="152"/>
      <c r="IS35" s="152"/>
      <c r="IT35" s="152"/>
      <c r="IU35" s="152"/>
      <c r="IV35" s="152"/>
      <c r="IW35" s="152"/>
      <c r="IX35" s="152"/>
    </row>
    <row r="36" spans="1:258" ht="24" customHeight="1" x14ac:dyDescent="0.25">
      <c r="B36" s="1323" t="s">
        <v>185</v>
      </c>
      <c r="C36" s="1323"/>
      <c r="D36" s="1323"/>
      <c r="E36" s="1323"/>
      <c r="F36" s="1323"/>
      <c r="G36" s="1323"/>
      <c r="H36" s="1323"/>
      <c r="I36" s="1323"/>
      <c r="J36" s="1323"/>
      <c r="K36" s="1323"/>
      <c r="L36" s="1323"/>
      <c r="M36" s="1323"/>
      <c r="N36" s="1323"/>
      <c r="O36" s="1323"/>
      <c r="P36" s="1526"/>
    </row>
    <row r="37" spans="1:258" ht="26.25" customHeight="1" x14ac:dyDescent="0.25">
      <c r="B37" s="1405" t="s">
        <v>161</v>
      </c>
      <c r="C37" s="1405"/>
      <c r="D37" s="1405"/>
      <c r="E37" s="1405"/>
      <c r="F37" s="1405"/>
      <c r="G37" s="1405"/>
      <c r="H37" s="1405"/>
      <c r="I37" s="1405"/>
      <c r="J37" s="1405"/>
      <c r="K37" s="1405"/>
      <c r="L37" s="1405"/>
      <c r="M37" s="1405"/>
      <c r="N37" s="1405"/>
      <c r="O37" s="1405"/>
      <c r="P37" s="1525"/>
      <c r="Q37" s="132"/>
    </row>
    <row r="38" spans="1:258" x14ac:dyDescent="0.2">
      <c r="K38" s="195"/>
      <c r="L38" s="196"/>
      <c r="M38" s="196"/>
      <c r="N38" s="196"/>
      <c r="O38" s="197"/>
      <c r="P38" s="198"/>
      <c r="Q38" s="132"/>
    </row>
    <row r="39" spans="1:258" x14ac:dyDescent="0.2">
      <c r="K39" s="195"/>
      <c r="L39" s="196"/>
      <c r="M39" s="196"/>
      <c r="N39" s="196"/>
      <c r="O39" s="197"/>
      <c r="P39" s="199"/>
      <c r="Q39" s="132"/>
    </row>
    <row r="40" spans="1:258" x14ac:dyDescent="0.2">
      <c r="K40" s="195"/>
      <c r="L40" s="196"/>
      <c r="M40" s="196"/>
      <c r="N40" s="196"/>
      <c r="O40" s="197"/>
      <c r="P40" s="198"/>
      <c r="Q40" s="132"/>
    </row>
    <row r="41" spans="1:258" x14ac:dyDescent="0.2">
      <c r="K41" s="195"/>
      <c r="L41" s="196"/>
      <c r="M41" s="196"/>
      <c r="N41" s="196"/>
      <c r="O41" s="197"/>
      <c r="P41" s="198"/>
      <c r="Q41" s="132"/>
    </row>
    <row r="42" spans="1:258" x14ac:dyDescent="0.2">
      <c r="K42" s="195"/>
      <c r="L42" s="196"/>
      <c r="M42" s="196"/>
      <c r="N42" s="196"/>
      <c r="O42" s="197"/>
      <c r="P42" s="198"/>
      <c r="Q42" s="132"/>
    </row>
    <row r="43" spans="1:258" x14ac:dyDescent="0.2">
      <c r="K43" s="195"/>
      <c r="L43" s="196"/>
      <c r="M43" s="196"/>
      <c r="N43" s="196"/>
      <c r="O43" s="197"/>
      <c r="P43" s="198"/>
      <c r="Q43" s="132"/>
    </row>
    <row r="44" spans="1:258" x14ac:dyDescent="0.2">
      <c r="K44" s="195"/>
      <c r="L44" s="196"/>
      <c r="M44" s="196"/>
      <c r="N44" s="196"/>
      <c r="O44" s="197"/>
      <c r="P44" s="198"/>
      <c r="Q44" s="132"/>
    </row>
    <row r="45" spans="1:258" x14ac:dyDescent="0.2">
      <c r="K45" s="195"/>
      <c r="L45" s="196"/>
      <c r="M45" s="196"/>
      <c r="N45" s="196"/>
      <c r="O45" s="197"/>
      <c r="P45" s="198"/>
      <c r="Q45" s="132"/>
    </row>
    <row r="46" spans="1:258" x14ac:dyDescent="0.2">
      <c r="K46" s="195"/>
      <c r="L46" s="196"/>
      <c r="M46" s="196"/>
      <c r="N46" s="196"/>
      <c r="O46" s="197"/>
      <c r="P46" s="199"/>
      <c r="Q46" s="132"/>
    </row>
    <row r="47" spans="1:258" x14ac:dyDescent="0.2">
      <c r="K47" s="195"/>
      <c r="L47" s="196"/>
      <c r="M47" s="196"/>
      <c r="N47" s="196"/>
      <c r="O47" s="197"/>
      <c r="P47" s="198"/>
      <c r="Q47" s="132"/>
    </row>
    <row r="48" spans="1:258" x14ac:dyDescent="0.2">
      <c r="K48" s="195"/>
      <c r="L48" s="196"/>
      <c r="M48" s="196"/>
      <c r="N48" s="196"/>
      <c r="O48" s="197"/>
      <c r="P48" s="198"/>
      <c r="Q48" s="132"/>
    </row>
    <row r="49" spans="11:17" x14ac:dyDescent="0.2">
      <c r="K49" s="195"/>
      <c r="L49" s="196"/>
      <c r="M49" s="196"/>
      <c r="N49" s="196"/>
      <c r="O49" s="197"/>
      <c r="P49" s="198"/>
      <c r="Q49" s="132"/>
    </row>
    <row r="50" spans="11:17" x14ac:dyDescent="0.2">
      <c r="K50" s="195"/>
      <c r="L50" s="196"/>
      <c r="M50" s="196"/>
      <c r="N50" s="196"/>
      <c r="O50" s="197"/>
      <c r="P50" s="198"/>
      <c r="Q50" s="132"/>
    </row>
    <row r="51" spans="11:17" x14ac:dyDescent="0.2">
      <c r="K51" s="195"/>
      <c r="L51" s="196"/>
      <c r="M51" s="196"/>
      <c r="N51" s="196"/>
      <c r="O51" s="197"/>
      <c r="P51" s="198"/>
      <c r="Q51" s="132"/>
    </row>
    <row r="52" spans="11:17" x14ac:dyDescent="0.2">
      <c r="K52" s="195"/>
      <c r="L52" s="196"/>
      <c r="M52" s="196"/>
      <c r="N52" s="196"/>
      <c r="O52" s="197"/>
      <c r="P52" s="199"/>
      <c r="Q52" s="132"/>
    </row>
    <row r="53" spans="11:17" x14ac:dyDescent="0.2">
      <c r="K53" s="195"/>
      <c r="L53" s="196"/>
      <c r="M53" s="196"/>
      <c r="N53" s="196"/>
      <c r="O53" s="197"/>
      <c r="P53" s="198"/>
      <c r="Q53" s="132"/>
    </row>
    <row r="54" spans="11:17" x14ac:dyDescent="0.2">
      <c r="K54" s="195"/>
      <c r="L54" s="196"/>
      <c r="M54" s="196"/>
      <c r="N54" s="196"/>
      <c r="O54" s="197"/>
      <c r="P54" s="198"/>
      <c r="Q54" s="132"/>
    </row>
    <row r="55" spans="11:17" x14ac:dyDescent="0.2">
      <c r="K55" s="195"/>
      <c r="L55" s="200"/>
      <c r="M55" s="200"/>
      <c r="N55" s="196"/>
      <c r="O55" s="197"/>
      <c r="P55" s="198"/>
      <c r="Q55" s="132"/>
    </row>
  </sheetData>
  <mergeCells count="11">
    <mergeCell ref="B3:H3"/>
    <mergeCell ref="A4:P4"/>
    <mergeCell ref="B5:P5"/>
    <mergeCell ref="B37:P37"/>
    <mergeCell ref="B36:P36"/>
    <mergeCell ref="B9:B11"/>
    <mergeCell ref="B8:J8"/>
    <mergeCell ref="B35:N35"/>
    <mergeCell ref="C10:D10"/>
    <mergeCell ref="F10:G10"/>
    <mergeCell ref="I10:J10"/>
  </mergeCells>
  <conditionalFormatting sqref="G13:G31 J13:J31 D13:D32">
    <cfRule type="colorScale" priority="1">
      <colorScale>
        <cfvo type="num" val="100"/>
        <cfvo type="num" val="190"/>
        <cfvo type="max"/>
        <color rgb="FFFFFFCC"/>
        <color rgb="FFFCFCFF"/>
        <color theme="4"/>
      </colorScale>
    </cfRule>
  </conditionalFormatting>
  <printOptions horizontalCentered="1"/>
  <pageMargins left="0" right="0" top="0.43307086614173229" bottom="0.43307086614173229" header="0" footer="0"/>
  <pageSetup paperSize="9" scale="75" orientation="landscape" r:id="rId1"/>
  <headerFooter alignWithMargins="0"/>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Hoja55">
    <pageSetUpPr fitToPage="1"/>
  </sheetPr>
  <dimension ref="A1:Q36"/>
  <sheetViews>
    <sheetView zoomScaleNormal="100" workbookViewId="0">
      <selection activeCell="B8" sqref="B8"/>
    </sheetView>
  </sheetViews>
  <sheetFormatPr baseColWidth="10" defaultColWidth="11.453125" defaultRowHeight="12.5" x14ac:dyDescent="0.25"/>
  <cols>
    <col min="1" max="1" width="3.26953125" style="269" customWidth="1"/>
    <col min="2" max="2" width="28.453125" style="269" customWidth="1"/>
    <col min="3" max="3" width="16.7265625" style="269" customWidth="1"/>
    <col min="4" max="4" width="10.26953125" style="269" customWidth="1"/>
    <col min="5" max="5" width="15" style="269" customWidth="1"/>
    <col min="6" max="6" width="10" style="269" customWidth="1"/>
    <col min="7" max="7" width="15.453125" style="269" customWidth="1"/>
    <col min="8" max="8" width="9.7265625" style="269" customWidth="1"/>
    <col min="9" max="9" width="14.54296875" style="269" customWidth="1"/>
    <col min="10" max="16384" width="11.453125" style="269"/>
  </cols>
  <sheetData>
    <row r="1" spans="1:17" s="262" customFormat="1" x14ac:dyDescent="0.25">
      <c r="A1" s="262" t="s">
        <v>96</v>
      </c>
      <c r="B1" s="262" t="s">
        <v>56</v>
      </c>
      <c r="H1" s="262" t="s">
        <v>96</v>
      </c>
      <c r="I1" s="262" t="s">
        <v>67</v>
      </c>
      <c r="P1" s="262" t="s">
        <v>81</v>
      </c>
    </row>
    <row r="2" spans="1:17" s="262" customFormat="1" x14ac:dyDescent="0.25"/>
    <row r="3" spans="1:17" s="262" customFormat="1" x14ac:dyDescent="0.25"/>
    <row r="4" spans="1:17" s="262" customFormat="1" x14ac:dyDescent="0.25"/>
    <row r="5" spans="1:17" s="262" customFormat="1" ht="16.5" customHeight="1" x14ac:dyDescent="0.25"/>
    <row r="6" spans="1:17" s="266" customFormat="1" ht="38.25" customHeight="1" x14ac:dyDescent="0.25">
      <c r="A6" s="263"/>
      <c r="B6" s="1531" t="s">
        <v>461</v>
      </c>
      <c r="C6" s="1531"/>
      <c r="D6" s="1531"/>
      <c r="E6" s="1531"/>
      <c r="F6" s="1531"/>
      <c r="G6" s="1531"/>
      <c r="H6" s="1531"/>
      <c r="I6" s="1531"/>
      <c r="J6" s="264"/>
      <c r="K6" s="264"/>
      <c r="L6" s="265"/>
      <c r="M6" s="265"/>
      <c r="N6" s="265"/>
      <c r="O6" s="265"/>
      <c r="P6" s="265"/>
      <c r="Q6" s="265"/>
    </row>
    <row r="7" spans="1:17" s="266" customFormat="1" ht="15.75" customHeight="1" x14ac:dyDescent="0.25">
      <c r="A7" s="263"/>
      <c r="B7" s="1532" t="s">
        <v>486</v>
      </c>
      <c r="C7" s="1532"/>
      <c r="D7" s="1532"/>
      <c r="E7" s="1532"/>
      <c r="F7" s="1532"/>
      <c r="G7" s="1532"/>
      <c r="H7" s="1532"/>
      <c r="I7" s="1532"/>
      <c r="J7" s="267"/>
      <c r="K7" s="267"/>
      <c r="L7" s="268"/>
      <c r="M7" s="268"/>
      <c r="N7" s="268"/>
      <c r="O7" s="268"/>
      <c r="P7" s="268"/>
      <c r="Q7" s="268"/>
    </row>
    <row r="8" spans="1:17" ht="8.25" customHeight="1" x14ac:dyDescent="0.25">
      <c r="H8" s="270"/>
    </row>
    <row r="9" spans="1:17" ht="15" customHeight="1" x14ac:dyDescent="0.25">
      <c r="B9" s="1533" t="s">
        <v>12</v>
      </c>
      <c r="C9" s="1536" t="s">
        <v>186</v>
      </c>
      <c r="D9" s="1167"/>
      <c r="E9" s="1167"/>
      <c r="F9" s="1167"/>
      <c r="G9" s="1167"/>
      <c r="H9" s="1167"/>
      <c r="I9" s="1168"/>
    </row>
    <row r="10" spans="1:17" ht="15.75" customHeight="1" x14ac:dyDescent="0.25">
      <c r="B10" s="1534"/>
      <c r="C10" s="1537"/>
      <c r="D10" s="1539" t="s">
        <v>133</v>
      </c>
      <c r="E10" s="1539"/>
      <c r="F10" s="1539" t="s">
        <v>134</v>
      </c>
      <c r="G10" s="1539"/>
      <c r="H10" s="1539"/>
      <c r="I10" s="1539"/>
    </row>
    <row r="11" spans="1:17" ht="40.5" customHeight="1" x14ac:dyDescent="0.25">
      <c r="B11" s="1534"/>
      <c r="C11" s="1537"/>
      <c r="D11" s="1539"/>
      <c r="E11" s="1539"/>
      <c r="F11" s="1539" t="s">
        <v>189</v>
      </c>
      <c r="G11" s="1539"/>
      <c r="H11" s="1539" t="s">
        <v>484</v>
      </c>
      <c r="I11" s="1539"/>
    </row>
    <row r="12" spans="1:17" ht="52.5" customHeight="1" x14ac:dyDescent="0.25">
      <c r="B12" s="1535"/>
      <c r="C12" s="1538"/>
      <c r="D12" s="1169" t="s">
        <v>9</v>
      </c>
      <c r="E12" s="1170" t="s">
        <v>187</v>
      </c>
      <c r="F12" s="1169" t="s">
        <v>9</v>
      </c>
      <c r="G12" s="1170" t="s">
        <v>187</v>
      </c>
      <c r="H12" s="1169" t="s">
        <v>9</v>
      </c>
      <c r="I12" s="1170" t="s">
        <v>187</v>
      </c>
    </row>
    <row r="13" spans="1:17" ht="12.75" customHeight="1" x14ac:dyDescent="0.3">
      <c r="B13" s="1174" t="s">
        <v>8</v>
      </c>
      <c r="C13" s="1068">
        <f>'31dictsaad'!D10-'31dictsaad'!H10</f>
        <v>28450</v>
      </c>
      <c r="D13" s="1062">
        <v>0</v>
      </c>
      <c r="E13" s="1175">
        <v>0</v>
      </c>
      <c r="F13" s="1062">
        <v>1857</v>
      </c>
      <c r="G13" s="1175">
        <v>6.5272407732864677</v>
      </c>
      <c r="H13" s="1062">
        <v>26593</v>
      </c>
      <c r="I13" s="1175">
        <f>H13/C13*100</f>
        <v>93.472759226713535</v>
      </c>
    </row>
    <row r="14" spans="1:17" ht="13" x14ac:dyDescent="0.3">
      <c r="B14" s="1174" t="s">
        <v>7</v>
      </c>
      <c r="C14" s="1069">
        <f>'31dictsaad'!D11-'31dictsaad'!H11</f>
        <v>6063</v>
      </c>
      <c r="D14" s="1064">
        <v>0</v>
      </c>
      <c r="E14" s="1176">
        <v>0</v>
      </c>
      <c r="F14" s="1064">
        <v>4707</v>
      </c>
      <c r="G14" s="1176">
        <v>77.634834240475016</v>
      </c>
      <c r="H14" s="1064">
        <v>1356</v>
      </c>
      <c r="I14" s="1176">
        <f t="shared" ref="I14:I31" si="0">H14/C14*100</f>
        <v>22.365165759524988</v>
      </c>
    </row>
    <row r="15" spans="1:17" ht="13" x14ac:dyDescent="0.3">
      <c r="B15" s="1174" t="s">
        <v>37</v>
      </c>
      <c r="C15" s="1069">
        <f>'31dictsaad'!D12-'31dictsaad'!H12</f>
        <v>6127</v>
      </c>
      <c r="D15" s="1064">
        <v>0</v>
      </c>
      <c r="E15" s="1176">
        <v>0</v>
      </c>
      <c r="F15" s="1064">
        <v>3519</v>
      </c>
      <c r="G15" s="1176">
        <v>57.434307165007347</v>
      </c>
      <c r="H15" s="1064">
        <v>2608</v>
      </c>
      <c r="I15" s="1176">
        <f t="shared" si="0"/>
        <v>42.56569283499266</v>
      </c>
    </row>
    <row r="16" spans="1:17" ht="13" x14ac:dyDescent="0.3">
      <c r="B16" s="1174" t="s">
        <v>38</v>
      </c>
      <c r="C16" s="1069">
        <f>'31dictsaad'!D13-'31dictsaad'!H13</f>
        <v>2878</v>
      </c>
      <c r="D16" s="1064">
        <v>0</v>
      </c>
      <c r="E16" s="1176">
        <v>0</v>
      </c>
      <c r="F16" s="1064">
        <v>1689</v>
      </c>
      <c r="G16" s="1176">
        <v>58.68658790826963</v>
      </c>
      <c r="H16" s="1064">
        <v>1189</v>
      </c>
      <c r="I16" s="1176">
        <f t="shared" si="0"/>
        <v>41.31341209173037</v>
      </c>
    </row>
    <row r="17" spans="2:9" ht="13" x14ac:dyDescent="0.3">
      <c r="B17" s="1174" t="s">
        <v>6</v>
      </c>
      <c r="C17" s="1069">
        <f>'31dictsaad'!D14-'31dictsaad'!H14</f>
        <v>11363</v>
      </c>
      <c r="D17" s="1064">
        <v>0</v>
      </c>
      <c r="E17" s="1176">
        <v>0</v>
      </c>
      <c r="F17" s="1064">
        <v>1109</v>
      </c>
      <c r="G17" s="1176">
        <v>9.7597465458065642</v>
      </c>
      <c r="H17" s="1064">
        <v>10254</v>
      </c>
      <c r="I17" s="1176">
        <f t="shared" si="0"/>
        <v>90.240253454193436</v>
      </c>
    </row>
    <row r="18" spans="2:9" ht="13" x14ac:dyDescent="0.3">
      <c r="B18" s="1174" t="s">
        <v>5</v>
      </c>
      <c r="C18" s="1069">
        <f>'31dictsaad'!D15-'31dictsaad'!H15</f>
        <v>820</v>
      </c>
      <c r="D18" s="1064">
        <v>0</v>
      </c>
      <c r="E18" s="1176">
        <v>0</v>
      </c>
      <c r="F18" s="1064">
        <v>68</v>
      </c>
      <c r="G18" s="1176">
        <v>8.2926829268292686</v>
      </c>
      <c r="H18" s="1064">
        <v>752</v>
      </c>
      <c r="I18" s="1176">
        <f t="shared" si="0"/>
        <v>91.707317073170742</v>
      </c>
    </row>
    <row r="19" spans="2:9" ht="13" x14ac:dyDescent="0.3">
      <c r="B19" s="1174" t="s">
        <v>4</v>
      </c>
      <c r="C19" s="1069">
        <f>'31dictsaad'!D16-'31dictsaad'!H16</f>
        <v>7510</v>
      </c>
      <c r="D19" s="1064">
        <v>0</v>
      </c>
      <c r="E19" s="1176">
        <v>0</v>
      </c>
      <c r="F19" s="1064">
        <v>6856</v>
      </c>
      <c r="G19" s="1176">
        <v>91.291611185086552</v>
      </c>
      <c r="H19" s="1064">
        <v>654</v>
      </c>
      <c r="I19" s="1176">
        <f t="shared" si="0"/>
        <v>8.7083888149134481</v>
      </c>
    </row>
    <row r="20" spans="2:9" ht="13" x14ac:dyDescent="0.3">
      <c r="B20" s="1174" t="s">
        <v>40</v>
      </c>
      <c r="C20" s="1069">
        <f>'31dictsaad'!D17-'31dictsaad'!H17</f>
        <v>3923</v>
      </c>
      <c r="D20" s="1064">
        <v>0</v>
      </c>
      <c r="E20" s="1176">
        <v>0</v>
      </c>
      <c r="F20" s="1064">
        <v>3152</v>
      </c>
      <c r="G20" s="1176">
        <v>80.346673464185571</v>
      </c>
      <c r="H20" s="1064">
        <v>771</v>
      </c>
      <c r="I20" s="1176">
        <f t="shared" si="0"/>
        <v>19.653326535814429</v>
      </c>
    </row>
    <row r="21" spans="2:9" ht="13" x14ac:dyDescent="0.3">
      <c r="B21" s="1174" t="s">
        <v>41</v>
      </c>
      <c r="C21" s="1069">
        <f>'31dictsaad'!D18-'31dictsaad'!H18</f>
        <v>28879</v>
      </c>
      <c r="D21" s="1064">
        <v>0</v>
      </c>
      <c r="E21" s="1176">
        <v>0</v>
      </c>
      <c r="F21" s="1064">
        <v>23664</v>
      </c>
      <c r="G21" s="1176">
        <v>81.941895494996359</v>
      </c>
      <c r="H21" s="1064">
        <v>5215</v>
      </c>
      <c r="I21" s="1176">
        <f t="shared" si="0"/>
        <v>18.058104505003637</v>
      </c>
    </row>
    <row r="22" spans="2:9" ht="13" x14ac:dyDescent="0.3">
      <c r="B22" s="1174" t="s">
        <v>3</v>
      </c>
      <c r="C22" s="1069">
        <f>'31dictsaad'!D19-'31dictsaad'!H19</f>
        <v>15003</v>
      </c>
      <c r="D22" s="1064">
        <v>136</v>
      </c>
      <c r="E22" s="1176">
        <v>0.90648536959274817</v>
      </c>
      <c r="F22" s="1064">
        <v>6225</v>
      </c>
      <c r="G22" s="1176">
        <v>41.491701659668067</v>
      </c>
      <c r="H22" s="1064">
        <v>8642</v>
      </c>
      <c r="I22" s="1176">
        <f t="shared" si="0"/>
        <v>57.601812970739189</v>
      </c>
    </row>
    <row r="23" spans="2:9" ht="13" x14ac:dyDescent="0.3">
      <c r="B23" s="1174" t="s">
        <v>2</v>
      </c>
      <c r="C23" s="1069">
        <f>'31dictsaad'!D20-'31dictsaad'!H20</f>
        <v>2478</v>
      </c>
      <c r="D23" s="1064">
        <v>0</v>
      </c>
      <c r="E23" s="1176">
        <v>0</v>
      </c>
      <c r="F23" s="1064">
        <v>2045</v>
      </c>
      <c r="G23" s="1176">
        <v>82.526230831315573</v>
      </c>
      <c r="H23" s="1064">
        <v>433</v>
      </c>
      <c r="I23" s="1176">
        <f t="shared" si="0"/>
        <v>17.473769168684424</v>
      </c>
    </row>
    <row r="24" spans="2:9" ht="13" x14ac:dyDescent="0.3">
      <c r="B24" s="1174" t="s">
        <v>35</v>
      </c>
      <c r="C24" s="1069">
        <f>'31dictsaad'!D21-'31dictsaad'!H21</f>
        <v>507</v>
      </c>
      <c r="D24" s="1064">
        <v>0</v>
      </c>
      <c r="E24" s="1176">
        <v>0</v>
      </c>
      <c r="F24" s="1064">
        <v>8</v>
      </c>
      <c r="G24" s="1176">
        <v>1.5779092702169626</v>
      </c>
      <c r="H24" s="1064">
        <v>499</v>
      </c>
      <c r="I24" s="1176">
        <f t="shared" si="0"/>
        <v>98.422090729783037</v>
      </c>
    </row>
    <row r="25" spans="2:9" ht="13" x14ac:dyDescent="0.3">
      <c r="B25" s="1174" t="s">
        <v>42</v>
      </c>
      <c r="C25" s="1069">
        <f>'31dictsaad'!D22-'31dictsaad'!H22</f>
        <v>760</v>
      </c>
      <c r="D25" s="1064">
        <v>3</v>
      </c>
      <c r="E25" s="1176">
        <v>0.39473684210526316</v>
      </c>
      <c r="F25" s="1064">
        <v>468</v>
      </c>
      <c r="G25" s="1176">
        <v>61.578947368421055</v>
      </c>
      <c r="H25" s="1064">
        <v>289</v>
      </c>
      <c r="I25" s="1176">
        <f t="shared" si="0"/>
        <v>38.026315789473685</v>
      </c>
    </row>
    <row r="26" spans="2:9" ht="13" x14ac:dyDescent="0.3">
      <c r="B26" s="1174" t="s">
        <v>43</v>
      </c>
      <c r="C26" s="1069">
        <f>'31dictsaad'!D23-'31dictsaad'!H23</f>
        <v>10086</v>
      </c>
      <c r="D26" s="1064">
        <v>0</v>
      </c>
      <c r="E26" s="1176">
        <v>0</v>
      </c>
      <c r="F26" s="1064">
        <v>5347</v>
      </c>
      <c r="G26" s="1176">
        <v>53.014078921277019</v>
      </c>
      <c r="H26" s="1064">
        <v>4739</v>
      </c>
      <c r="I26" s="1176">
        <f t="shared" si="0"/>
        <v>46.985921078722981</v>
      </c>
    </row>
    <row r="27" spans="2:9" ht="13" x14ac:dyDescent="0.3">
      <c r="B27" s="1174" t="s">
        <v>44</v>
      </c>
      <c r="C27" s="1069">
        <f>'31dictsaad'!D24-'31dictsaad'!H24</f>
        <v>83</v>
      </c>
      <c r="D27" s="1064">
        <v>0</v>
      </c>
      <c r="E27" s="1176">
        <v>0</v>
      </c>
      <c r="F27" s="1064">
        <v>1</v>
      </c>
      <c r="G27" s="1176">
        <v>1.2048192771084338</v>
      </c>
      <c r="H27" s="1064">
        <v>82</v>
      </c>
      <c r="I27" s="1176">
        <f t="shared" si="0"/>
        <v>98.795180722891558</v>
      </c>
    </row>
    <row r="28" spans="2:9" ht="13" x14ac:dyDescent="0.3">
      <c r="B28" s="1174" t="s">
        <v>45</v>
      </c>
      <c r="C28" s="1069">
        <f>'31dictsaad'!D25-'31dictsaad'!H25</f>
        <v>421</v>
      </c>
      <c r="D28" s="1064">
        <v>0</v>
      </c>
      <c r="E28" s="1176">
        <v>0</v>
      </c>
      <c r="F28" s="1064">
        <v>44</v>
      </c>
      <c r="G28" s="1176">
        <v>10.451306413301662</v>
      </c>
      <c r="H28" s="1064">
        <v>377</v>
      </c>
      <c r="I28" s="1176">
        <f t="shared" si="0"/>
        <v>89.548693586698334</v>
      </c>
    </row>
    <row r="29" spans="2:9" ht="13" x14ac:dyDescent="0.3">
      <c r="B29" s="1174" t="s">
        <v>46</v>
      </c>
      <c r="C29" s="1069">
        <f>'31dictsaad'!D26-'31dictsaad'!H26</f>
        <v>16</v>
      </c>
      <c r="D29" s="1064">
        <v>0</v>
      </c>
      <c r="E29" s="1176">
        <v>0</v>
      </c>
      <c r="F29" s="1064">
        <v>9</v>
      </c>
      <c r="G29" s="1176">
        <v>56.25</v>
      </c>
      <c r="H29" s="1064">
        <v>7</v>
      </c>
      <c r="I29" s="1176">
        <f t="shared" si="0"/>
        <v>43.75</v>
      </c>
    </row>
    <row r="30" spans="2:9" ht="13" x14ac:dyDescent="0.3">
      <c r="B30" s="1174" t="s">
        <v>1</v>
      </c>
      <c r="C30" s="1070">
        <f>'31dictsaad'!D27-'31dictsaad'!H27</f>
        <v>215</v>
      </c>
      <c r="D30" s="1066">
        <v>0</v>
      </c>
      <c r="E30" s="1177">
        <v>0</v>
      </c>
      <c r="F30" s="1066">
        <v>173</v>
      </c>
      <c r="G30" s="1177">
        <v>80.465116279069775</v>
      </c>
      <c r="H30" s="1066">
        <v>42</v>
      </c>
      <c r="I30" s="1177">
        <f t="shared" si="0"/>
        <v>19.534883720930232</v>
      </c>
    </row>
    <row r="31" spans="2:9" ht="13" x14ac:dyDescent="0.3">
      <c r="B31" s="1171" t="s">
        <v>0</v>
      </c>
      <c r="C31" s="1172">
        <f>SUM(C13:C30)</f>
        <v>125582</v>
      </c>
      <c r="D31" s="1082">
        <f>SUM(D13:D30)</f>
        <v>139</v>
      </c>
      <c r="E31" s="1173">
        <f t="shared" ref="E31" si="1">D31/C31*100</f>
        <v>0.11068465225908171</v>
      </c>
      <c r="F31" s="1082">
        <f>SUM(F13:F30)</f>
        <v>60941</v>
      </c>
      <c r="G31" s="1173">
        <f t="shared" ref="G31" si="2">F31/C31*100</f>
        <v>48.526858944753229</v>
      </c>
      <c r="H31" s="1082">
        <f>SUM(H13:H30)</f>
        <v>64502</v>
      </c>
      <c r="I31" s="1173">
        <f t="shared" si="0"/>
        <v>51.362456402987689</v>
      </c>
    </row>
    <row r="32" spans="2:9" x14ac:dyDescent="0.25">
      <c r="B32" s="1165"/>
      <c r="C32" s="1165"/>
      <c r="D32" s="1165"/>
      <c r="E32" s="1165"/>
      <c r="F32" s="1165"/>
      <c r="G32" s="1165"/>
      <c r="H32" s="1165"/>
      <c r="I32" s="1165"/>
    </row>
    <row r="33" spans="2:9" x14ac:dyDescent="0.25">
      <c r="B33" s="1166" t="s">
        <v>284</v>
      </c>
      <c r="C33" s="1165"/>
      <c r="D33" s="1165"/>
      <c r="E33" s="1165"/>
      <c r="F33" s="1165"/>
      <c r="G33" s="1165"/>
      <c r="H33" s="1165"/>
      <c r="I33" s="1165"/>
    </row>
    <row r="34" spans="2:9" x14ac:dyDescent="0.25">
      <c r="B34" s="1166" t="s">
        <v>469</v>
      </c>
      <c r="C34" s="1165"/>
      <c r="D34" s="1165"/>
      <c r="E34" s="1165"/>
      <c r="F34" s="1165"/>
      <c r="G34" s="1165"/>
      <c r="H34" s="1165"/>
      <c r="I34" s="1165"/>
    </row>
    <row r="35" spans="2:9" x14ac:dyDescent="0.25">
      <c r="B35" s="1530" t="s">
        <v>470</v>
      </c>
      <c r="C35" s="1530"/>
      <c r="D35" s="1530"/>
      <c r="E35" s="1530"/>
      <c r="F35" s="1530"/>
      <c r="G35" s="1530"/>
      <c r="H35" s="1530"/>
      <c r="I35" s="1530"/>
    </row>
    <row r="36" spans="2:9" x14ac:dyDescent="0.25">
      <c r="B36" s="1166" t="s">
        <v>485</v>
      </c>
      <c r="C36" s="1165"/>
      <c r="D36" s="1165"/>
      <c r="E36" s="1165"/>
      <c r="F36" s="1165"/>
      <c r="G36" s="1165"/>
      <c r="H36" s="1165"/>
      <c r="I36" s="1165"/>
    </row>
  </sheetData>
  <mergeCells count="9">
    <mergeCell ref="B35:I35"/>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scale="95" orientation="landscape" r:id="rId1"/>
  <headerFooter alignWithMargins="0"/>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Hoja54">
    <pageSetUpPr fitToPage="1"/>
  </sheetPr>
  <dimension ref="A1:R33"/>
  <sheetViews>
    <sheetView zoomScaleNormal="100" workbookViewId="0">
      <selection activeCell="B8" sqref="B8"/>
    </sheetView>
  </sheetViews>
  <sheetFormatPr baseColWidth="10" defaultColWidth="11.453125" defaultRowHeight="12.5" x14ac:dyDescent="0.25"/>
  <cols>
    <col min="1" max="1" width="3.26953125" style="269" customWidth="1"/>
    <col min="2" max="2" width="28.453125" style="269" customWidth="1"/>
    <col min="3" max="3" width="16.7265625" style="269" customWidth="1"/>
    <col min="4" max="4" width="9.54296875" style="269" customWidth="1"/>
    <col min="5" max="5" width="14.81640625" style="269" customWidth="1"/>
    <col min="6" max="6" width="9" style="269" customWidth="1"/>
    <col min="7" max="7" width="16.26953125" style="269" customWidth="1"/>
    <col min="8" max="8" width="10.81640625" style="269" customWidth="1"/>
    <col min="9" max="9" width="16.453125" style="269" customWidth="1"/>
    <col min="10" max="16384" width="11.453125" style="269"/>
  </cols>
  <sheetData>
    <row r="1" spans="1:18" s="262" customFormat="1" x14ac:dyDescent="0.25">
      <c r="A1" s="262" t="s">
        <v>96</v>
      </c>
      <c r="B1" s="262" t="s">
        <v>56</v>
      </c>
      <c r="I1" s="262" t="s">
        <v>96</v>
      </c>
      <c r="J1" s="262" t="s">
        <v>67</v>
      </c>
      <c r="Q1" s="262" t="s">
        <v>81</v>
      </c>
    </row>
    <row r="2" spans="1:18" s="262" customFormat="1" x14ac:dyDescent="0.25"/>
    <row r="3" spans="1:18" s="262" customFormat="1" x14ac:dyDescent="0.25"/>
    <row r="4" spans="1:18" s="262" customFormat="1" x14ac:dyDescent="0.25"/>
    <row r="5" spans="1:18" s="262" customFormat="1" ht="16.5" customHeight="1" x14ac:dyDescent="0.25"/>
    <row r="6" spans="1:18" s="266" customFormat="1" ht="38.25" customHeight="1" x14ac:dyDescent="0.25">
      <c r="A6" s="263"/>
      <c r="B6" s="1531" t="s">
        <v>462</v>
      </c>
      <c r="C6" s="1531"/>
      <c r="D6" s="1531"/>
      <c r="E6" s="1531"/>
      <c r="F6" s="1531"/>
      <c r="G6" s="1531"/>
      <c r="H6" s="1531"/>
      <c r="I6" s="1531"/>
      <c r="J6" s="264"/>
      <c r="K6" s="264"/>
      <c r="L6" s="264"/>
      <c r="M6" s="265"/>
      <c r="N6" s="265"/>
      <c r="O6" s="265"/>
      <c r="P6" s="265"/>
      <c r="Q6" s="265"/>
      <c r="R6" s="265"/>
    </row>
    <row r="7" spans="1:18" s="266" customFormat="1" ht="15.75" customHeight="1" x14ac:dyDescent="0.25">
      <c r="A7" s="263"/>
      <c r="B7" s="1532" t="s">
        <v>486</v>
      </c>
      <c r="C7" s="1532"/>
      <c r="D7" s="1532"/>
      <c r="E7" s="1532"/>
      <c r="F7" s="1532"/>
      <c r="G7" s="1532"/>
      <c r="H7" s="1532"/>
      <c r="I7" s="1532"/>
      <c r="J7" s="267"/>
      <c r="K7" s="267"/>
      <c r="L7" s="267"/>
      <c r="M7" s="268"/>
      <c r="N7" s="268"/>
      <c r="O7" s="268"/>
      <c r="P7" s="268"/>
      <c r="Q7" s="268"/>
      <c r="R7" s="268"/>
    </row>
    <row r="8" spans="1:18" ht="8.25" customHeight="1" x14ac:dyDescent="0.25">
      <c r="H8" s="270"/>
    </row>
    <row r="9" spans="1:18" ht="15" customHeight="1" x14ac:dyDescent="0.25">
      <c r="B9" s="1533" t="s">
        <v>12</v>
      </c>
      <c r="C9" s="1536" t="s">
        <v>280</v>
      </c>
      <c r="D9" s="1167"/>
      <c r="E9" s="1167"/>
      <c r="F9" s="1167"/>
      <c r="G9" s="1167"/>
      <c r="H9" s="1167"/>
      <c r="I9" s="1168"/>
    </row>
    <row r="10" spans="1:18" ht="15.75" customHeight="1" x14ac:dyDescent="0.25">
      <c r="B10" s="1534"/>
      <c r="C10" s="1537"/>
      <c r="D10" s="1539" t="s">
        <v>133</v>
      </c>
      <c r="E10" s="1539"/>
      <c r="F10" s="1539" t="s">
        <v>134</v>
      </c>
      <c r="G10" s="1539"/>
      <c r="H10" s="1539"/>
      <c r="I10" s="1539"/>
    </row>
    <row r="11" spans="1:18" ht="40.5" customHeight="1" x14ac:dyDescent="0.25">
      <c r="B11" s="1534"/>
      <c r="C11" s="1537"/>
      <c r="D11" s="1539"/>
      <c r="E11" s="1539"/>
      <c r="F11" s="1539" t="s">
        <v>281</v>
      </c>
      <c r="G11" s="1539"/>
      <c r="H11" s="1539" t="s">
        <v>282</v>
      </c>
      <c r="I11" s="1539"/>
    </row>
    <row r="12" spans="1:18" ht="52.5" customHeight="1" x14ac:dyDescent="0.25">
      <c r="B12" s="1535"/>
      <c r="C12" s="1538"/>
      <c r="D12" s="1169" t="s">
        <v>9</v>
      </c>
      <c r="E12" s="1170" t="s">
        <v>283</v>
      </c>
      <c r="F12" s="1169" t="s">
        <v>9</v>
      </c>
      <c r="G12" s="1178" t="s">
        <v>283</v>
      </c>
      <c r="H12" s="1169" t="s">
        <v>9</v>
      </c>
      <c r="I12" s="1178" t="s">
        <v>283</v>
      </c>
    </row>
    <row r="13" spans="1:18" ht="12.75" customHeight="1" x14ac:dyDescent="0.3">
      <c r="B13" s="1174" t="s">
        <v>8</v>
      </c>
      <c r="C13" s="1068">
        <f>D13+F13+H13</f>
        <v>29283</v>
      </c>
      <c r="D13" s="1062">
        <v>21</v>
      </c>
      <c r="E13" s="1175">
        <v>7.1713963733224056E-2</v>
      </c>
      <c r="F13" s="1062">
        <v>1110</v>
      </c>
      <c r="G13" s="1175">
        <v>3.7905952258989859</v>
      </c>
      <c r="H13" s="1062">
        <v>28152</v>
      </c>
      <c r="I13" s="1175">
        <f>H13/C13*100</f>
        <v>96.137690810367786</v>
      </c>
    </row>
    <row r="14" spans="1:18" ht="13" x14ac:dyDescent="0.3">
      <c r="B14" s="1174" t="s">
        <v>7</v>
      </c>
      <c r="C14" s="1069">
        <f t="shared" ref="C14:C30" si="0">D14+F14+H14</f>
        <v>128</v>
      </c>
      <c r="D14" s="1064">
        <v>2</v>
      </c>
      <c r="E14" s="1176">
        <v>1.5625</v>
      </c>
      <c r="F14" s="1064">
        <v>66</v>
      </c>
      <c r="G14" s="1176">
        <v>51.5625</v>
      </c>
      <c r="H14" s="1064">
        <v>60</v>
      </c>
      <c r="I14" s="1176">
        <f t="shared" ref="I14:I31" si="1">H14/C14*100</f>
        <v>46.875</v>
      </c>
    </row>
    <row r="15" spans="1:18" ht="13" x14ac:dyDescent="0.3">
      <c r="B15" s="1174" t="s">
        <v>37</v>
      </c>
      <c r="C15" s="1069">
        <f t="shared" si="0"/>
        <v>908</v>
      </c>
      <c r="D15" s="1064">
        <v>8</v>
      </c>
      <c r="E15" s="1176">
        <v>0.88105726872246704</v>
      </c>
      <c r="F15" s="1064">
        <v>159</v>
      </c>
      <c r="G15" s="1176">
        <v>17.51101321585903</v>
      </c>
      <c r="H15" s="1064">
        <v>741</v>
      </c>
      <c r="I15" s="1176">
        <f t="shared" si="1"/>
        <v>81.607929515418505</v>
      </c>
    </row>
    <row r="16" spans="1:18" ht="13" x14ac:dyDescent="0.3">
      <c r="B16" s="1174" t="s">
        <v>38</v>
      </c>
      <c r="C16" s="1069">
        <f t="shared" si="0"/>
        <v>4274</v>
      </c>
      <c r="D16" s="1064">
        <v>1</v>
      </c>
      <c r="E16" s="1176">
        <v>2.3397285914833879E-2</v>
      </c>
      <c r="F16" s="1064">
        <v>1205</v>
      </c>
      <c r="G16" s="1176">
        <v>28.193729527374821</v>
      </c>
      <c r="H16" s="1064">
        <v>3068</v>
      </c>
      <c r="I16" s="1176">
        <f t="shared" si="1"/>
        <v>71.782873186710333</v>
      </c>
    </row>
    <row r="17" spans="2:9" ht="13" x14ac:dyDescent="0.3">
      <c r="B17" s="1174" t="s">
        <v>6</v>
      </c>
      <c r="C17" s="1069">
        <f t="shared" si="0"/>
        <v>5871</v>
      </c>
      <c r="D17" s="1064">
        <v>4</v>
      </c>
      <c r="E17" s="1176">
        <v>6.8131493783001193E-2</v>
      </c>
      <c r="F17" s="1064">
        <v>120</v>
      </c>
      <c r="G17" s="1176">
        <v>2.0439448134900355</v>
      </c>
      <c r="H17" s="1064">
        <v>5747</v>
      </c>
      <c r="I17" s="1176">
        <f t="shared" si="1"/>
        <v>97.887923692726957</v>
      </c>
    </row>
    <row r="18" spans="2:9" ht="13" x14ac:dyDescent="0.3">
      <c r="B18" s="1174" t="s">
        <v>5</v>
      </c>
      <c r="C18" s="1069">
        <f t="shared" si="0"/>
        <v>1601</v>
      </c>
      <c r="D18" s="1064">
        <v>32</v>
      </c>
      <c r="E18" s="1176">
        <v>1.9987507807620237</v>
      </c>
      <c r="F18" s="1064">
        <v>187</v>
      </c>
      <c r="G18" s="1176">
        <v>11.680199875078076</v>
      </c>
      <c r="H18" s="1064">
        <v>1382</v>
      </c>
      <c r="I18" s="1176">
        <f t="shared" si="1"/>
        <v>86.321049344159889</v>
      </c>
    </row>
    <row r="19" spans="2:9" ht="13" x14ac:dyDescent="0.3">
      <c r="B19" s="1174" t="s">
        <v>4</v>
      </c>
      <c r="C19" s="1069">
        <f t="shared" si="0"/>
        <v>169</v>
      </c>
      <c r="D19" s="1064">
        <v>10</v>
      </c>
      <c r="E19" s="1176">
        <v>5.9171597633136095</v>
      </c>
      <c r="F19" s="1064">
        <v>135</v>
      </c>
      <c r="G19" s="1176">
        <v>79.881656804733723</v>
      </c>
      <c r="H19" s="1064">
        <v>24</v>
      </c>
      <c r="I19" s="1176">
        <f t="shared" si="1"/>
        <v>14.201183431952662</v>
      </c>
    </row>
    <row r="20" spans="2:9" ht="13" x14ac:dyDescent="0.3">
      <c r="B20" s="1174" t="s">
        <v>40</v>
      </c>
      <c r="C20" s="1069">
        <f t="shared" si="0"/>
        <v>3236</v>
      </c>
      <c r="D20" s="1064">
        <v>22</v>
      </c>
      <c r="E20" s="1176">
        <v>0.67985166872682323</v>
      </c>
      <c r="F20" s="1064">
        <v>1401</v>
      </c>
      <c r="G20" s="1176">
        <v>43.294190358467247</v>
      </c>
      <c r="H20" s="1064">
        <v>1813</v>
      </c>
      <c r="I20" s="1176">
        <f t="shared" si="1"/>
        <v>56.025957972805926</v>
      </c>
    </row>
    <row r="21" spans="2:9" ht="13" x14ac:dyDescent="0.3">
      <c r="B21" s="1174" t="s">
        <v>41</v>
      </c>
      <c r="C21" s="1069">
        <f t="shared" si="0"/>
        <v>47622</v>
      </c>
      <c r="D21" s="1064">
        <v>10</v>
      </c>
      <c r="E21" s="1176">
        <v>2.0998698080718994E-2</v>
      </c>
      <c r="F21" s="1064">
        <v>4886</v>
      </c>
      <c r="G21" s="1176">
        <v>10.259963882239301</v>
      </c>
      <c r="H21" s="1064">
        <v>42726</v>
      </c>
      <c r="I21" s="1176">
        <f t="shared" si="1"/>
        <v>89.719037419679978</v>
      </c>
    </row>
    <row r="22" spans="2:9" ht="13" x14ac:dyDescent="0.3">
      <c r="B22" s="1174" t="s">
        <v>3</v>
      </c>
      <c r="C22" s="1069">
        <f t="shared" si="0"/>
        <v>14471</v>
      </c>
      <c r="D22" s="1064">
        <v>1051</v>
      </c>
      <c r="E22" s="1176">
        <v>7.2628014649989634</v>
      </c>
      <c r="F22" s="1064">
        <v>2554</v>
      </c>
      <c r="G22" s="1176">
        <v>17.649091286020315</v>
      </c>
      <c r="H22" s="1064">
        <v>10866</v>
      </c>
      <c r="I22" s="1176">
        <f t="shared" si="1"/>
        <v>75.08810724898072</v>
      </c>
    </row>
    <row r="23" spans="2:9" ht="13" x14ac:dyDescent="0.3">
      <c r="B23" s="1174" t="s">
        <v>2</v>
      </c>
      <c r="C23" s="1069">
        <f t="shared" si="0"/>
        <v>6183</v>
      </c>
      <c r="D23" s="1064">
        <v>16</v>
      </c>
      <c r="E23" s="1176">
        <v>0.25877405790069546</v>
      </c>
      <c r="F23" s="1064">
        <v>1464</v>
      </c>
      <c r="G23" s="1176">
        <v>23.677826297913633</v>
      </c>
      <c r="H23" s="1064">
        <v>4703</v>
      </c>
      <c r="I23" s="1176">
        <f t="shared" si="1"/>
        <v>76.063399644185665</v>
      </c>
    </row>
    <row r="24" spans="2:9" ht="13" x14ac:dyDescent="0.3">
      <c r="B24" s="1174" t="s">
        <v>35</v>
      </c>
      <c r="C24" s="1069">
        <f t="shared" si="0"/>
        <v>1717</v>
      </c>
      <c r="D24" s="1064">
        <v>26</v>
      </c>
      <c r="E24" s="1176">
        <v>1.5142690739662201</v>
      </c>
      <c r="F24" s="1064">
        <v>13</v>
      </c>
      <c r="G24" s="1176">
        <v>0.75713453698311006</v>
      </c>
      <c r="H24" s="1064">
        <v>1678</v>
      </c>
      <c r="I24" s="1176">
        <f t="shared" si="1"/>
        <v>97.728596389050665</v>
      </c>
    </row>
    <row r="25" spans="2:9" ht="13" x14ac:dyDescent="0.3">
      <c r="B25" s="1174" t="s">
        <v>42</v>
      </c>
      <c r="C25" s="1069">
        <f t="shared" si="0"/>
        <v>14615</v>
      </c>
      <c r="D25" s="1064">
        <v>586</v>
      </c>
      <c r="E25" s="1176">
        <v>4.0095791994526166</v>
      </c>
      <c r="F25" s="1064">
        <v>2210</v>
      </c>
      <c r="G25" s="1176">
        <v>15.121450564488539</v>
      </c>
      <c r="H25" s="1064">
        <v>11819</v>
      </c>
      <c r="I25" s="1176">
        <f t="shared" si="1"/>
        <v>80.868970236058843</v>
      </c>
    </row>
    <row r="26" spans="2:9" ht="13" x14ac:dyDescent="0.3">
      <c r="B26" s="1174" t="s">
        <v>43</v>
      </c>
      <c r="C26" s="1069">
        <f t="shared" si="0"/>
        <v>6280</v>
      </c>
      <c r="D26" s="1064">
        <v>3</v>
      </c>
      <c r="E26" s="1176">
        <v>4.7770700636942678E-2</v>
      </c>
      <c r="F26" s="1064">
        <v>121</v>
      </c>
      <c r="G26" s="1176">
        <v>1.9267515923566878</v>
      </c>
      <c r="H26" s="1064">
        <v>6156</v>
      </c>
      <c r="I26" s="1176">
        <f t="shared" si="1"/>
        <v>98.025477707006374</v>
      </c>
    </row>
    <row r="27" spans="2:9" ht="13" x14ac:dyDescent="0.3">
      <c r="B27" s="1174" t="s">
        <v>44</v>
      </c>
      <c r="C27" s="1069">
        <f t="shared" si="0"/>
        <v>624</v>
      </c>
      <c r="D27" s="1064">
        <v>159</v>
      </c>
      <c r="E27" s="1176">
        <v>25.48076923076923</v>
      </c>
      <c r="F27" s="1064">
        <v>30</v>
      </c>
      <c r="G27" s="1176">
        <v>4.8076923076923084</v>
      </c>
      <c r="H27" s="1064">
        <v>435</v>
      </c>
      <c r="I27" s="1176">
        <f t="shared" si="1"/>
        <v>69.711538461538453</v>
      </c>
    </row>
    <row r="28" spans="2:9" ht="13" x14ac:dyDescent="0.3">
      <c r="B28" s="1174" t="s">
        <v>45</v>
      </c>
      <c r="C28" s="1069">
        <f t="shared" si="0"/>
        <v>14571</v>
      </c>
      <c r="D28" s="1064">
        <v>1410</v>
      </c>
      <c r="E28" s="1176">
        <v>9.676755198682315</v>
      </c>
      <c r="F28" s="1064">
        <v>3671</v>
      </c>
      <c r="G28" s="1176">
        <v>25.193878251321117</v>
      </c>
      <c r="H28" s="1064">
        <v>9490</v>
      </c>
      <c r="I28" s="1176">
        <f t="shared" si="1"/>
        <v>65.129366549996575</v>
      </c>
    </row>
    <row r="29" spans="2:9" ht="13" x14ac:dyDescent="0.3">
      <c r="B29" s="1174" t="s">
        <v>46</v>
      </c>
      <c r="C29" s="1069">
        <f t="shared" si="0"/>
        <v>1592</v>
      </c>
      <c r="D29" s="1064">
        <v>564</v>
      </c>
      <c r="E29" s="1176">
        <v>35.427135678391956</v>
      </c>
      <c r="F29" s="1064">
        <v>625</v>
      </c>
      <c r="G29" s="1176">
        <v>39.258793969849251</v>
      </c>
      <c r="H29" s="1064">
        <v>403</v>
      </c>
      <c r="I29" s="1176">
        <f t="shared" si="1"/>
        <v>25.314070351758794</v>
      </c>
    </row>
    <row r="30" spans="2:9" ht="13" x14ac:dyDescent="0.3">
      <c r="B30" s="1174" t="s">
        <v>1</v>
      </c>
      <c r="C30" s="1070">
        <f t="shared" si="0"/>
        <v>360</v>
      </c>
      <c r="D30" s="1066">
        <v>0</v>
      </c>
      <c r="E30" s="1177">
        <v>0</v>
      </c>
      <c r="F30" s="1066">
        <v>125</v>
      </c>
      <c r="G30" s="1177">
        <v>34.722222222222221</v>
      </c>
      <c r="H30" s="1066">
        <v>235</v>
      </c>
      <c r="I30" s="1177">
        <f t="shared" si="1"/>
        <v>65.277777777777786</v>
      </c>
    </row>
    <row r="31" spans="2:9" ht="13" x14ac:dyDescent="0.3">
      <c r="B31" s="1171" t="s">
        <v>0</v>
      </c>
      <c r="C31" s="1172">
        <f>SUM(C13:C30)</f>
        <v>153505</v>
      </c>
      <c r="D31" s="1082">
        <f>SUM(D13:D30)</f>
        <v>3925</v>
      </c>
      <c r="E31" s="1173">
        <f t="shared" ref="E31" si="2">D31/C31*100</f>
        <v>2.5569199700335496</v>
      </c>
      <c r="F31" s="1082">
        <f>SUM(F13:F30)</f>
        <v>20082</v>
      </c>
      <c r="G31" s="1173">
        <f t="shared" ref="G31" si="3">F31/C31*100</f>
        <v>13.082310022474838</v>
      </c>
      <c r="H31" s="1082">
        <f>SUM(H13:H30)</f>
        <v>129498</v>
      </c>
      <c r="I31" s="1173">
        <f t="shared" si="1"/>
        <v>84.36077000749161</v>
      </c>
    </row>
    <row r="33" spans="2:2" s="1165" customFormat="1" x14ac:dyDescent="0.25">
      <c r="B33" s="1166" t="s">
        <v>284</v>
      </c>
    </row>
  </sheetData>
  <mergeCells count="8">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orientation="landscape" r:id="rId1"/>
  <headerFooter alignWithMargins="0"/>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Hoja56">
    <pageSetUpPr fitToPage="1"/>
  </sheetPr>
  <dimension ref="A1:N34"/>
  <sheetViews>
    <sheetView zoomScaleNormal="100" workbookViewId="0">
      <selection activeCell="B8" sqref="B8"/>
    </sheetView>
  </sheetViews>
  <sheetFormatPr baseColWidth="10" defaultColWidth="11.453125" defaultRowHeight="12.5" x14ac:dyDescent="0.25"/>
  <cols>
    <col min="1" max="1" width="3.26953125" style="269" customWidth="1"/>
    <col min="2" max="2" width="28.453125" style="269" customWidth="1"/>
    <col min="3" max="3" width="12.26953125" style="269" bestFit="1" customWidth="1"/>
    <col min="4" max="4" width="15.1796875" style="269" customWidth="1"/>
    <col min="5" max="5" width="13.54296875" style="269" customWidth="1"/>
    <col min="6" max="6" width="1.1796875" style="269" customWidth="1"/>
    <col min="7" max="7" width="12.453125" style="269" customWidth="1"/>
    <col min="8" max="8" width="14.81640625" style="269" customWidth="1"/>
    <col min="9" max="9" width="1.1796875" style="269" customWidth="1"/>
    <col min="10" max="10" width="12.453125" style="269" customWidth="1"/>
    <col min="11" max="11" width="14.7265625" style="269" customWidth="1"/>
    <col min="12" max="16384" width="11.453125" style="269"/>
  </cols>
  <sheetData>
    <row r="1" spans="1:14" s="262" customFormat="1" x14ac:dyDescent="0.25">
      <c r="A1" s="262" t="s">
        <v>96</v>
      </c>
      <c r="B1" s="262" t="s">
        <v>56</v>
      </c>
      <c r="M1" s="262" t="s">
        <v>81</v>
      </c>
    </row>
    <row r="2" spans="1:14" s="262" customFormat="1" x14ac:dyDescent="0.25"/>
    <row r="3" spans="1:14" s="262" customFormat="1" x14ac:dyDescent="0.25"/>
    <row r="4" spans="1:14" s="262" customFormat="1" x14ac:dyDescent="0.25"/>
    <row r="5" spans="1:14" s="262" customFormat="1" ht="16.5" customHeight="1" x14ac:dyDescent="0.25"/>
    <row r="6" spans="1:14" s="266" customFormat="1" ht="38.25" customHeight="1" x14ac:dyDescent="0.25">
      <c r="A6" s="263"/>
      <c r="B6" s="1531" t="s">
        <v>463</v>
      </c>
      <c r="C6" s="1531"/>
      <c r="D6" s="1531"/>
      <c r="E6" s="1531"/>
      <c r="F6" s="1531"/>
      <c r="G6" s="1531"/>
      <c r="H6" s="1531"/>
      <c r="I6" s="1531"/>
      <c r="J6" s="1531"/>
      <c r="K6" s="1531"/>
      <c r="L6" s="265"/>
      <c r="M6" s="265"/>
      <c r="N6" s="265"/>
    </row>
    <row r="7" spans="1:14" s="266" customFormat="1" ht="15.75" customHeight="1" x14ac:dyDescent="0.25">
      <c r="A7" s="263"/>
      <c r="B7" s="1532" t="s">
        <v>486</v>
      </c>
      <c r="C7" s="1532"/>
      <c r="D7" s="1532"/>
      <c r="E7" s="1532"/>
      <c r="F7" s="1532"/>
      <c r="G7" s="1532"/>
      <c r="H7" s="1532"/>
      <c r="I7" s="1532"/>
      <c r="J7" s="1532"/>
      <c r="K7" s="1532"/>
      <c r="L7" s="268"/>
      <c r="M7" s="268"/>
      <c r="N7" s="268"/>
    </row>
    <row r="8" spans="1:14" ht="8.25" customHeight="1" x14ac:dyDescent="0.25"/>
    <row r="9" spans="1:14" ht="15" customHeight="1" x14ac:dyDescent="0.25">
      <c r="B9" s="1533" t="s">
        <v>12</v>
      </c>
      <c r="C9" s="1533" t="s">
        <v>29</v>
      </c>
      <c r="D9" s="1540" t="s">
        <v>212</v>
      </c>
      <c r="E9" s="1541"/>
      <c r="F9" s="1180"/>
      <c r="G9" s="1540" t="s">
        <v>286</v>
      </c>
      <c r="H9" s="1541"/>
      <c r="I9" s="1180"/>
      <c r="J9" s="1540" t="s">
        <v>285</v>
      </c>
      <c r="K9" s="1541"/>
    </row>
    <row r="10" spans="1:14" ht="15.75" customHeight="1" x14ac:dyDescent="0.25">
      <c r="B10" s="1534"/>
      <c r="C10" s="1534"/>
      <c r="D10" s="1542"/>
      <c r="E10" s="1543"/>
      <c r="F10" s="1180"/>
      <c r="G10" s="1542"/>
      <c r="H10" s="1543"/>
      <c r="I10" s="1180"/>
      <c r="J10" s="1542"/>
      <c r="K10" s="1543"/>
    </row>
    <row r="11" spans="1:14" ht="14" x14ac:dyDescent="0.25">
      <c r="B11" s="1534"/>
      <c r="C11" s="1534"/>
      <c r="D11" s="1542"/>
      <c r="E11" s="1543"/>
      <c r="F11" s="1180"/>
      <c r="G11" s="1542"/>
      <c r="H11" s="1543"/>
      <c r="I11" s="1180"/>
      <c r="J11" s="1542"/>
      <c r="K11" s="1543"/>
    </row>
    <row r="12" spans="1:14" ht="21.75" customHeight="1" x14ac:dyDescent="0.25">
      <c r="B12" s="1534"/>
      <c r="C12" s="1534"/>
      <c r="D12" s="1542"/>
      <c r="E12" s="1543"/>
      <c r="F12" s="1180"/>
      <c r="G12" s="1544"/>
      <c r="H12" s="1545"/>
      <c r="I12" s="1180"/>
      <c r="J12" s="1544"/>
      <c r="K12" s="1545"/>
    </row>
    <row r="13" spans="1:14" ht="24.75" customHeight="1" x14ac:dyDescent="0.25">
      <c r="B13" s="1537"/>
      <c r="C13" s="1181" t="s">
        <v>9</v>
      </c>
      <c r="D13" s="1181" t="s">
        <v>9</v>
      </c>
      <c r="E13" s="1182" t="s">
        <v>188</v>
      </c>
      <c r="F13" s="1179"/>
      <c r="G13" s="1181" t="s">
        <v>9</v>
      </c>
      <c r="H13" s="1182" t="s">
        <v>287</v>
      </c>
      <c r="I13" s="1179"/>
      <c r="J13" s="1181" t="s">
        <v>9</v>
      </c>
      <c r="K13" s="1181" t="s">
        <v>188</v>
      </c>
    </row>
    <row r="14" spans="1:14" ht="12.75" customHeight="1" x14ac:dyDescent="0.3">
      <c r="B14" s="1183" t="s">
        <v>8</v>
      </c>
      <c r="C14" s="1068">
        <f>'21solsaad'!D10</f>
        <v>414034</v>
      </c>
      <c r="D14" s="1068">
        <f>'10pendResol'!H13</f>
        <v>26593</v>
      </c>
      <c r="E14" s="1111">
        <f>D14/$C14*100</f>
        <v>6.4229024669471588</v>
      </c>
      <c r="F14" s="1052"/>
      <c r="G14" s="1068">
        <f>'10pendPrest'!H13</f>
        <v>28152</v>
      </c>
      <c r="H14" s="1111">
        <f t="shared" ref="H14:H32" si="0">G14/$J14*100</f>
        <v>51.423874326422506</v>
      </c>
      <c r="I14" s="1052"/>
      <c r="J14" s="1068">
        <f t="shared" ref="J14:J31" si="1">D14+G14</f>
        <v>54745</v>
      </c>
      <c r="K14" s="1111">
        <f t="shared" ref="K14:K32" si="2">J14/C14*100</f>
        <v>13.222344058700495</v>
      </c>
    </row>
    <row r="15" spans="1:14" ht="13" x14ac:dyDescent="0.3">
      <c r="B15" s="1184" t="s">
        <v>7</v>
      </c>
      <c r="C15" s="1069">
        <f>'21solsaad'!D11</f>
        <v>54409</v>
      </c>
      <c r="D15" s="1069">
        <f>'10pendResol'!H14</f>
        <v>1356</v>
      </c>
      <c r="E15" s="1112">
        <f t="shared" ref="E15:E31" si="3">D15/$C15*100</f>
        <v>2.4922347405760075</v>
      </c>
      <c r="F15" s="1052"/>
      <c r="G15" s="1069">
        <f>'10pendPrest'!H14</f>
        <v>60</v>
      </c>
      <c r="H15" s="1112">
        <f t="shared" si="0"/>
        <v>4.2372881355932197</v>
      </c>
      <c r="I15" s="1052"/>
      <c r="J15" s="1069">
        <f t="shared" si="1"/>
        <v>1416</v>
      </c>
      <c r="K15" s="1112">
        <f t="shared" si="2"/>
        <v>2.602510614052822</v>
      </c>
    </row>
    <row r="16" spans="1:14" ht="13" x14ac:dyDescent="0.3">
      <c r="B16" s="1184" t="s">
        <v>37</v>
      </c>
      <c r="C16" s="1069">
        <f>'21solsaad'!D12</f>
        <v>46861</v>
      </c>
      <c r="D16" s="1069">
        <f>'10pendResol'!H15</f>
        <v>2608</v>
      </c>
      <c r="E16" s="1112">
        <f t="shared" si="3"/>
        <v>5.5653955314653976</v>
      </c>
      <c r="F16" s="1052"/>
      <c r="G16" s="1069">
        <f>'10pendPrest'!H15</f>
        <v>741</v>
      </c>
      <c r="H16" s="1112">
        <f t="shared" si="0"/>
        <v>22.126007763511495</v>
      </c>
      <c r="I16" s="1052"/>
      <c r="J16" s="1069">
        <f t="shared" si="1"/>
        <v>3349</v>
      </c>
      <c r="K16" s="1112">
        <f t="shared" si="2"/>
        <v>7.1466678047843626</v>
      </c>
    </row>
    <row r="17" spans="2:11" ht="13" x14ac:dyDescent="0.3">
      <c r="B17" s="1184" t="s">
        <v>38</v>
      </c>
      <c r="C17" s="1069">
        <f>'21solsaad'!D13</f>
        <v>43797</v>
      </c>
      <c r="D17" s="1069">
        <f>'10pendResol'!H16</f>
        <v>1189</v>
      </c>
      <c r="E17" s="1112">
        <f t="shared" si="3"/>
        <v>2.7147978172020917</v>
      </c>
      <c r="F17" s="1052"/>
      <c r="G17" s="1069">
        <f>'10pendPrest'!H16</f>
        <v>3068</v>
      </c>
      <c r="H17" s="1112">
        <f t="shared" si="0"/>
        <v>72.069532534648815</v>
      </c>
      <c r="I17" s="1052"/>
      <c r="J17" s="1069">
        <f t="shared" si="1"/>
        <v>4257</v>
      </c>
      <c r="K17" s="1112">
        <f t="shared" si="2"/>
        <v>9.7198438249195149</v>
      </c>
    </row>
    <row r="18" spans="2:11" ht="13" x14ac:dyDescent="0.3">
      <c r="B18" s="1184" t="s">
        <v>6</v>
      </c>
      <c r="C18" s="1069">
        <f>'21solsaad'!D14</f>
        <v>64073</v>
      </c>
      <c r="D18" s="1069">
        <f>'10pendResol'!H17</f>
        <v>10254</v>
      </c>
      <c r="E18" s="1112">
        <f>D18/$C18*100</f>
        <v>16.003620869945216</v>
      </c>
      <c r="F18" s="1052"/>
      <c r="G18" s="1069">
        <f>'10pendPrest'!H17</f>
        <v>5747</v>
      </c>
      <c r="H18" s="1112">
        <f t="shared" si="0"/>
        <v>35.91650521842385</v>
      </c>
      <c r="I18" s="1052"/>
      <c r="J18" s="1069">
        <f t="shared" si="1"/>
        <v>16001</v>
      </c>
      <c r="K18" s="1112">
        <f t="shared" si="2"/>
        <v>24.973077583381457</v>
      </c>
    </row>
    <row r="19" spans="2:11" ht="13" x14ac:dyDescent="0.3">
      <c r="B19" s="1184" t="s">
        <v>5</v>
      </c>
      <c r="C19" s="1069">
        <f>'21solsaad'!D15</f>
        <v>23718</v>
      </c>
      <c r="D19" s="1069">
        <f>'10pendResol'!H18</f>
        <v>752</v>
      </c>
      <c r="E19" s="1112">
        <f t="shared" si="3"/>
        <v>3.1705877392697528</v>
      </c>
      <c r="F19" s="1052"/>
      <c r="G19" s="1069">
        <f>'10pendPrest'!H18</f>
        <v>1382</v>
      </c>
      <c r="H19" s="1112">
        <f t="shared" si="0"/>
        <v>64.7610121836926</v>
      </c>
      <c r="I19" s="1052"/>
      <c r="J19" s="1069">
        <f t="shared" si="1"/>
        <v>2134</v>
      </c>
      <c r="K19" s="1112">
        <f t="shared" si="2"/>
        <v>8.9973859515979431</v>
      </c>
    </row>
    <row r="20" spans="2:11" ht="13" x14ac:dyDescent="0.3">
      <c r="B20" s="1184" t="s">
        <v>4</v>
      </c>
      <c r="C20" s="1069">
        <f>'21solsaad'!D16</f>
        <v>157973</v>
      </c>
      <c r="D20" s="1069">
        <f>'10pendResol'!H19</f>
        <v>654</v>
      </c>
      <c r="E20" s="1112">
        <f t="shared" si="3"/>
        <v>0.41399479657916227</v>
      </c>
      <c r="F20" s="1052"/>
      <c r="G20" s="1069">
        <f>'10pendPrest'!H19</f>
        <v>24</v>
      </c>
      <c r="H20" s="1112">
        <f t="shared" si="0"/>
        <v>3.5398230088495577</v>
      </c>
      <c r="I20" s="1052"/>
      <c r="J20" s="1069">
        <f t="shared" si="1"/>
        <v>678</v>
      </c>
      <c r="K20" s="1112">
        <f t="shared" si="2"/>
        <v>0.42918726617839759</v>
      </c>
    </row>
    <row r="21" spans="2:11" ht="13" x14ac:dyDescent="0.3">
      <c r="B21" s="1184" t="s">
        <v>40</v>
      </c>
      <c r="C21" s="1069">
        <f>'21solsaad'!D17</f>
        <v>96147</v>
      </c>
      <c r="D21" s="1069">
        <f>'10pendResol'!H20</f>
        <v>771</v>
      </c>
      <c r="E21" s="1112">
        <f t="shared" si="3"/>
        <v>0.8018970950731692</v>
      </c>
      <c r="F21" s="1052"/>
      <c r="G21" s="1069">
        <f>'10pendPrest'!H20</f>
        <v>1813</v>
      </c>
      <c r="H21" s="1112">
        <f t="shared" si="0"/>
        <v>70.162538699690401</v>
      </c>
      <c r="I21" s="1052"/>
      <c r="J21" s="1069">
        <f t="shared" si="1"/>
        <v>2584</v>
      </c>
      <c r="K21" s="1112">
        <f t="shared" si="2"/>
        <v>2.6875513536563802</v>
      </c>
    </row>
    <row r="22" spans="2:11" ht="13" x14ac:dyDescent="0.3">
      <c r="B22" s="1184" t="s">
        <v>41</v>
      </c>
      <c r="C22" s="1069">
        <f>'21solsaad'!D18</f>
        <v>357537</v>
      </c>
      <c r="D22" s="1069">
        <f>'10pendResol'!H21</f>
        <v>5215</v>
      </c>
      <c r="E22" s="1112">
        <f t="shared" si="3"/>
        <v>1.4585902997452012</v>
      </c>
      <c r="F22" s="1052"/>
      <c r="G22" s="1069">
        <f>'10pendPrest'!H21</f>
        <v>42726</v>
      </c>
      <c r="H22" s="1112">
        <f t="shared" si="0"/>
        <v>89.122045848021529</v>
      </c>
      <c r="I22" s="1052"/>
      <c r="J22" s="1069">
        <f t="shared" si="1"/>
        <v>47941</v>
      </c>
      <c r="K22" s="1112">
        <f t="shared" si="2"/>
        <v>13.408682178347975</v>
      </c>
    </row>
    <row r="23" spans="2:11" ht="13" x14ac:dyDescent="0.3">
      <c r="B23" s="1184" t="s">
        <v>3</v>
      </c>
      <c r="C23" s="1069">
        <f>'21solsaad'!D19</f>
        <v>204692</v>
      </c>
      <c r="D23" s="1069">
        <f>'10pendResol'!H22</f>
        <v>8642</v>
      </c>
      <c r="E23" s="1112">
        <f t="shared" si="3"/>
        <v>4.2219529830183884</v>
      </c>
      <c r="F23" s="1052"/>
      <c r="G23" s="1069">
        <f>'10pendPrest'!H22</f>
        <v>10866</v>
      </c>
      <c r="H23" s="1112">
        <f t="shared" si="0"/>
        <v>55.700225548492924</v>
      </c>
      <c r="I23" s="1052"/>
      <c r="J23" s="1069">
        <f t="shared" si="1"/>
        <v>19508</v>
      </c>
      <c r="K23" s="1112">
        <f t="shared" si="2"/>
        <v>9.5304164305395425</v>
      </c>
    </row>
    <row r="24" spans="2:11" ht="13" x14ac:dyDescent="0.3">
      <c r="B24" s="1184" t="s">
        <v>2</v>
      </c>
      <c r="C24" s="1069">
        <f>'21solsaad'!D20</f>
        <v>58544</v>
      </c>
      <c r="D24" s="1069">
        <f>'10pendResol'!H23</f>
        <v>433</v>
      </c>
      <c r="E24" s="1112">
        <f t="shared" si="3"/>
        <v>0.73961464881115058</v>
      </c>
      <c r="F24" s="1052"/>
      <c r="G24" s="1069">
        <f>'10pendPrest'!H23</f>
        <v>4703</v>
      </c>
      <c r="H24" s="1112">
        <f t="shared" si="0"/>
        <v>91.569314641744555</v>
      </c>
      <c r="I24" s="1052"/>
      <c r="J24" s="1069">
        <f t="shared" si="1"/>
        <v>5136</v>
      </c>
      <c r="K24" s="1112">
        <f t="shared" si="2"/>
        <v>8.772888767422792</v>
      </c>
    </row>
    <row r="25" spans="2:11" ht="13" x14ac:dyDescent="0.3">
      <c r="B25" s="1184" t="s">
        <v>35</v>
      </c>
      <c r="C25" s="1069">
        <f>'21solsaad'!D21</f>
        <v>83028</v>
      </c>
      <c r="D25" s="1069">
        <f>'10pendResol'!H24</f>
        <v>499</v>
      </c>
      <c r="E25" s="1112">
        <f t="shared" si="3"/>
        <v>0.60100207159030694</v>
      </c>
      <c r="F25" s="1052"/>
      <c r="G25" s="1069">
        <f>'10pendPrest'!H24</f>
        <v>1678</v>
      </c>
      <c r="H25" s="1112">
        <f t="shared" si="0"/>
        <v>77.078548461185107</v>
      </c>
      <c r="I25" s="1052"/>
      <c r="J25" s="1069">
        <f t="shared" si="1"/>
        <v>2177</v>
      </c>
      <c r="K25" s="1112">
        <f t="shared" si="2"/>
        <v>2.6220070337717396</v>
      </c>
    </row>
    <row r="26" spans="2:11" ht="13" x14ac:dyDescent="0.3">
      <c r="B26" s="1184" t="s">
        <v>42</v>
      </c>
      <c r="C26" s="1069">
        <f>'21solsaad'!D22</f>
        <v>245045</v>
      </c>
      <c r="D26" s="1069">
        <f>'10pendResol'!H25</f>
        <v>289</v>
      </c>
      <c r="E26" s="1112">
        <f t="shared" si="3"/>
        <v>0.11793752167969149</v>
      </c>
      <c r="F26" s="1052"/>
      <c r="G26" s="1069">
        <f>'10pendPrest'!H25</f>
        <v>11819</v>
      </c>
      <c r="H26" s="1112">
        <f t="shared" si="0"/>
        <v>97.613148331681529</v>
      </c>
      <c r="I26" s="1052"/>
      <c r="J26" s="1069">
        <f t="shared" si="1"/>
        <v>12108</v>
      </c>
      <c r="K26" s="1112">
        <f t="shared" si="2"/>
        <v>4.9411332612377317</v>
      </c>
    </row>
    <row r="27" spans="2:11" ht="13" x14ac:dyDescent="0.3">
      <c r="B27" s="1184" t="s">
        <v>43</v>
      </c>
      <c r="C27" s="1069">
        <f>'21solsaad'!D23</f>
        <v>64044</v>
      </c>
      <c r="D27" s="1069">
        <f>'10pendResol'!H26</f>
        <v>4739</v>
      </c>
      <c r="E27" s="1112">
        <f t="shared" si="3"/>
        <v>7.3996002748110676</v>
      </c>
      <c r="F27" s="1052"/>
      <c r="G27" s="1069">
        <f>'10pendPrest'!H26</f>
        <v>6156</v>
      </c>
      <c r="H27" s="1112">
        <f t="shared" si="0"/>
        <v>56.502983019733819</v>
      </c>
      <c r="I27" s="1052"/>
      <c r="J27" s="1069">
        <f t="shared" si="1"/>
        <v>10895</v>
      </c>
      <c r="K27" s="1112">
        <f t="shared" si="2"/>
        <v>17.011741927424893</v>
      </c>
    </row>
    <row r="28" spans="2:11" ht="13" x14ac:dyDescent="0.3">
      <c r="B28" s="1184" t="s">
        <v>44</v>
      </c>
      <c r="C28" s="1069">
        <f>'21solsaad'!D24</f>
        <v>22014</v>
      </c>
      <c r="D28" s="1069">
        <f>'10pendResol'!H27</f>
        <v>82</v>
      </c>
      <c r="E28" s="1112">
        <f t="shared" si="3"/>
        <v>0.37249023348778054</v>
      </c>
      <c r="F28" s="1052"/>
      <c r="G28" s="1069">
        <f>'10pendPrest'!H27</f>
        <v>435</v>
      </c>
      <c r="H28" s="1112">
        <f t="shared" si="0"/>
        <v>84.139264990328826</v>
      </c>
      <c r="I28" s="1052"/>
      <c r="J28" s="1069">
        <f t="shared" si="1"/>
        <v>517</v>
      </c>
      <c r="K28" s="1112">
        <f t="shared" si="2"/>
        <v>2.3485054965022258</v>
      </c>
    </row>
    <row r="29" spans="2:11" ht="13" x14ac:dyDescent="0.3">
      <c r="B29" s="1184" t="s">
        <v>45</v>
      </c>
      <c r="C29" s="1069">
        <f>'21solsaad'!D25</f>
        <v>114310</v>
      </c>
      <c r="D29" s="1069">
        <f>'10pendResol'!H28</f>
        <v>377</v>
      </c>
      <c r="E29" s="1112">
        <f t="shared" si="3"/>
        <v>0.32980491645525328</v>
      </c>
      <c r="F29" s="1052"/>
      <c r="G29" s="1069">
        <f>'10pendPrest'!H28</f>
        <v>9490</v>
      </c>
      <c r="H29" s="1112">
        <f t="shared" si="0"/>
        <v>96.179183135704875</v>
      </c>
      <c r="I29" s="1052"/>
      <c r="J29" s="1069">
        <f t="shared" si="1"/>
        <v>9867</v>
      </c>
      <c r="K29" s="1112">
        <f t="shared" si="2"/>
        <v>8.6317907444668016</v>
      </c>
    </row>
    <row r="30" spans="2:11" ht="13" x14ac:dyDescent="0.3">
      <c r="B30" s="1184" t="s">
        <v>46</v>
      </c>
      <c r="C30" s="1069">
        <f>'21solsaad'!D26</f>
        <v>14771</v>
      </c>
      <c r="D30" s="1069">
        <f>'10pendResol'!H29</f>
        <v>7</v>
      </c>
      <c r="E30" s="1112">
        <f t="shared" si="3"/>
        <v>4.7390156387516078E-2</v>
      </c>
      <c r="F30" s="1052"/>
      <c r="G30" s="1069">
        <f>'10pendPrest'!H29</f>
        <v>403</v>
      </c>
      <c r="H30" s="1112">
        <f t="shared" si="0"/>
        <v>98.292682926829272</v>
      </c>
      <c r="I30" s="1052"/>
      <c r="J30" s="1069">
        <f t="shared" si="1"/>
        <v>410</v>
      </c>
      <c r="K30" s="1112">
        <f t="shared" si="2"/>
        <v>2.7757091598402273</v>
      </c>
    </row>
    <row r="31" spans="2:11" ht="13" x14ac:dyDescent="0.3">
      <c r="B31" s="1185" t="s">
        <v>1</v>
      </c>
      <c r="C31" s="1070">
        <f>'21solsaad'!D27</f>
        <v>5355</v>
      </c>
      <c r="D31" s="1070">
        <f>'10pendResol'!H30</f>
        <v>42</v>
      </c>
      <c r="E31" s="1113">
        <f t="shared" si="3"/>
        <v>0.78431372549019607</v>
      </c>
      <c r="F31" s="1052"/>
      <c r="G31" s="1070">
        <f>'10pendPrest'!H30</f>
        <v>235</v>
      </c>
      <c r="H31" s="1113">
        <f t="shared" si="0"/>
        <v>84.837545126353788</v>
      </c>
      <c r="I31" s="1052"/>
      <c r="J31" s="1070">
        <f t="shared" si="1"/>
        <v>277</v>
      </c>
      <c r="K31" s="1113">
        <f t="shared" si="2"/>
        <v>5.1727357609710545</v>
      </c>
    </row>
    <row r="32" spans="2:11" ht="13" x14ac:dyDescent="0.3">
      <c r="B32" s="1171" t="s">
        <v>0</v>
      </c>
      <c r="C32" s="1172">
        <f>SUM(C14:C31)</f>
        <v>2070352</v>
      </c>
      <c r="D32" s="1172">
        <f>SUM(D14:D31)</f>
        <v>64502</v>
      </c>
      <c r="E32" s="1109">
        <f>D32/$C32*100</f>
        <v>3.1155088603290646</v>
      </c>
      <c r="F32" s="1080"/>
      <c r="G32" s="1172">
        <f>SUM(G14:G31)</f>
        <v>129498</v>
      </c>
      <c r="H32" s="1109">
        <f t="shared" si="0"/>
        <v>66.751546391752584</v>
      </c>
      <c r="I32" s="1080"/>
      <c r="J32" s="1172">
        <f>SUM(J14:J31)</f>
        <v>194000</v>
      </c>
      <c r="K32" s="1109">
        <f t="shared" si="2"/>
        <v>9.37038725781896</v>
      </c>
    </row>
    <row r="34" spans="2:2" x14ac:dyDescent="0.25">
      <c r="B34" s="1166" t="s">
        <v>284</v>
      </c>
    </row>
  </sheetData>
  <mergeCells count="7">
    <mergeCell ref="B6:K6"/>
    <mergeCell ref="B7:K7"/>
    <mergeCell ref="C9:C12"/>
    <mergeCell ref="B9:B13"/>
    <mergeCell ref="J9:K12"/>
    <mergeCell ref="D9:E12"/>
    <mergeCell ref="G9:H12"/>
  </mergeCells>
  <printOptions horizontalCentered="1"/>
  <pageMargins left="0" right="0" top="0.43307086614173229" bottom="0.43307086614173229" header="0" footer="0"/>
  <pageSetup paperSize="9" orientation="landscape" r:id="rId1"/>
  <headerFooter alignWithMargins="0"/>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Hoja81">
    <pageSetUpPr fitToPage="1"/>
  </sheetPr>
  <dimension ref="A1:Q34"/>
  <sheetViews>
    <sheetView zoomScaleNormal="100" workbookViewId="0"/>
  </sheetViews>
  <sheetFormatPr baseColWidth="10" defaultRowHeight="12.5" x14ac:dyDescent="0.25"/>
  <cols>
    <col min="1" max="1" width="4.26953125" customWidth="1"/>
    <col min="2" max="2" width="7.26953125" customWidth="1"/>
    <col min="3" max="3" width="10.81640625" bestFit="1" customWidth="1"/>
    <col min="4" max="4" width="9.54296875" customWidth="1"/>
    <col min="5" max="5" width="10.81640625" bestFit="1" customWidth="1"/>
    <col min="6" max="6" width="11.7265625" customWidth="1"/>
    <col min="7" max="7" width="10.81640625" bestFit="1" customWidth="1"/>
    <col min="9" max="9" width="28.1796875" customWidth="1"/>
    <col min="10" max="10" width="7" customWidth="1"/>
    <col min="11" max="11" width="10.81640625" customWidth="1"/>
    <col min="12" max="12" width="7" customWidth="1"/>
  </cols>
  <sheetData>
    <row r="1" spans="1:17" s="216" customFormat="1" x14ac:dyDescent="0.25"/>
    <row r="2" spans="1:17" s="216" customFormat="1" x14ac:dyDescent="0.25"/>
    <row r="3" spans="1:17" s="216" customFormat="1" x14ac:dyDescent="0.25"/>
    <row r="4" spans="1:17" s="216" customFormat="1" x14ac:dyDescent="0.25"/>
    <row r="5" spans="1:17" s="216" customFormat="1" ht="16.5" customHeight="1" x14ac:dyDescent="0.25"/>
    <row r="6" spans="1:17" s="4" customFormat="1" ht="24.75" customHeight="1" x14ac:dyDescent="0.25">
      <c r="A6" s="219"/>
      <c r="B6" s="1401" t="s">
        <v>464</v>
      </c>
      <c r="C6" s="1401"/>
      <c r="D6" s="1401"/>
      <c r="E6" s="1401"/>
      <c r="F6" s="1401"/>
      <c r="G6" s="1401"/>
      <c r="H6" s="1401"/>
      <c r="I6" s="1401"/>
      <c r="J6" s="1401"/>
      <c r="K6" s="1401"/>
      <c r="L6" s="1401"/>
      <c r="M6" s="1401"/>
      <c r="N6" s="1401"/>
      <c r="O6" s="226"/>
    </row>
    <row r="7" spans="1:17" s="4" customFormat="1" ht="11.25" customHeight="1" x14ac:dyDescent="0.25">
      <c r="A7" s="219"/>
      <c r="B7" s="1401"/>
      <c r="C7" s="1401"/>
      <c r="D7" s="1401"/>
      <c r="E7" s="1401"/>
      <c r="F7" s="1401"/>
      <c r="G7" s="1401"/>
      <c r="H7" s="1401"/>
      <c r="I7" s="1401"/>
      <c r="J7" s="1401"/>
      <c r="K7" s="1401"/>
      <c r="L7" s="1401"/>
      <c r="M7" s="1401"/>
      <c r="N7" s="1401"/>
      <c r="O7" s="226"/>
    </row>
    <row r="8" spans="1:17" s="4" customFormat="1" ht="15.75" customHeight="1" x14ac:dyDescent="0.25">
      <c r="A8" s="219"/>
      <c r="B8" s="1512" t="s">
        <v>486</v>
      </c>
      <c r="C8" s="1512"/>
      <c r="D8" s="1512"/>
      <c r="E8" s="1512"/>
      <c r="F8" s="1512"/>
      <c r="G8" s="1512"/>
      <c r="H8" s="1512"/>
      <c r="I8" s="1512"/>
      <c r="J8" s="1512"/>
      <c r="K8" s="1512"/>
      <c r="L8" s="1512"/>
      <c r="M8" s="1512"/>
      <c r="N8" s="1512"/>
      <c r="O8" s="248"/>
      <c r="P8" s="248"/>
      <c r="Q8" s="248"/>
    </row>
    <row r="9" spans="1:17" s="216" customFormat="1" ht="6" customHeight="1" x14ac:dyDescent="0.25">
      <c r="A9" s="220"/>
      <c r="B9"/>
      <c r="C9"/>
      <c r="D9"/>
      <c r="E9"/>
      <c r="F9"/>
      <c r="G9"/>
      <c r="H9"/>
      <c r="I9"/>
      <c r="J9"/>
      <c r="K9"/>
      <c r="L9"/>
      <c r="M9"/>
      <c r="N9"/>
      <c r="O9"/>
      <c r="P9"/>
      <c r="Q9"/>
    </row>
    <row r="10" spans="1:17" s="227" customFormat="1" x14ac:dyDescent="0.25"/>
    <row r="11" spans="1:17" s="227" customFormat="1" x14ac:dyDescent="0.25">
      <c r="C11" s="1513" t="s">
        <v>0</v>
      </c>
      <c r="D11" s="1513"/>
      <c r="E11" s="1513"/>
      <c r="L11" s="227">
        <v>1</v>
      </c>
      <c r="M11" s="227">
        <v>3</v>
      </c>
      <c r="N11" s="227">
        <v>4</v>
      </c>
      <c r="O11" s="227">
        <v>5</v>
      </c>
      <c r="P11" s="227">
        <v>6</v>
      </c>
    </row>
    <row r="12" spans="1:17" s="227" customFormat="1" ht="14.5" x14ac:dyDescent="0.35">
      <c r="C12" s="227" t="s">
        <v>211</v>
      </c>
      <c r="D12" s="227" t="s">
        <v>97</v>
      </c>
      <c r="E12" s="227" t="s">
        <v>98</v>
      </c>
      <c r="F12" s="227" t="s">
        <v>99</v>
      </c>
      <c r="G12" s="227" t="s">
        <v>100</v>
      </c>
      <c r="I12" s="228"/>
      <c r="J12" s="228"/>
      <c r="K12" s="228" t="s">
        <v>101</v>
      </c>
      <c r="L12" s="227" t="s">
        <v>102</v>
      </c>
      <c r="M12" s="227" t="s">
        <v>103</v>
      </c>
      <c r="N12" s="227" t="s">
        <v>104</v>
      </c>
      <c r="O12" s="227" t="s">
        <v>105</v>
      </c>
      <c r="P12" s="227" t="s">
        <v>106</v>
      </c>
      <c r="Q12" s="227" t="s">
        <v>107</v>
      </c>
    </row>
    <row r="13" spans="1:17" s="227" customFormat="1" ht="14.5" x14ac:dyDescent="0.35">
      <c r="B13" s="227" t="s">
        <v>8</v>
      </c>
      <c r="C13" s="229">
        <v>315640</v>
      </c>
      <c r="D13" s="229">
        <v>286357</v>
      </c>
      <c r="E13" s="229">
        <v>29283</v>
      </c>
      <c r="F13" s="230">
        <v>0.9072265872512989</v>
      </c>
      <c r="G13" s="230">
        <v>9.2773412748701045E-2</v>
      </c>
      <c r="I13" s="228">
        <v>11</v>
      </c>
      <c r="J13" s="228">
        <v>1</v>
      </c>
      <c r="K13" s="228">
        <v>8</v>
      </c>
      <c r="L13" s="227" t="s">
        <v>4</v>
      </c>
      <c r="M13" s="229">
        <v>123323</v>
      </c>
      <c r="N13" s="229">
        <v>169</v>
      </c>
      <c r="O13" s="230">
        <f t="shared" ref="O13:P28" si="0">INDEX($B$13:$G$32,$K13,O$11)</f>
        <v>0.9986314902989667</v>
      </c>
      <c r="P13" s="230">
        <f t="shared" si="0"/>
        <v>1.3685097010332653E-3</v>
      </c>
      <c r="Q13" s="230">
        <f>$F$32</f>
        <v>0.90201485368134482</v>
      </c>
    </row>
    <row r="14" spans="1:17" s="227" customFormat="1" ht="14.5" x14ac:dyDescent="0.35">
      <c r="B14" s="227" t="s">
        <v>7</v>
      </c>
      <c r="C14" s="229">
        <v>40343</v>
      </c>
      <c r="D14" s="229">
        <v>40215</v>
      </c>
      <c r="E14" s="229">
        <v>128</v>
      </c>
      <c r="F14" s="230">
        <v>0.99682720670252589</v>
      </c>
      <c r="G14" s="230">
        <v>3.1727932974741592E-3</v>
      </c>
      <c r="I14" s="228">
        <v>2</v>
      </c>
      <c r="J14" s="228">
        <v>2</v>
      </c>
      <c r="K14" s="228">
        <v>2</v>
      </c>
      <c r="L14" s="227" t="s">
        <v>7</v>
      </c>
      <c r="M14" s="229">
        <v>40215</v>
      </c>
      <c r="N14" s="229">
        <v>128</v>
      </c>
      <c r="O14" s="230">
        <f t="shared" si="0"/>
        <v>0.99682720670252589</v>
      </c>
      <c r="P14" s="230">
        <f t="shared" si="0"/>
        <v>3.1727932974741592E-3</v>
      </c>
      <c r="Q14" s="230">
        <f t="shared" ref="Q14:Q32" si="1">$F$32</f>
        <v>0.90201485368134482</v>
      </c>
    </row>
    <row r="15" spans="1:17" s="227" customFormat="1" ht="14.5" x14ac:dyDescent="0.35">
      <c r="B15" s="227" t="s">
        <v>37</v>
      </c>
      <c r="C15" s="229">
        <v>32098</v>
      </c>
      <c r="D15" s="229">
        <v>31190</v>
      </c>
      <c r="E15" s="229">
        <v>908</v>
      </c>
      <c r="F15" s="230">
        <v>0.97171163312355913</v>
      </c>
      <c r="G15" s="230">
        <v>2.8288366876440901E-2</v>
      </c>
      <c r="I15" s="228">
        <v>4</v>
      </c>
      <c r="J15" s="228">
        <v>3</v>
      </c>
      <c r="K15" s="228">
        <v>13</v>
      </c>
      <c r="L15" s="227" t="s">
        <v>35</v>
      </c>
      <c r="M15" s="229">
        <v>73273</v>
      </c>
      <c r="N15" s="229">
        <v>1717</v>
      </c>
      <c r="O15" s="230">
        <f t="shared" si="0"/>
        <v>0.97710361381517541</v>
      </c>
      <c r="P15" s="230">
        <f t="shared" si="0"/>
        <v>2.2896386184824643E-2</v>
      </c>
      <c r="Q15" s="230">
        <f t="shared" si="1"/>
        <v>0.90201485368134482</v>
      </c>
    </row>
    <row r="16" spans="1:17" s="227" customFormat="1" ht="14.5" x14ac:dyDescent="0.35">
      <c r="B16" s="227" t="s">
        <v>38</v>
      </c>
      <c r="C16" s="229">
        <v>33413</v>
      </c>
      <c r="D16" s="229">
        <v>29139</v>
      </c>
      <c r="E16" s="229">
        <v>4274</v>
      </c>
      <c r="F16" s="230">
        <v>0.87208571514081346</v>
      </c>
      <c r="G16" s="230">
        <v>0.12791428485918654</v>
      </c>
      <c r="I16" s="228">
        <v>15</v>
      </c>
      <c r="J16" s="228">
        <v>4</v>
      </c>
      <c r="K16" s="228">
        <v>3</v>
      </c>
      <c r="L16" s="227" t="s">
        <v>37</v>
      </c>
      <c r="M16" s="229">
        <v>31190</v>
      </c>
      <c r="N16" s="229">
        <v>908</v>
      </c>
      <c r="O16" s="230">
        <f t="shared" si="0"/>
        <v>0.97171163312355913</v>
      </c>
      <c r="P16" s="230">
        <f t="shared" si="0"/>
        <v>2.8288366876440901E-2</v>
      </c>
      <c r="Q16" s="230">
        <f t="shared" si="1"/>
        <v>0.90201485368134482</v>
      </c>
    </row>
    <row r="17" spans="2:17" s="227" customFormat="1" ht="14.5" x14ac:dyDescent="0.35">
      <c r="B17" s="227" t="s">
        <v>6</v>
      </c>
      <c r="C17" s="229">
        <v>46327</v>
      </c>
      <c r="D17" s="229">
        <v>40456</v>
      </c>
      <c r="E17" s="229">
        <v>5871</v>
      </c>
      <c r="F17" s="230">
        <v>0.87327044703952339</v>
      </c>
      <c r="G17" s="230">
        <v>0.12672955296047661</v>
      </c>
      <c r="I17" s="228">
        <v>13</v>
      </c>
      <c r="J17" s="228">
        <v>5</v>
      </c>
      <c r="K17" s="228">
        <v>17</v>
      </c>
      <c r="L17" s="227" t="s">
        <v>44</v>
      </c>
      <c r="M17" s="229">
        <v>16266</v>
      </c>
      <c r="N17" s="229">
        <v>624</v>
      </c>
      <c r="O17" s="230">
        <f t="shared" si="0"/>
        <v>0.96305506216696268</v>
      </c>
      <c r="P17" s="230">
        <f t="shared" si="0"/>
        <v>3.6944937833037303E-2</v>
      </c>
      <c r="Q17" s="230">
        <f t="shared" si="1"/>
        <v>0.90201485368134482</v>
      </c>
    </row>
    <row r="18" spans="2:17" s="227" customFormat="1" ht="14.5" x14ac:dyDescent="0.35">
      <c r="B18" s="227" t="s">
        <v>5</v>
      </c>
      <c r="C18" s="229">
        <v>18535</v>
      </c>
      <c r="D18" s="229">
        <v>16934</v>
      </c>
      <c r="E18" s="229">
        <v>1601</v>
      </c>
      <c r="F18" s="230">
        <v>0.91362287564067979</v>
      </c>
      <c r="G18" s="230">
        <v>8.6377124359320198E-2</v>
      </c>
      <c r="I18" s="228">
        <v>9</v>
      </c>
      <c r="J18" s="228">
        <v>6</v>
      </c>
      <c r="K18" s="228">
        <v>7</v>
      </c>
      <c r="L18" s="227" t="s">
        <v>40</v>
      </c>
      <c r="M18" s="229">
        <v>72070</v>
      </c>
      <c r="N18" s="229">
        <v>3236</v>
      </c>
      <c r="O18" s="230">
        <f t="shared" si="0"/>
        <v>0.95702865641515944</v>
      </c>
      <c r="P18" s="230">
        <f t="shared" si="0"/>
        <v>4.2971343584840518E-2</v>
      </c>
      <c r="Q18" s="230">
        <f t="shared" si="1"/>
        <v>0.90201485368134482</v>
      </c>
    </row>
    <row r="19" spans="2:17" s="227" customFormat="1" ht="14.5" x14ac:dyDescent="0.35">
      <c r="B19" s="227" t="s">
        <v>40</v>
      </c>
      <c r="C19" s="229">
        <v>75306</v>
      </c>
      <c r="D19" s="229">
        <v>72070</v>
      </c>
      <c r="E19" s="229">
        <v>3236</v>
      </c>
      <c r="F19" s="230">
        <v>0.95702865641515944</v>
      </c>
      <c r="G19" s="230">
        <v>4.2971343584840518E-2</v>
      </c>
      <c r="I19" s="228">
        <v>6</v>
      </c>
      <c r="J19" s="228">
        <v>7</v>
      </c>
      <c r="K19" s="228">
        <v>10</v>
      </c>
      <c r="L19" s="227" t="s">
        <v>39</v>
      </c>
      <c r="M19" s="229">
        <v>1527</v>
      </c>
      <c r="N19" s="229">
        <v>80</v>
      </c>
      <c r="O19" s="230">
        <f t="shared" si="0"/>
        <v>0.9502177971375233</v>
      </c>
      <c r="P19" s="230">
        <f t="shared" si="0"/>
        <v>4.9782202862476664E-2</v>
      </c>
      <c r="Q19" s="230">
        <f t="shared" si="1"/>
        <v>0.90201485368134482</v>
      </c>
    </row>
    <row r="20" spans="2:17" s="227" customFormat="1" ht="14.5" x14ac:dyDescent="0.35">
      <c r="B20" s="227" t="s">
        <v>4</v>
      </c>
      <c r="C20" s="229">
        <v>123492</v>
      </c>
      <c r="D20" s="229">
        <v>123323</v>
      </c>
      <c r="E20" s="229">
        <v>169</v>
      </c>
      <c r="F20" s="230">
        <v>0.9986314902989667</v>
      </c>
      <c r="G20" s="230">
        <v>1.3685097010332653E-3</v>
      </c>
      <c r="I20" s="228">
        <v>1</v>
      </c>
      <c r="J20" s="228">
        <v>8</v>
      </c>
      <c r="K20" s="228">
        <v>14</v>
      </c>
      <c r="L20" s="227" t="s">
        <v>42</v>
      </c>
      <c r="M20" s="229">
        <v>176828</v>
      </c>
      <c r="N20" s="229">
        <v>14615</v>
      </c>
      <c r="O20" s="230">
        <f t="shared" si="0"/>
        <v>0.9236587391547354</v>
      </c>
      <c r="P20" s="230">
        <f t="shared" si="0"/>
        <v>7.6341260845264644E-2</v>
      </c>
      <c r="Q20" s="230">
        <f t="shared" si="1"/>
        <v>0.90201485368134482</v>
      </c>
    </row>
    <row r="21" spans="2:17" s="227" customFormat="1" ht="14.5" x14ac:dyDescent="0.35">
      <c r="B21" s="227" t="s">
        <v>41</v>
      </c>
      <c r="C21" s="229">
        <v>250767</v>
      </c>
      <c r="D21" s="229">
        <v>203145</v>
      </c>
      <c r="E21" s="229">
        <v>47622</v>
      </c>
      <c r="F21" s="230">
        <v>0.81009462967615353</v>
      </c>
      <c r="G21" s="230">
        <v>0.18990537032384644</v>
      </c>
      <c r="I21" s="228">
        <v>20</v>
      </c>
      <c r="J21" s="228">
        <v>9</v>
      </c>
      <c r="K21" s="228">
        <v>6</v>
      </c>
      <c r="L21" s="227" t="s">
        <v>5</v>
      </c>
      <c r="M21" s="229">
        <v>16934</v>
      </c>
      <c r="N21" s="229">
        <v>1601</v>
      </c>
      <c r="O21" s="230">
        <f t="shared" si="0"/>
        <v>0.91362287564067979</v>
      </c>
      <c r="P21" s="230">
        <f t="shared" si="0"/>
        <v>8.6377124359320198E-2</v>
      </c>
      <c r="Q21" s="230">
        <f t="shared" si="1"/>
        <v>0.90201485368134482</v>
      </c>
    </row>
    <row r="22" spans="2:17" s="227" customFormat="1" ht="14.5" x14ac:dyDescent="0.35">
      <c r="B22" s="227" t="s">
        <v>39</v>
      </c>
      <c r="C22" s="229">
        <v>1607</v>
      </c>
      <c r="D22" s="229">
        <v>1527</v>
      </c>
      <c r="E22" s="229">
        <v>80</v>
      </c>
      <c r="F22" s="230">
        <v>0.9502177971375233</v>
      </c>
      <c r="G22" s="230">
        <v>4.9782202862476664E-2</v>
      </c>
      <c r="I22" s="228">
        <v>7</v>
      </c>
      <c r="J22" s="228">
        <v>10</v>
      </c>
      <c r="K22" s="228">
        <v>11</v>
      </c>
      <c r="L22" s="227" t="s">
        <v>3</v>
      </c>
      <c r="M22" s="229">
        <v>147902</v>
      </c>
      <c r="N22" s="229">
        <v>14471</v>
      </c>
      <c r="O22" s="230">
        <f t="shared" si="0"/>
        <v>0.91087804006823792</v>
      </c>
      <c r="P22" s="230">
        <f t="shared" si="0"/>
        <v>8.9121959931762057E-2</v>
      </c>
      <c r="Q22" s="230">
        <f t="shared" si="1"/>
        <v>0.90201485368134482</v>
      </c>
    </row>
    <row r="23" spans="2:17" s="227" customFormat="1" ht="14.5" x14ac:dyDescent="0.35">
      <c r="B23" s="227" t="s">
        <v>3</v>
      </c>
      <c r="C23" s="229">
        <v>162373</v>
      </c>
      <c r="D23" s="229">
        <v>147902</v>
      </c>
      <c r="E23" s="229">
        <v>14471</v>
      </c>
      <c r="F23" s="230">
        <v>0.91087804006823792</v>
      </c>
      <c r="G23" s="230">
        <v>8.9121959931762057E-2</v>
      </c>
      <c r="I23" s="228">
        <v>10</v>
      </c>
      <c r="J23" s="228">
        <v>11</v>
      </c>
      <c r="K23" s="228">
        <v>1</v>
      </c>
      <c r="L23" s="227" t="s">
        <v>8</v>
      </c>
      <c r="M23" s="229">
        <v>286357</v>
      </c>
      <c r="N23" s="229">
        <v>29283</v>
      </c>
      <c r="O23" s="230">
        <f t="shared" si="0"/>
        <v>0.9072265872512989</v>
      </c>
      <c r="P23" s="230">
        <f t="shared" si="0"/>
        <v>9.2773412748701045E-2</v>
      </c>
      <c r="Q23" s="230">
        <f t="shared" si="1"/>
        <v>0.90201485368134482</v>
      </c>
    </row>
    <row r="24" spans="2:17" s="227" customFormat="1" ht="14.5" x14ac:dyDescent="0.35">
      <c r="B24" s="227" t="s">
        <v>2</v>
      </c>
      <c r="C24" s="229">
        <v>40659</v>
      </c>
      <c r="D24" s="229">
        <v>34476</v>
      </c>
      <c r="E24" s="229">
        <v>6183</v>
      </c>
      <c r="F24" s="230">
        <v>0.84793034752453333</v>
      </c>
      <c r="G24" s="230">
        <v>0.15206965247546669</v>
      </c>
      <c r="I24" s="228">
        <v>18</v>
      </c>
      <c r="J24" s="228">
        <v>12</v>
      </c>
      <c r="K24" s="228">
        <v>20</v>
      </c>
      <c r="L24" s="227" t="s">
        <v>108</v>
      </c>
      <c r="M24" s="229">
        <v>1413110</v>
      </c>
      <c r="N24" s="229">
        <v>153505</v>
      </c>
      <c r="O24" s="230">
        <f t="shared" si="0"/>
        <v>0.90201485368134482</v>
      </c>
      <c r="P24" s="230">
        <f t="shared" si="0"/>
        <v>9.7985146318655195E-2</v>
      </c>
      <c r="Q24" s="230">
        <f t="shared" si="1"/>
        <v>0.90201485368134482</v>
      </c>
    </row>
    <row r="25" spans="2:17" s="227" customFormat="1" ht="14.5" x14ac:dyDescent="0.35">
      <c r="B25" s="227" t="s">
        <v>35</v>
      </c>
      <c r="C25" s="229">
        <v>74990</v>
      </c>
      <c r="D25" s="229">
        <v>73273</v>
      </c>
      <c r="E25" s="229">
        <v>1717</v>
      </c>
      <c r="F25" s="230">
        <v>0.97710361381517541</v>
      </c>
      <c r="G25" s="230">
        <v>2.2896386184824643E-2</v>
      </c>
      <c r="I25" s="228">
        <v>3</v>
      </c>
      <c r="J25" s="228">
        <v>13</v>
      </c>
      <c r="K25" s="228">
        <v>5</v>
      </c>
      <c r="L25" s="227" t="s">
        <v>6</v>
      </c>
      <c r="M25" s="229">
        <v>40456</v>
      </c>
      <c r="N25" s="229">
        <v>5871</v>
      </c>
      <c r="O25" s="230">
        <f t="shared" si="0"/>
        <v>0.87327044703952339</v>
      </c>
      <c r="P25" s="230">
        <f t="shared" si="0"/>
        <v>0.12672955296047661</v>
      </c>
      <c r="Q25" s="230">
        <f t="shared" si="1"/>
        <v>0.90201485368134482</v>
      </c>
    </row>
    <row r="26" spans="2:17" s="227" customFormat="1" ht="14.5" x14ac:dyDescent="0.35">
      <c r="B26" s="227" t="s">
        <v>42</v>
      </c>
      <c r="C26" s="229">
        <v>191443</v>
      </c>
      <c r="D26" s="229">
        <v>176828</v>
      </c>
      <c r="E26" s="229">
        <v>14615</v>
      </c>
      <c r="F26" s="230">
        <v>0.9236587391547354</v>
      </c>
      <c r="G26" s="230">
        <v>7.6341260845264644E-2</v>
      </c>
      <c r="I26" s="228">
        <v>8</v>
      </c>
      <c r="J26" s="228">
        <v>14</v>
      </c>
      <c r="K26" s="228">
        <v>15</v>
      </c>
      <c r="L26" s="227" t="s">
        <v>47</v>
      </c>
      <c r="M26" s="229">
        <v>1926</v>
      </c>
      <c r="N26" s="229">
        <v>280</v>
      </c>
      <c r="O26" s="230">
        <f t="shared" si="0"/>
        <v>0.87307343608340893</v>
      </c>
      <c r="P26" s="230">
        <f t="shared" si="0"/>
        <v>0.12692656391659113</v>
      </c>
      <c r="Q26" s="230">
        <f t="shared" si="1"/>
        <v>0.90201485368134482</v>
      </c>
    </row>
    <row r="27" spans="2:17" s="227" customFormat="1" ht="14.5" x14ac:dyDescent="0.35">
      <c r="B27" s="227" t="s">
        <v>47</v>
      </c>
      <c r="C27" s="229">
        <v>2206</v>
      </c>
      <c r="D27" s="229">
        <v>1926</v>
      </c>
      <c r="E27" s="229">
        <v>280</v>
      </c>
      <c r="F27" s="230">
        <v>0.87307343608340893</v>
      </c>
      <c r="G27" s="230">
        <v>0.12692656391659113</v>
      </c>
      <c r="I27" s="228">
        <v>14</v>
      </c>
      <c r="J27" s="228">
        <v>15</v>
      </c>
      <c r="K27" s="228">
        <v>4</v>
      </c>
      <c r="L27" s="227" t="s">
        <v>38</v>
      </c>
      <c r="M27" s="229">
        <v>29139</v>
      </c>
      <c r="N27" s="229">
        <v>4274</v>
      </c>
      <c r="O27" s="230">
        <f t="shared" si="0"/>
        <v>0.87208571514081346</v>
      </c>
      <c r="P27" s="230">
        <f t="shared" si="0"/>
        <v>0.12791428485918654</v>
      </c>
      <c r="Q27" s="230">
        <f t="shared" si="1"/>
        <v>0.90201485368134482</v>
      </c>
    </row>
    <row r="28" spans="2:17" s="227" customFormat="1" ht="14.5" x14ac:dyDescent="0.35">
      <c r="B28" s="227" t="s">
        <v>43</v>
      </c>
      <c r="C28" s="229">
        <v>47445</v>
      </c>
      <c r="D28" s="229">
        <v>41165</v>
      </c>
      <c r="E28" s="229">
        <v>6280</v>
      </c>
      <c r="F28" s="230">
        <v>0.86763621034882499</v>
      </c>
      <c r="G28" s="230">
        <v>0.13236378965117504</v>
      </c>
      <c r="I28" s="228">
        <v>16</v>
      </c>
      <c r="J28" s="228">
        <v>16</v>
      </c>
      <c r="K28" s="228">
        <v>16</v>
      </c>
      <c r="L28" s="227" t="s">
        <v>43</v>
      </c>
      <c r="M28" s="229">
        <v>41165</v>
      </c>
      <c r="N28" s="229">
        <v>6280</v>
      </c>
      <c r="O28" s="230">
        <f t="shared" si="0"/>
        <v>0.86763621034882499</v>
      </c>
      <c r="P28" s="230">
        <f t="shared" si="0"/>
        <v>0.13236378965117504</v>
      </c>
      <c r="Q28" s="230">
        <f t="shared" si="1"/>
        <v>0.90201485368134482</v>
      </c>
    </row>
    <row r="29" spans="2:17" s="227" customFormat="1" ht="14.5" x14ac:dyDescent="0.35">
      <c r="B29" s="227" t="s">
        <v>44</v>
      </c>
      <c r="C29" s="229">
        <v>16890</v>
      </c>
      <c r="D29" s="229">
        <v>16266</v>
      </c>
      <c r="E29" s="229">
        <v>624</v>
      </c>
      <c r="F29" s="230">
        <v>0.96305506216696268</v>
      </c>
      <c r="G29" s="230">
        <v>3.6944937833037303E-2</v>
      </c>
      <c r="I29" s="228">
        <v>5</v>
      </c>
      <c r="J29" s="228">
        <v>17</v>
      </c>
      <c r="K29" s="228">
        <v>19</v>
      </c>
      <c r="L29" s="227" t="s">
        <v>46</v>
      </c>
      <c r="M29" s="229">
        <v>9169</v>
      </c>
      <c r="N29" s="229">
        <v>1592</v>
      </c>
      <c r="O29" s="230">
        <f t="shared" ref="O29:P32" si="2">INDEX($B$13:$G$32,$K29,O$11)</f>
        <v>0.85205835888857917</v>
      </c>
      <c r="P29" s="230">
        <f t="shared" si="2"/>
        <v>0.14794164111142089</v>
      </c>
      <c r="Q29" s="230">
        <f t="shared" si="1"/>
        <v>0.90201485368134482</v>
      </c>
    </row>
    <row r="30" spans="2:17" s="227" customFormat="1" ht="14.5" x14ac:dyDescent="0.35">
      <c r="B30" s="227" t="s">
        <v>45</v>
      </c>
      <c r="C30" s="229">
        <v>82320</v>
      </c>
      <c r="D30" s="229">
        <v>67749</v>
      </c>
      <c r="E30" s="229">
        <v>14571</v>
      </c>
      <c r="F30" s="230">
        <v>0.82299562682215743</v>
      </c>
      <c r="G30" s="230">
        <v>0.17700437317784257</v>
      </c>
      <c r="I30" s="228">
        <v>19</v>
      </c>
      <c r="J30" s="228">
        <v>18</v>
      </c>
      <c r="K30" s="228">
        <v>12</v>
      </c>
      <c r="L30" s="227" t="s">
        <v>2</v>
      </c>
      <c r="M30" s="229">
        <v>34476</v>
      </c>
      <c r="N30" s="229">
        <v>6183</v>
      </c>
      <c r="O30" s="230">
        <f t="shared" si="2"/>
        <v>0.84793034752453333</v>
      </c>
      <c r="P30" s="230">
        <f t="shared" si="2"/>
        <v>0.15206965247546669</v>
      </c>
      <c r="Q30" s="230">
        <f t="shared" si="1"/>
        <v>0.90201485368134482</v>
      </c>
    </row>
    <row r="31" spans="2:17" s="227" customFormat="1" ht="14.5" x14ac:dyDescent="0.35">
      <c r="B31" s="227" t="s">
        <v>46</v>
      </c>
      <c r="C31" s="229">
        <v>10761</v>
      </c>
      <c r="D31" s="229">
        <v>9169</v>
      </c>
      <c r="E31" s="229">
        <v>1592</v>
      </c>
      <c r="F31" s="230">
        <v>0.85205835888857917</v>
      </c>
      <c r="G31" s="230">
        <v>0.14794164111142089</v>
      </c>
      <c r="I31" s="228">
        <v>17</v>
      </c>
      <c r="J31" s="228">
        <v>19</v>
      </c>
      <c r="K31" s="228">
        <v>18</v>
      </c>
      <c r="L31" s="227" t="s">
        <v>45</v>
      </c>
      <c r="M31" s="229">
        <v>67749</v>
      </c>
      <c r="N31" s="229">
        <v>14571</v>
      </c>
      <c r="O31" s="230">
        <f t="shared" si="2"/>
        <v>0.82299562682215743</v>
      </c>
      <c r="P31" s="230">
        <f t="shared" si="2"/>
        <v>0.17700437317784257</v>
      </c>
      <c r="Q31" s="230">
        <f t="shared" si="1"/>
        <v>0.90201485368134482</v>
      </c>
    </row>
    <row r="32" spans="2:17" s="227" customFormat="1" ht="14.5" x14ac:dyDescent="0.35">
      <c r="B32" s="231" t="s">
        <v>108</v>
      </c>
      <c r="C32" s="232">
        <v>1566615</v>
      </c>
      <c r="D32" s="232">
        <v>1413110</v>
      </c>
      <c r="E32" s="232">
        <v>153505</v>
      </c>
      <c r="F32" s="233">
        <v>0.90201485368134482</v>
      </c>
      <c r="G32" s="233">
        <v>9.7985146318655195E-2</v>
      </c>
      <c r="I32" s="228">
        <v>12</v>
      </c>
      <c r="J32" s="228">
        <v>20</v>
      </c>
      <c r="K32" s="228">
        <v>9</v>
      </c>
      <c r="L32" s="227" t="s">
        <v>41</v>
      </c>
      <c r="M32" s="229">
        <v>203145</v>
      </c>
      <c r="N32" s="229">
        <v>47622</v>
      </c>
      <c r="O32" s="230">
        <f t="shared" si="2"/>
        <v>0.81009462967615353</v>
      </c>
      <c r="P32" s="230">
        <f t="shared" si="2"/>
        <v>0.18990537032384644</v>
      </c>
      <c r="Q32" s="230">
        <f t="shared" si="1"/>
        <v>0.90201485368134482</v>
      </c>
    </row>
    <row r="33" spans="9:16" s="215" customFormat="1" ht="14.5" x14ac:dyDescent="0.35">
      <c r="I33" s="249"/>
      <c r="J33" s="249"/>
      <c r="K33" s="249"/>
      <c r="M33" s="250"/>
      <c r="N33" s="250"/>
      <c r="O33" s="251"/>
      <c r="P33" s="251"/>
    </row>
    <row r="34" spans="9:16" s="215" customFormat="1" x14ac:dyDescent="0.25"/>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Hoja82">
    <pageSetUpPr fitToPage="1"/>
  </sheetPr>
  <dimension ref="A1:Q34"/>
  <sheetViews>
    <sheetView zoomScaleNormal="100" workbookViewId="0"/>
  </sheetViews>
  <sheetFormatPr baseColWidth="10" defaultRowHeight="12.5" x14ac:dyDescent="0.25"/>
  <cols>
    <col min="1" max="1" width="4.26953125" customWidth="1"/>
    <col min="2" max="2" width="7.26953125" customWidth="1"/>
    <col min="3" max="3" width="10.81640625" bestFit="1" customWidth="1"/>
    <col min="4" max="4" width="9.54296875" customWidth="1"/>
    <col min="5" max="5" width="10.81640625" bestFit="1" customWidth="1"/>
    <col min="6" max="6" width="11.7265625" customWidth="1"/>
    <col min="7" max="7" width="10.81640625" bestFit="1" customWidth="1"/>
    <col min="9" max="9" width="28.1796875" customWidth="1"/>
    <col min="10" max="10" width="7" customWidth="1"/>
    <col min="11" max="11" width="10.81640625" customWidth="1"/>
    <col min="12" max="12" width="7" customWidth="1"/>
  </cols>
  <sheetData>
    <row r="1" spans="1:17" s="216" customFormat="1" x14ac:dyDescent="0.25"/>
    <row r="2" spans="1:17" s="216" customFormat="1" x14ac:dyDescent="0.25"/>
    <row r="3" spans="1:17" s="216" customFormat="1" x14ac:dyDescent="0.25"/>
    <row r="4" spans="1:17" s="216" customFormat="1" x14ac:dyDescent="0.25"/>
    <row r="5" spans="1:17" s="216" customFormat="1" ht="16.5" customHeight="1" x14ac:dyDescent="0.25"/>
    <row r="6" spans="1:17" s="4" customFormat="1" ht="24.75" customHeight="1" x14ac:dyDescent="0.25">
      <c r="A6" s="219"/>
      <c r="B6" s="1401" t="s">
        <v>465</v>
      </c>
      <c r="C6" s="1401"/>
      <c r="D6" s="1401"/>
      <c r="E6" s="1401"/>
      <c r="F6" s="1401"/>
      <c r="G6" s="1401"/>
      <c r="H6" s="1401"/>
      <c r="I6" s="1401"/>
      <c r="J6" s="1401"/>
      <c r="K6" s="1401"/>
      <c r="L6" s="1401"/>
      <c r="M6" s="1401"/>
      <c r="N6" s="1401"/>
      <c r="O6" s="226"/>
    </row>
    <row r="7" spans="1:17" s="4" customFormat="1" ht="24.75" customHeight="1" x14ac:dyDescent="0.25">
      <c r="A7" s="219"/>
      <c r="B7" s="1401"/>
      <c r="C7" s="1401"/>
      <c r="D7" s="1401"/>
      <c r="E7" s="1401"/>
      <c r="F7" s="1401"/>
      <c r="G7" s="1401"/>
      <c r="H7" s="1401"/>
      <c r="I7" s="1401"/>
      <c r="J7" s="1401"/>
      <c r="K7" s="1401"/>
      <c r="L7" s="1401"/>
      <c r="M7" s="1401"/>
      <c r="N7" s="1401"/>
      <c r="O7" s="226"/>
    </row>
    <row r="8" spans="1:17" s="4" customFormat="1" ht="15.75" customHeight="1" x14ac:dyDescent="0.25">
      <c r="A8" s="219"/>
      <c r="B8" s="1512" t="s">
        <v>486</v>
      </c>
      <c r="C8" s="1512"/>
      <c r="D8" s="1512"/>
      <c r="E8" s="1512"/>
      <c r="F8" s="1512"/>
      <c r="G8" s="1512"/>
      <c r="H8" s="1512"/>
      <c r="I8" s="1512"/>
      <c r="J8" s="1512"/>
      <c r="K8" s="1512"/>
      <c r="L8" s="1512"/>
      <c r="M8" s="1512"/>
      <c r="N8" s="1512"/>
    </row>
    <row r="9" spans="1:17" s="216" customFormat="1" ht="6" customHeight="1" x14ac:dyDescent="0.25">
      <c r="A9" s="220"/>
      <c r="B9" s="220"/>
      <c r="C9" s="220"/>
      <c r="D9" s="220"/>
      <c r="E9" s="220"/>
      <c r="F9" s="220"/>
      <c r="G9" s="220"/>
      <c r="H9" s="220"/>
      <c r="I9" s="220"/>
      <c r="J9" s="220"/>
      <c r="K9" s="220"/>
      <c r="L9" s="220"/>
    </row>
    <row r="10" spans="1:17" s="215" customFormat="1" x14ac:dyDescent="0.25"/>
    <row r="11" spans="1:17" s="227" customFormat="1" x14ac:dyDescent="0.25">
      <c r="C11" s="1513" t="s">
        <v>32</v>
      </c>
      <c r="D11" s="1513"/>
      <c r="E11" s="1513"/>
      <c r="L11" s="227">
        <v>1</v>
      </c>
      <c r="M11" s="227">
        <v>3</v>
      </c>
      <c r="N11" s="227">
        <v>4</v>
      </c>
      <c r="O11" s="227">
        <v>5</v>
      </c>
      <c r="P11" s="227">
        <v>6</v>
      </c>
    </row>
    <row r="12" spans="1:17" s="227" customFormat="1" ht="14.5" x14ac:dyDescent="0.35">
      <c r="C12" s="227" t="s">
        <v>211</v>
      </c>
      <c r="D12" s="227" t="s">
        <v>97</v>
      </c>
      <c r="E12" s="227" t="s">
        <v>98</v>
      </c>
      <c r="F12" s="227" t="s">
        <v>99</v>
      </c>
      <c r="G12" s="227" t="s">
        <v>100</v>
      </c>
      <c r="I12" s="228"/>
      <c r="J12" s="228"/>
      <c r="K12" s="228" t="s">
        <v>101</v>
      </c>
      <c r="L12" s="227" t="s">
        <v>102</v>
      </c>
      <c r="M12" s="227" t="s">
        <v>103</v>
      </c>
      <c r="N12" s="227" t="s">
        <v>104</v>
      </c>
      <c r="O12" s="227" t="s">
        <v>105</v>
      </c>
      <c r="P12" s="227" t="s">
        <v>106</v>
      </c>
      <c r="Q12" s="227" t="s">
        <v>107</v>
      </c>
    </row>
    <row r="13" spans="1:17" s="227" customFormat="1" ht="14.5" x14ac:dyDescent="0.35">
      <c r="B13" s="227" t="s">
        <v>8</v>
      </c>
      <c r="C13" s="229">
        <v>82526</v>
      </c>
      <c r="D13" s="229">
        <v>77842</v>
      </c>
      <c r="E13" s="229">
        <v>4684</v>
      </c>
      <c r="F13" s="230">
        <v>0.94324212975304755</v>
      </c>
      <c r="G13" s="230">
        <v>5.6757870246952474E-2</v>
      </c>
      <c r="I13" s="228">
        <v>10</v>
      </c>
      <c r="J13" s="228">
        <v>1</v>
      </c>
      <c r="K13" s="228">
        <v>8</v>
      </c>
      <c r="L13" s="227" t="s">
        <v>4</v>
      </c>
      <c r="M13" s="229">
        <v>34623</v>
      </c>
      <c r="N13" s="229">
        <v>40</v>
      </c>
      <c r="O13" s="230">
        <v>0.99884603179182418</v>
      </c>
      <c r="P13" s="230">
        <v>1.1539682081758648E-3</v>
      </c>
      <c r="Q13" s="230">
        <v>0.94393931217018123</v>
      </c>
    </row>
    <row r="14" spans="1:17" s="227" customFormat="1" ht="14.5" x14ac:dyDescent="0.35">
      <c r="B14" s="227" t="s">
        <v>7</v>
      </c>
      <c r="C14" s="229">
        <v>11831</v>
      </c>
      <c r="D14" s="229">
        <v>11813</v>
      </c>
      <c r="E14" s="229">
        <v>18</v>
      </c>
      <c r="F14" s="230">
        <v>0.99847857323979372</v>
      </c>
      <c r="G14" s="230">
        <v>1.5214267602062378E-3</v>
      </c>
      <c r="I14" s="228">
        <v>2</v>
      </c>
      <c r="J14" s="228">
        <v>2</v>
      </c>
      <c r="K14" s="228">
        <v>2</v>
      </c>
      <c r="L14" s="227" t="s">
        <v>7</v>
      </c>
      <c r="M14" s="229">
        <v>11813</v>
      </c>
      <c r="N14" s="229">
        <v>18</v>
      </c>
      <c r="O14" s="230">
        <v>0.99847857323979372</v>
      </c>
      <c r="P14" s="230">
        <v>1.5214267602062378E-3</v>
      </c>
      <c r="Q14" s="230">
        <v>0.94393931217018123</v>
      </c>
    </row>
    <row r="15" spans="1:17" s="227" customFormat="1" ht="14.5" x14ac:dyDescent="0.35">
      <c r="B15" s="227" t="s">
        <v>37</v>
      </c>
      <c r="C15" s="229">
        <v>7878</v>
      </c>
      <c r="D15" s="229">
        <v>7750</v>
      </c>
      <c r="E15" s="229">
        <v>128</v>
      </c>
      <c r="F15" s="230">
        <v>0.98375222137598373</v>
      </c>
      <c r="G15" s="230">
        <v>1.6247778624016249E-2</v>
      </c>
      <c r="I15" s="228">
        <v>4</v>
      </c>
      <c r="J15" s="228">
        <v>3</v>
      </c>
      <c r="K15" s="228">
        <v>13</v>
      </c>
      <c r="L15" s="227" t="s">
        <v>35</v>
      </c>
      <c r="M15" s="229">
        <v>25847</v>
      </c>
      <c r="N15" s="229">
        <v>132</v>
      </c>
      <c r="O15" s="230">
        <v>0.99491897301666732</v>
      </c>
      <c r="P15" s="230">
        <v>5.081026983332692E-3</v>
      </c>
      <c r="Q15" s="230">
        <v>0.94393931217018123</v>
      </c>
    </row>
    <row r="16" spans="1:17" s="227" customFormat="1" ht="14.5" x14ac:dyDescent="0.35">
      <c r="B16" s="227" t="s">
        <v>38</v>
      </c>
      <c r="C16" s="229">
        <v>8284</v>
      </c>
      <c r="D16" s="229">
        <v>7572</v>
      </c>
      <c r="E16" s="229">
        <v>712</v>
      </c>
      <c r="F16" s="230">
        <v>0.91405118300338006</v>
      </c>
      <c r="G16" s="230">
        <v>8.5948816996619992E-2</v>
      </c>
      <c r="I16" s="228">
        <v>15</v>
      </c>
      <c r="J16" s="228">
        <v>4</v>
      </c>
      <c r="K16" s="228">
        <v>3</v>
      </c>
      <c r="L16" s="227" t="s">
        <v>37</v>
      </c>
      <c r="M16" s="229">
        <v>7750</v>
      </c>
      <c r="N16" s="229">
        <v>128</v>
      </c>
      <c r="O16" s="230">
        <v>0.98375222137598373</v>
      </c>
      <c r="P16" s="230">
        <v>1.6247778624016249E-2</v>
      </c>
      <c r="Q16" s="230">
        <v>0.94393931217018123</v>
      </c>
    </row>
    <row r="17" spans="2:17" s="227" customFormat="1" ht="14.5" x14ac:dyDescent="0.35">
      <c r="B17" s="227" t="s">
        <v>6</v>
      </c>
      <c r="C17" s="229">
        <v>15178</v>
      </c>
      <c r="D17" s="229">
        <v>13417</v>
      </c>
      <c r="E17" s="229">
        <v>1761</v>
      </c>
      <c r="F17" s="230">
        <v>0.88397680853867444</v>
      </c>
      <c r="G17" s="230">
        <v>0.1160231914613256</v>
      </c>
      <c r="I17" s="228">
        <v>19</v>
      </c>
      <c r="J17" s="228">
        <v>5</v>
      </c>
      <c r="K17" s="228">
        <v>17</v>
      </c>
      <c r="L17" s="227" t="s">
        <v>44</v>
      </c>
      <c r="M17" s="229">
        <v>3398</v>
      </c>
      <c r="N17" s="229">
        <v>78</v>
      </c>
      <c r="O17" s="230">
        <v>0.97756041426927498</v>
      </c>
      <c r="P17" s="230">
        <v>2.2439585730724972E-2</v>
      </c>
      <c r="Q17" s="230">
        <v>0.94393931217018123</v>
      </c>
    </row>
    <row r="18" spans="2:17" s="227" customFormat="1" ht="14.5" x14ac:dyDescent="0.35">
      <c r="B18" s="227" t="s">
        <v>5</v>
      </c>
      <c r="C18" s="229">
        <v>5440</v>
      </c>
      <c r="D18" s="229">
        <v>5076</v>
      </c>
      <c r="E18" s="229">
        <v>364</v>
      </c>
      <c r="F18" s="230">
        <v>0.93308823529411766</v>
      </c>
      <c r="G18" s="230">
        <v>6.6911764705882351E-2</v>
      </c>
      <c r="I18" s="228">
        <v>12</v>
      </c>
      <c r="J18" s="228">
        <v>6</v>
      </c>
      <c r="K18" s="228">
        <v>7</v>
      </c>
      <c r="L18" s="227" t="s">
        <v>40</v>
      </c>
      <c r="M18" s="229">
        <v>21955</v>
      </c>
      <c r="N18" s="229">
        <v>594</v>
      </c>
      <c r="O18" s="230">
        <v>0.97365736839771166</v>
      </c>
      <c r="P18" s="230">
        <v>2.6342631602288349E-2</v>
      </c>
      <c r="Q18" s="230">
        <v>0.94393931217018123</v>
      </c>
    </row>
    <row r="19" spans="2:17" s="227" customFormat="1" ht="14.5" x14ac:dyDescent="0.35">
      <c r="B19" s="227" t="s">
        <v>40</v>
      </c>
      <c r="C19" s="229">
        <v>22549</v>
      </c>
      <c r="D19" s="229">
        <v>21955</v>
      </c>
      <c r="E19" s="229">
        <v>594</v>
      </c>
      <c r="F19" s="230">
        <v>0.97365736839771166</v>
      </c>
      <c r="G19" s="230">
        <v>2.6342631602288349E-2</v>
      </c>
      <c r="I19" s="228">
        <v>6</v>
      </c>
      <c r="J19" s="228">
        <v>7</v>
      </c>
      <c r="K19" s="228">
        <v>10</v>
      </c>
      <c r="L19" s="227" t="s">
        <v>39</v>
      </c>
      <c r="M19" s="229">
        <v>412</v>
      </c>
      <c r="N19" s="229">
        <v>13</v>
      </c>
      <c r="O19" s="230">
        <v>0.96941176470588231</v>
      </c>
      <c r="P19" s="230">
        <v>3.0588235294117649E-2</v>
      </c>
      <c r="Q19" s="230">
        <v>0.94393931217018123</v>
      </c>
    </row>
    <row r="20" spans="2:17" s="227" customFormat="1" ht="14.5" x14ac:dyDescent="0.35">
      <c r="B20" s="227" t="s">
        <v>4</v>
      </c>
      <c r="C20" s="229">
        <v>34663</v>
      </c>
      <c r="D20" s="229">
        <v>34623</v>
      </c>
      <c r="E20" s="229">
        <v>40</v>
      </c>
      <c r="F20" s="230">
        <v>0.99884603179182418</v>
      </c>
      <c r="G20" s="230">
        <v>1.1539682081758648E-3</v>
      </c>
      <c r="I20" s="228">
        <v>1</v>
      </c>
      <c r="J20" s="228">
        <v>8</v>
      </c>
      <c r="K20" s="228">
        <v>14</v>
      </c>
      <c r="L20" s="227" t="s">
        <v>42</v>
      </c>
      <c r="M20" s="229">
        <v>59932</v>
      </c>
      <c r="N20" s="229">
        <v>2195</v>
      </c>
      <c r="O20" s="230">
        <v>0.96466914546010596</v>
      </c>
      <c r="P20" s="230">
        <v>3.533085453989409E-2</v>
      </c>
      <c r="Q20" s="230">
        <v>0.94393931217018123</v>
      </c>
    </row>
    <row r="21" spans="2:17" s="227" customFormat="1" ht="14.5" x14ac:dyDescent="0.35">
      <c r="B21" s="227" t="s">
        <v>41</v>
      </c>
      <c r="C21" s="229">
        <v>48739</v>
      </c>
      <c r="D21" s="229">
        <v>44022</v>
      </c>
      <c r="E21" s="229">
        <v>4717</v>
      </c>
      <c r="F21" s="230">
        <v>0.90321918791932543</v>
      </c>
      <c r="G21" s="230">
        <v>9.6780812080674614E-2</v>
      </c>
      <c r="I21" s="228">
        <v>17</v>
      </c>
      <c r="J21" s="228">
        <v>9</v>
      </c>
      <c r="K21" s="228">
        <v>20</v>
      </c>
      <c r="L21" s="227" t="s">
        <v>108</v>
      </c>
      <c r="M21" s="229">
        <v>402289</v>
      </c>
      <c r="N21" s="229">
        <v>23892</v>
      </c>
      <c r="O21" s="230">
        <v>0.94393931217018123</v>
      </c>
      <c r="P21" s="230">
        <v>5.6060687829818788E-2</v>
      </c>
      <c r="Q21" s="230">
        <v>0.94393931217018123</v>
      </c>
    </row>
    <row r="22" spans="2:17" s="227" customFormat="1" ht="14.5" x14ac:dyDescent="0.35">
      <c r="B22" s="227" t="s">
        <v>39</v>
      </c>
      <c r="C22" s="229">
        <v>425</v>
      </c>
      <c r="D22" s="229">
        <v>412</v>
      </c>
      <c r="E22" s="229">
        <v>13</v>
      </c>
      <c r="F22" s="230">
        <v>0.96941176470588231</v>
      </c>
      <c r="G22" s="230">
        <v>3.0588235294117649E-2</v>
      </c>
      <c r="I22" s="228">
        <v>7</v>
      </c>
      <c r="J22" s="228">
        <v>10</v>
      </c>
      <c r="K22" s="228">
        <v>1</v>
      </c>
      <c r="L22" s="227" t="s">
        <v>8</v>
      </c>
      <c r="M22" s="229">
        <v>77842</v>
      </c>
      <c r="N22" s="229">
        <v>4684</v>
      </c>
      <c r="O22" s="230">
        <v>0.94324212975304755</v>
      </c>
      <c r="P22" s="230">
        <v>5.6757870246952474E-2</v>
      </c>
      <c r="Q22" s="230">
        <v>0.94393931217018123</v>
      </c>
    </row>
    <row r="23" spans="2:17" s="227" customFormat="1" ht="14.5" x14ac:dyDescent="0.35">
      <c r="B23" s="227" t="s">
        <v>3</v>
      </c>
      <c r="C23" s="229">
        <v>46618</v>
      </c>
      <c r="D23" s="229">
        <v>43609</v>
      </c>
      <c r="E23" s="229">
        <v>3009</v>
      </c>
      <c r="F23" s="230">
        <v>0.93545411643571152</v>
      </c>
      <c r="G23" s="230">
        <v>6.4545883564288475E-2</v>
      </c>
      <c r="I23" s="228">
        <v>11</v>
      </c>
      <c r="J23" s="228">
        <v>11</v>
      </c>
      <c r="K23" s="228">
        <v>11</v>
      </c>
      <c r="L23" s="227" t="s">
        <v>3</v>
      </c>
      <c r="M23" s="229">
        <v>43609</v>
      </c>
      <c r="N23" s="229">
        <v>3009</v>
      </c>
      <c r="O23" s="230">
        <v>0.93545411643571152</v>
      </c>
      <c r="P23" s="230">
        <v>6.4545883564288475E-2</v>
      </c>
      <c r="Q23" s="230">
        <v>0.94393931217018123</v>
      </c>
    </row>
    <row r="24" spans="2:17" s="227" customFormat="1" ht="14.5" x14ac:dyDescent="0.35">
      <c r="B24" s="227" t="s">
        <v>2</v>
      </c>
      <c r="C24" s="229">
        <v>12998</v>
      </c>
      <c r="D24" s="229">
        <v>11793</v>
      </c>
      <c r="E24" s="229">
        <v>1205</v>
      </c>
      <c r="F24" s="230">
        <v>0.90729342975842442</v>
      </c>
      <c r="G24" s="230">
        <v>9.2706570241575623E-2</v>
      </c>
      <c r="I24" s="228">
        <v>16</v>
      </c>
      <c r="J24" s="228">
        <v>12</v>
      </c>
      <c r="K24" s="228">
        <v>6</v>
      </c>
      <c r="L24" s="227" t="s">
        <v>5</v>
      </c>
      <c r="M24" s="229">
        <v>5076</v>
      </c>
      <c r="N24" s="229">
        <v>364</v>
      </c>
      <c r="O24" s="230">
        <v>0.93308823529411766</v>
      </c>
      <c r="P24" s="230">
        <v>6.6911764705882351E-2</v>
      </c>
      <c r="Q24" s="230">
        <v>0.94393931217018123</v>
      </c>
    </row>
    <row r="25" spans="2:17" s="227" customFormat="1" ht="14.5" x14ac:dyDescent="0.35">
      <c r="B25" s="227" t="s">
        <v>35</v>
      </c>
      <c r="C25" s="229">
        <v>25979</v>
      </c>
      <c r="D25" s="229">
        <v>25847</v>
      </c>
      <c r="E25" s="229">
        <v>132</v>
      </c>
      <c r="F25" s="230">
        <v>0.99491897301666732</v>
      </c>
      <c r="G25" s="230">
        <v>5.081026983332692E-3</v>
      </c>
      <c r="I25" s="228">
        <v>3</v>
      </c>
      <c r="J25" s="228">
        <v>13</v>
      </c>
      <c r="K25" s="228">
        <v>19</v>
      </c>
      <c r="L25" s="227" t="s">
        <v>46</v>
      </c>
      <c r="M25" s="229">
        <v>2389</v>
      </c>
      <c r="N25" s="229">
        <v>197</v>
      </c>
      <c r="O25" s="230">
        <v>0.92382057231245163</v>
      </c>
      <c r="P25" s="230">
        <v>7.6179427687548332E-2</v>
      </c>
      <c r="Q25" s="230">
        <v>0.94393931217018123</v>
      </c>
    </row>
    <row r="26" spans="2:17" s="227" customFormat="1" ht="14.5" x14ac:dyDescent="0.35">
      <c r="B26" s="227" t="s">
        <v>42</v>
      </c>
      <c r="C26" s="229">
        <v>62127</v>
      </c>
      <c r="D26" s="229">
        <v>59932</v>
      </c>
      <c r="E26" s="229">
        <v>2195</v>
      </c>
      <c r="F26" s="230">
        <v>0.96466914546010596</v>
      </c>
      <c r="G26" s="230">
        <v>3.533085453989409E-2</v>
      </c>
      <c r="I26" s="228">
        <v>8</v>
      </c>
      <c r="J26" s="228">
        <v>14</v>
      </c>
      <c r="K26" s="228">
        <v>15</v>
      </c>
      <c r="L26" s="227" t="s">
        <v>47</v>
      </c>
      <c r="M26" s="229">
        <v>757</v>
      </c>
      <c r="N26" s="229">
        <v>63</v>
      </c>
      <c r="O26" s="230">
        <v>0.92317073170731712</v>
      </c>
      <c r="P26" s="230">
        <v>7.6829268292682926E-2</v>
      </c>
      <c r="Q26" s="230">
        <v>0.94393931217018123</v>
      </c>
    </row>
    <row r="27" spans="2:17" s="227" customFormat="1" ht="14.5" x14ac:dyDescent="0.35">
      <c r="B27" s="227" t="s">
        <v>47</v>
      </c>
      <c r="C27" s="229">
        <v>820</v>
      </c>
      <c r="D27" s="229">
        <v>757</v>
      </c>
      <c r="E27" s="229">
        <v>63</v>
      </c>
      <c r="F27" s="230">
        <v>0.92317073170731712</v>
      </c>
      <c r="G27" s="230">
        <v>7.6829268292682926E-2</v>
      </c>
      <c r="I27" s="228">
        <v>14</v>
      </c>
      <c r="J27" s="228">
        <v>15</v>
      </c>
      <c r="K27" s="228">
        <v>4</v>
      </c>
      <c r="L27" s="227" t="s">
        <v>38</v>
      </c>
      <c r="M27" s="229">
        <v>7572</v>
      </c>
      <c r="N27" s="229">
        <v>712</v>
      </c>
      <c r="O27" s="230">
        <v>0.91405118300338006</v>
      </c>
      <c r="P27" s="230">
        <v>8.5948816996619992E-2</v>
      </c>
      <c r="Q27" s="230">
        <v>0.94393931217018123</v>
      </c>
    </row>
    <row r="28" spans="2:17" s="227" customFormat="1" ht="14.5" x14ac:dyDescent="0.35">
      <c r="B28" s="227" t="s">
        <v>43</v>
      </c>
      <c r="C28" s="229">
        <v>14611</v>
      </c>
      <c r="D28" s="229">
        <v>13193</v>
      </c>
      <c r="E28" s="229">
        <v>1418</v>
      </c>
      <c r="F28" s="230">
        <v>0.90294983231811654</v>
      </c>
      <c r="G28" s="230">
        <v>9.7050167681883515E-2</v>
      </c>
      <c r="I28" s="228">
        <v>18</v>
      </c>
      <c r="J28" s="228">
        <v>16</v>
      </c>
      <c r="K28" s="228">
        <v>12</v>
      </c>
      <c r="L28" s="227" t="s">
        <v>2</v>
      </c>
      <c r="M28" s="229">
        <v>11793</v>
      </c>
      <c r="N28" s="229">
        <v>1205</v>
      </c>
      <c r="O28" s="230">
        <v>0.90729342975842442</v>
      </c>
      <c r="P28" s="230">
        <v>9.2706570241575623E-2</v>
      </c>
      <c r="Q28" s="230">
        <v>0.94393931217018123</v>
      </c>
    </row>
    <row r="29" spans="2:17" s="227" customFormat="1" ht="14.5" x14ac:dyDescent="0.35">
      <c r="B29" s="227" t="s">
        <v>44</v>
      </c>
      <c r="C29" s="229">
        <v>3476</v>
      </c>
      <c r="D29" s="229">
        <v>3398</v>
      </c>
      <c r="E29" s="229">
        <v>78</v>
      </c>
      <c r="F29" s="230">
        <v>0.97756041426927498</v>
      </c>
      <c r="G29" s="230">
        <v>2.2439585730724972E-2</v>
      </c>
      <c r="I29" s="228">
        <v>5</v>
      </c>
      <c r="J29" s="228">
        <v>17</v>
      </c>
      <c r="K29" s="228">
        <v>9</v>
      </c>
      <c r="L29" s="227" t="s">
        <v>41</v>
      </c>
      <c r="M29" s="229">
        <v>44022</v>
      </c>
      <c r="N29" s="229">
        <v>4717</v>
      </c>
      <c r="O29" s="230">
        <v>0.90321918791932543</v>
      </c>
      <c r="P29" s="230">
        <v>9.6780812080674614E-2</v>
      </c>
      <c r="Q29" s="230">
        <v>0.94393931217018123</v>
      </c>
    </row>
    <row r="30" spans="2:17" s="227" customFormat="1" ht="14.5" x14ac:dyDescent="0.35">
      <c r="B30" s="227" t="s">
        <v>45</v>
      </c>
      <c r="C30" s="229">
        <v>19453</v>
      </c>
      <c r="D30" s="229">
        <v>16889</v>
      </c>
      <c r="E30" s="229">
        <v>2564</v>
      </c>
      <c r="F30" s="230">
        <v>0.86819513699686424</v>
      </c>
      <c r="G30" s="230">
        <v>0.13180486300313576</v>
      </c>
      <c r="I30" s="228">
        <v>20</v>
      </c>
      <c r="J30" s="228">
        <v>18</v>
      </c>
      <c r="K30" s="228">
        <v>16</v>
      </c>
      <c r="L30" s="227" t="s">
        <v>43</v>
      </c>
      <c r="M30" s="229">
        <v>13193</v>
      </c>
      <c r="N30" s="229">
        <v>1418</v>
      </c>
      <c r="O30" s="230">
        <v>0.90294983231811654</v>
      </c>
      <c r="P30" s="230">
        <v>9.7050167681883515E-2</v>
      </c>
      <c r="Q30" s="230">
        <v>0.94393931217018123</v>
      </c>
    </row>
    <row r="31" spans="2:17" s="227" customFormat="1" ht="14.5" x14ac:dyDescent="0.35">
      <c r="B31" s="227" t="s">
        <v>46</v>
      </c>
      <c r="C31" s="229">
        <v>2586</v>
      </c>
      <c r="D31" s="229">
        <v>2389</v>
      </c>
      <c r="E31" s="229">
        <v>197</v>
      </c>
      <c r="F31" s="230">
        <v>0.92382057231245163</v>
      </c>
      <c r="G31" s="230">
        <v>7.6179427687548332E-2</v>
      </c>
      <c r="I31" s="228">
        <v>13</v>
      </c>
      <c r="J31" s="228">
        <v>19</v>
      </c>
      <c r="K31" s="228">
        <v>5</v>
      </c>
      <c r="L31" s="227" t="s">
        <v>6</v>
      </c>
      <c r="M31" s="229">
        <v>13417</v>
      </c>
      <c r="N31" s="229">
        <v>1761</v>
      </c>
      <c r="O31" s="230">
        <v>0.88397680853867444</v>
      </c>
      <c r="P31" s="230">
        <v>0.1160231914613256</v>
      </c>
      <c r="Q31" s="230">
        <v>0.94393931217018123</v>
      </c>
    </row>
    <row r="32" spans="2:17" s="227" customFormat="1" ht="14.5" x14ac:dyDescent="0.35">
      <c r="B32" s="231" t="s">
        <v>108</v>
      </c>
      <c r="C32" s="232">
        <v>426181</v>
      </c>
      <c r="D32" s="232">
        <v>402289</v>
      </c>
      <c r="E32" s="232">
        <v>23892</v>
      </c>
      <c r="F32" s="233">
        <v>0.94393931217018123</v>
      </c>
      <c r="G32" s="233">
        <v>5.6060687829818788E-2</v>
      </c>
      <c r="I32" s="228">
        <v>9</v>
      </c>
      <c r="J32" s="228">
        <v>20</v>
      </c>
      <c r="K32" s="228">
        <v>18</v>
      </c>
      <c r="L32" s="227" t="s">
        <v>45</v>
      </c>
      <c r="M32" s="229">
        <v>16889</v>
      </c>
      <c r="N32" s="229">
        <v>2564</v>
      </c>
      <c r="O32" s="230">
        <v>0.86819513699686424</v>
      </c>
      <c r="P32" s="230">
        <v>0.13180486300313576</v>
      </c>
      <c r="Q32" s="230">
        <v>0.94393931217018123</v>
      </c>
    </row>
    <row r="33" spans="9:16" s="215" customFormat="1" ht="14.5" x14ac:dyDescent="0.35">
      <c r="I33" s="249"/>
      <c r="J33" s="249"/>
      <c r="K33" s="249"/>
      <c r="M33" s="250"/>
      <c r="N33" s="250"/>
      <c r="O33" s="251"/>
      <c r="P33" s="251"/>
    </row>
    <row r="34" spans="9:16" s="215" customFormat="1" x14ac:dyDescent="0.25"/>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112">
    <tabColor theme="0"/>
    <pageSetUpPr fitToPage="1"/>
  </sheetPr>
  <dimension ref="A1:Z26"/>
  <sheetViews>
    <sheetView zoomScale="70" zoomScaleNormal="70" workbookViewId="0">
      <selection activeCell="G7" sqref="G7"/>
    </sheetView>
  </sheetViews>
  <sheetFormatPr baseColWidth="10" defaultColWidth="11.453125" defaultRowHeight="14.5" x14ac:dyDescent="0.35"/>
  <cols>
    <col min="1" max="1" width="1.81640625" style="559" customWidth="1"/>
    <col min="2" max="2" width="24.54296875" style="559" customWidth="1"/>
    <col min="3" max="9" width="10.81640625" style="559" customWidth="1"/>
    <col min="10" max="11" width="7.1796875" style="559" customWidth="1"/>
    <col min="12" max="12" width="7.7265625" style="559" customWidth="1"/>
    <col min="13" max="20" width="8.26953125" style="559" customWidth="1"/>
    <col min="21" max="22" width="7.7265625" style="559" customWidth="1"/>
    <col min="23" max="23" width="11.453125" style="559" customWidth="1"/>
    <col min="24" max="24" width="11.453125" style="559"/>
    <col min="25" max="25" width="11.81640625" style="559" bestFit="1" customWidth="1"/>
    <col min="26" max="16384" width="11.453125" style="559"/>
  </cols>
  <sheetData>
    <row r="1" spans="1:24" x14ac:dyDescent="0.35">
      <c r="A1" s="558"/>
      <c r="B1" s="558"/>
      <c r="I1" s="560"/>
      <c r="J1" s="560"/>
    </row>
    <row r="2" spans="1:24" ht="48.75" customHeight="1" x14ac:dyDescent="0.35">
      <c r="A2" s="558"/>
      <c r="B2" s="558"/>
      <c r="I2" s="560"/>
      <c r="J2" s="560"/>
    </row>
    <row r="3" spans="1:24" ht="39.75" customHeight="1" x14ac:dyDescent="0.35">
      <c r="A3" s="558"/>
      <c r="B3" s="1289" t="s">
        <v>372</v>
      </c>
      <c r="C3" s="1289"/>
      <c r="D3" s="1289"/>
      <c r="E3" s="1289"/>
      <c r="F3" s="1289"/>
      <c r="G3" s="1289"/>
      <c r="H3" s="1289"/>
      <c r="I3" s="1289"/>
      <c r="J3" s="1289"/>
      <c r="K3" s="1289"/>
      <c r="L3" s="1289"/>
      <c r="M3" s="1289"/>
      <c r="N3" s="1289"/>
      <c r="O3" s="1289"/>
      <c r="P3" s="1289"/>
      <c r="Q3" s="1289"/>
      <c r="R3" s="1289"/>
      <c r="S3" s="1289"/>
      <c r="T3" s="1289"/>
      <c r="U3" s="1289"/>
      <c r="V3" s="1289"/>
    </row>
    <row r="5" spans="1:24" x14ac:dyDescent="0.35">
      <c r="B5" s="561"/>
      <c r="C5" s="1286" t="s">
        <v>368</v>
      </c>
      <c r="D5" s="1286"/>
      <c r="E5" s="1286"/>
      <c r="F5" s="1286"/>
      <c r="G5" s="1286"/>
      <c r="H5" s="1286"/>
      <c r="I5" s="1286"/>
      <c r="J5" s="1286"/>
      <c r="K5" s="1286" t="s">
        <v>342</v>
      </c>
      <c r="L5" s="1286"/>
      <c r="M5" s="1286"/>
      <c r="N5" s="1286"/>
      <c r="O5" s="1286"/>
      <c r="P5" s="1286"/>
      <c r="Q5" s="1286"/>
      <c r="R5" s="1286"/>
      <c r="S5" s="1286"/>
      <c r="T5" s="1286"/>
      <c r="U5" s="1286"/>
      <c r="V5" s="1286"/>
    </row>
    <row r="6" spans="1:24" ht="21" customHeight="1" x14ac:dyDescent="0.35">
      <c r="B6" s="561"/>
      <c r="C6" s="1286"/>
      <c r="D6" s="1286"/>
      <c r="E6" s="1286"/>
      <c r="F6" s="1286"/>
      <c r="G6" s="1286"/>
      <c r="H6" s="1286"/>
      <c r="I6" s="1286"/>
      <c r="J6" s="1286"/>
      <c r="K6" s="1286">
        <v>43830</v>
      </c>
      <c r="L6" s="1287"/>
      <c r="M6" s="1288">
        <v>44196</v>
      </c>
      <c r="N6" s="1288"/>
      <c r="O6" s="1288">
        <v>44561</v>
      </c>
      <c r="P6" s="1288"/>
      <c r="Q6" s="1288">
        <v>44926</v>
      </c>
      <c r="R6" s="1288"/>
      <c r="S6" s="1288">
        <v>45291</v>
      </c>
      <c r="T6" s="1288"/>
      <c r="U6" s="1288">
        <f>EVO_sol!U6</f>
        <v>45351</v>
      </c>
      <c r="V6" s="1288"/>
    </row>
    <row r="7" spans="1:24" x14ac:dyDescent="0.35">
      <c r="B7" s="668"/>
      <c r="C7" s="620">
        <v>43465</v>
      </c>
      <c r="D7" s="620">
        <v>43830</v>
      </c>
      <c r="E7" s="620">
        <v>44196</v>
      </c>
      <c r="F7" s="620">
        <v>44561</v>
      </c>
      <c r="G7" s="620">
        <v>44926</v>
      </c>
      <c r="H7" s="620">
        <v>45291</v>
      </c>
      <c r="I7" s="672">
        <f>EVO!I7</f>
        <v>45351</v>
      </c>
      <c r="J7" s="617"/>
      <c r="K7" s="617" t="s">
        <v>28</v>
      </c>
      <c r="L7" s="617" t="s">
        <v>343</v>
      </c>
      <c r="M7" s="617" t="s">
        <v>28</v>
      </c>
      <c r="N7" s="617" t="s">
        <v>343</v>
      </c>
      <c r="O7" s="617" t="s">
        <v>28</v>
      </c>
      <c r="P7" s="617" t="s">
        <v>343</v>
      </c>
      <c r="Q7" s="617" t="s">
        <v>28</v>
      </c>
      <c r="R7" s="617" t="s">
        <v>343</v>
      </c>
      <c r="S7" s="617" t="s">
        <v>28</v>
      </c>
      <c r="T7" s="617" t="s">
        <v>343</v>
      </c>
      <c r="U7" s="617" t="s">
        <v>28</v>
      </c>
      <c r="V7" s="617" t="s">
        <v>343</v>
      </c>
    </row>
    <row r="8" spans="1:24" ht="15" customHeight="1" x14ac:dyDescent="0.35">
      <c r="B8" s="1243" t="s">
        <v>8</v>
      </c>
      <c r="C8" s="637">
        <v>75097</v>
      </c>
      <c r="D8" s="637">
        <v>73871</v>
      </c>
      <c r="E8" s="637">
        <v>56534</v>
      </c>
      <c r="F8" s="637">
        <v>38325</v>
      </c>
      <c r="G8" s="637">
        <v>36606</v>
      </c>
      <c r="H8" s="637">
        <v>35558</v>
      </c>
      <c r="I8" s="639">
        <v>29283</v>
      </c>
      <c r="J8" s="669"/>
      <c r="K8" s="647">
        <v>-1.6325552285710532E-2</v>
      </c>
      <c r="L8" s="639">
        <v>-1226</v>
      </c>
      <c r="M8" s="651">
        <v>-0.23469291061444952</v>
      </c>
      <c r="N8" s="639">
        <v>-17337</v>
      </c>
      <c r="O8" s="651">
        <v>-0.32208936215374817</v>
      </c>
      <c r="P8" s="639">
        <v>-18209</v>
      </c>
      <c r="Q8" s="651">
        <f>G8/F8-1</f>
        <v>-4.4853228962817959E-2</v>
      </c>
      <c r="R8" s="639">
        <f>G8-F8</f>
        <v>-1719</v>
      </c>
      <c r="S8" s="651">
        <f>H8/G8-1</f>
        <v>-2.862918647216306E-2</v>
      </c>
      <c r="T8" s="639">
        <f>H8-G8</f>
        <v>-1048</v>
      </c>
      <c r="U8" s="651">
        <f>[1]Cuadro_CCAA2!N105</f>
        <v>-0.22717795782639671</v>
      </c>
      <c r="V8" s="639">
        <f>[1]Cuadro_CCAA2!O105</f>
        <v>-8608</v>
      </c>
    </row>
    <row r="9" spans="1:24" x14ac:dyDescent="0.35">
      <c r="B9" s="1244" t="s">
        <v>7</v>
      </c>
      <c r="C9" s="630">
        <v>6000</v>
      </c>
      <c r="D9" s="630">
        <v>6236</v>
      </c>
      <c r="E9" s="630">
        <v>4811</v>
      </c>
      <c r="F9" s="630">
        <v>2779</v>
      </c>
      <c r="G9" s="630">
        <v>1565</v>
      </c>
      <c r="H9" s="630">
        <v>186</v>
      </c>
      <c r="I9" s="631">
        <v>128</v>
      </c>
      <c r="J9" s="669"/>
      <c r="K9" s="648">
        <v>3.9333333333333442E-2</v>
      </c>
      <c r="L9" s="631">
        <v>236</v>
      </c>
      <c r="M9" s="652">
        <v>-0.22851186658114175</v>
      </c>
      <c r="N9" s="631">
        <v>-1425</v>
      </c>
      <c r="O9" s="652">
        <v>-0.4223654125961338</v>
      </c>
      <c r="P9" s="631">
        <v>-2032</v>
      </c>
      <c r="Q9" s="652">
        <f t="shared" ref="Q9:Q26" si="0">G9/F9-1</f>
        <v>-0.43684778697373161</v>
      </c>
      <c r="R9" s="631">
        <f t="shared" ref="R9:R26" si="1">G9-F9</f>
        <v>-1214</v>
      </c>
      <c r="S9" s="652">
        <f t="shared" ref="S9:S26" si="2">H9/G9-1</f>
        <v>-0.88115015974440891</v>
      </c>
      <c r="T9" s="631">
        <f t="shared" ref="T9:T26" si="3">H9-G9</f>
        <v>-1379</v>
      </c>
      <c r="U9" s="652">
        <f>[1]Cuadro_CCAA2!N106</f>
        <v>-0.92706552706552703</v>
      </c>
      <c r="V9" s="631">
        <f>[1]Cuadro_CCAA2!O106</f>
        <v>-1627</v>
      </c>
    </row>
    <row r="10" spans="1:24" x14ac:dyDescent="0.35">
      <c r="B10" s="1244" t="s">
        <v>37</v>
      </c>
      <c r="C10" s="630">
        <v>3524</v>
      </c>
      <c r="D10" s="630">
        <v>5794</v>
      </c>
      <c r="E10" s="630">
        <v>3064</v>
      </c>
      <c r="F10" s="630">
        <v>2063</v>
      </c>
      <c r="G10" s="630">
        <v>2778</v>
      </c>
      <c r="H10" s="630">
        <v>1346</v>
      </c>
      <c r="I10" s="631">
        <v>908</v>
      </c>
      <c r="J10" s="669"/>
      <c r="K10" s="648">
        <v>0.64415437003405218</v>
      </c>
      <c r="L10" s="631">
        <v>2270</v>
      </c>
      <c r="M10" s="652">
        <v>-0.47117707973765965</v>
      </c>
      <c r="N10" s="631">
        <v>-2730</v>
      </c>
      <c r="O10" s="652">
        <v>-0.32669712793733685</v>
      </c>
      <c r="P10" s="631">
        <v>-1001</v>
      </c>
      <c r="Q10" s="652">
        <f t="shared" si="0"/>
        <v>0.34658264663111971</v>
      </c>
      <c r="R10" s="631">
        <f t="shared" si="1"/>
        <v>715</v>
      </c>
      <c r="S10" s="652">
        <f t="shared" si="2"/>
        <v>-0.51547876169906415</v>
      </c>
      <c r="T10" s="631">
        <f t="shared" si="3"/>
        <v>-1432</v>
      </c>
      <c r="U10" s="652">
        <f>[1]Cuadro_CCAA2!N107</f>
        <v>-0.71518193224592219</v>
      </c>
      <c r="V10" s="631">
        <f>[1]Cuadro_CCAA2!O107</f>
        <v>-2280</v>
      </c>
    </row>
    <row r="11" spans="1:24" x14ac:dyDescent="0.35">
      <c r="B11" s="1244" t="s">
        <v>38</v>
      </c>
      <c r="C11" s="630">
        <v>2811</v>
      </c>
      <c r="D11" s="630">
        <v>4317</v>
      </c>
      <c r="E11" s="630">
        <v>2454</v>
      </c>
      <c r="F11" s="630">
        <v>2514</v>
      </c>
      <c r="G11" s="630">
        <v>3293</v>
      </c>
      <c r="H11" s="630">
        <v>4117</v>
      </c>
      <c r="I11" s="631">
        <v>4274</v>
      </c>
      <c r="J11" s="669"/>
      <c r="K11" s="648">
        <v>0.53575240128068313</v>
      </c>
      <c r="L11" s="631">
        <v>1506</v>
      </c>
      <c r="M11" s="652">
        <v>-0.43154968728283527</v>
      </c>
      <c r="N11" s="631">
        <v>-1863</v>
      </c>
      <c r="O11" s="652">
        <v>2.4449877750611249E-2</v>
      </c>
      <c r="P11" s="631">
        <v>60</v>
      </c>
      <c r="Q11" s="652">
        <f t="shared" si="0"/>
        <v>0.30986475735879071</v>
      </c>
      <c r="R11" s="631">
        <f t="shared" si="1"/>
        <v>779</v>
      </c>
      <c r="S11" s="652">
        <f t="shared" si="2"/>
        <v>0.25022775584573331</v>
      </c>
      <c r="T11" s="631">
        <f t="shared" si="3"/>
        <v>824</v>
      </c>
      <c r="U11" s="652">
        <f>[1]Cuadro_CCAA2!N108</f>
        <v>0.3495421534575307</v>
      </c>
      <c r="V11" s="631">
        <f>[1]Cuadro_CCAA2!O108</f>
        <v>1107</v>
      </c>
    </row>
    <row r="12" spans="1:24" x14ac:dyDescent="0.35">
      <c r="B12" s="1244" t="s">
        <v>6</v>
      </c>
      <c r="C12" s="630">
        <v>8956</v>
      </c>
      <c r="D12" s="630">
        <v>9040</v>
      </c>
      <c r="E12" s="630">
        <v>8082</v>
      </c>
      <c r="F12" s="630">
        <v>9950</v>
      </c>
      <c r="G12" s="630">
        <v>7071</v>
      </c>
      <c r="H12" s="630">
        <v>5826</v>
      </c>
      <c r="I12" s="631">
        <v>5871</v>
      </c>
      <c r="J12" s="669"/>
      <c r="K12" s="648">
        <v>9.3791871371147195E-3</v>
      </c>
      <c r="L12" s="631">
        <v>84</v>
      </c>
      <c r="M12" s="652">
        <v>-0.10597345132743363</v>
      </c>
      <c r="N12" s="631">
        <v>-958</v>
      </c>
      <c r="O12" s="652">
        <v>0.23113090819104176</v>
      </c>
      <c r="P12" s="631">
        <v>1868</v>
      </c>
      <c r="Q12" s="652">
        <f t="shared" si="0"/>
        <v>-0.28934673366834174</v>
      </c>
      <c r="R12" s="631">
        <f t="shared" si="1"/>
        <v>-2879</v>
      </c>
      <c r="S12" s="652">
        <f t="shared" si="2"/>
        <v>-0.1760712770470938</v>
      </c>
      <c r="T12" s="631">
        <f t="shared" si="3"/>
        <v>-1245</v>
      </c>
      <c r="U12" s="652">
        <f>[1]Cuadro_CCAA2!N109</f>
        <v>-9.4540407156076478E-2</v>
      </c>
      <c r="V12" s="631">
        <f>[1]Cuadro_CCAA2!O109</f>
        <v>-613</v>
      </c>
      <c r="X12" s="566"/>
    </row>
    <row r="13" spans="1:24" x14ac:dyDescent="0.35">
      <c r="B13" s="1244" t="s">
        <v>5</v>
      </c>
      <c r="C13" s="630">
        <v>4667</v>
      </c>
      <c r="D13" s="630">
        <v>3990</v>
      </c>
      <c r="E13" s="630">
        <v>3899</v>
      </c>
      <c r="F13" s="630">
        <v>1365</v>
      </c>
      <c r="G13" s="630">
        <v>873</v>
      </c>
      <c r="H13" s="630">
        <v>1583</v>
      </c>
      <c r="I13" s="631">
        <v>1601</v>
      </c>
      <c r="J13" s="669"/>
      <c r="K13" s="648">
        <v>-0.14506106706663813</v>
      </c>
      <c r="L13" s="631">
        <v>-677</v>
      </c>
      <c r="M13" s="652">
        <v>-2.2807017543859609E-2</v>
      </c>
      <c r="N13" s="631">
        <v>-91</v>
      </c>
      <c r="O13" s="652">
        <v>-0.64991023339317766</v>
      </c>
      <c r="P13" s="631">
        <v>-2534</v>
      </c>
      <c r="Q13" s="652">
        <f t="shared" si="0"/>
        <v>-0.36043956043956049</v>
      </c>
      <c r="R13" s="631">
        <f t="shared" si="1"/>
        <v>-492</v>
      </c>
      <c r="S13" s="652">
        <f t="shared" si="2"/>
        <v>0.81328751431844215</v>
      </c>
      <c r="T13" s="631">
        <f t="shared" si="3"/>
        <v>710</v>
      </c>
      <c r="U13" s="652">
        <f>[1]Cuadro_CCAA2!N110</f>
        <v>0.89691943127962093</v>
      </c>
      <c r="V13" s="631">
        <f>[1]Cuadro_CCAA2!O110</f>
        <v>757</v>
      </c>
      <c r="X13" s="566"/>
    </row>
    <row r="14" spans="1:24" x14ac:dyDescent="0.35">
      <c r="B14" s="1244" t="s">
        <v>4</v>
      </c>
      <c r="C14" s="630">
        <v>1471</v>
      </c>
      <c r="D14" s="630">
        <v>1593</v>
      </c>
      <c r="E14" s="630">
        <v>119</v>
      </c>
      <c r="F14" s="630">
        <v>186</v>
      </c>
      <c r="G14" s="630">
        <v>207</v>
      </c>
      <c r="H14" s="630">
        <v>157</v>
      </c>
      <c r="I14" s="631">
        <v>169</v>
      </c>
      <c r="J14" s="669"/>
      <c r="K14" s="648">
        <v>8.2936777702243392E-2</v>
      </c>
      <c r="L14" s="631">
        <v>122</v>
      </c>
      <c r="M14" s="652">
        <v>-0.92529817953546767</v>
      </c>
      <c r="N14" s="631">
        <v>-1474</v>
      </c>
      <c r="O14" s="652">
        <v>0.56302521008403361</v>
      </c>
      <c r="P14" s="631">
        <v>67</v>
      </c>
      <c r="Q14" s="652">
        <f t="shared" si="0"/>
        <v>0.11290322580645151</v>
      </c>
      <c r="R14" s="631">
        <f t="shared" si="1"/>
        <v>21</v>
      </c>
      <c r="S14" s="652">
        <f t="shared" si="2"/>
        <v>-0.24154589371980673</v>
      </c>
      <c r="T14" s="631">
        <f t="shared" si="3"/>
        <v>-50</v>
      </c>
      <c r="U14" s="652">
        <f>[1]Cuadro_CCAA2!N111</f>
        <v>-2.3121387283236983E-2</v>
      </c>
      <c r="V14" s="631">
        <f>[1]Cuadro_CCAA2!O111</f>
        <v>-4</v>
      </c>
      <c r="X14" s="566"/>
    </row>
    <row r="15" spans="1:24" x14ac:dyDescent="0.35">
      <c r="B15" s="1244" t="s">
        <v>40</v>
      </c>
      <c r="C15" s="630">
        <v>7126</v>
      </c>
      <c r="D15" s="630">
        <v>5895</v>
      </c>
      <c r="E15" s="630">
        <v>4923</v>
      </c>
      <c r="F15" s="630">
        <v>3015</v>
      </c>
      <c r="G15" s="630">
        <v>2591</v>
      </c>
      <c r="H15" s="630">
        <v>2478</v>
      </c>
      <c r="I15" s="631">
        <v>3236</v>
      </c>
      <c r="J15" s="669"/>
      <c r="K15" s="648">
        <v>-0.17274768453550382</v>
      </c>
      <c r="L15" s="631">
        <v>-1231</v>
      </c>
      <c r="M15" s="652">
        <v>-0.16488549618320614</v>
      </c>
      <c r="N15" s="631">
        <v>-972</v>
      </c>
      <c r="O15" s="652">
        <v>-0.38756855575868376</v>
      </c>
      <c r="P15" s="631">
        <v>-1908</v>
      </c>
      <c r="Q15" s="652">
        <f t="shared" si="0"/>
        <v>-0.14063018242122716</v>
      </c>
      <c r="R15" s="631">
        <f t="shared" si="1"/>
        <v>-424</v>
      </c>
      <c r="S15" s="652">
        <f t="shared" si="2"/>
        <v>-4.3612504824392162E-2</v>
      </c>
      <c r="T15" s="631">
        <f t="shared" si="3"/>
        <v>-113</v>
      </c>
      <c r="U15" s="652">
        <f>[1]Cuadro_CCAA2!N112</f>
        <v>-0.10780259167355943</v>
      </c>
      <c r="V15" s="631">
        <f>[1]Cuadro_CCAA2!O112</f>
        <v>-391</v>
      </c>
      <c r="X15" s="566"/>
    </row>
    <row r="16" spans="1:24" x14ac:dyDescent="0.35">
      <c r="B16" s="1244" t="s">
        <v>41</v>
      </c>
      <c r="C16" s="630">
        <v>75141</v>
      </c>
      <c r="D16" s="630">
        <v>76253</v>
      </c>
      <c r="E16" s="630">
        <v>73386</v>
      </c>
      <c r="F16" s="630">
        <v>78542</v>
      </c>
      <c r="G16" s="630">
        <v>69770</v>
      </c>
      <c r="H16" s="630">
        <v>48470</v>
      </c>
      <c r="I16" s="631">
        <v>47622</v>
      </c>
      <c r="J16" s="669"/>
      <c r="K16" s="648">
        <v>1.4798844838370462E-2</v>
      </c>
      <c r="L16" s="631">
        <v>1112</v>
      </c>
      <c r="M16" s="652">
        <v>-3.7598520713939099E-2</v>
      </c>
      <c r="N16" s="631">
        <v>-2867</v>
      </c>
      <c r="O16" s="652">
        <v>7.0258632436704493E-2</v>
      </c>
      <c r="P16" s="631">
        <v>5156</v>
      </c>
      <c r="Q16" s="652">
        <f t="shared" si="0"/>
        <v>-0.11168546764788267</v>
      </c>
      <c r="R16" s="631">
        <f t="shared" si="1"/>
        <v>-8772</v>
      </c>
      <c r="S16" s="652">
        <f t="shared" si="2"/>
        <v>-0.30528880607711051</v>
      </c>
      <c r="T16" s="631">
        <f t="shared" si="3"/>
        <v>-21300</v>
      </c>
      <c r="U16" s="652">
        <f>[1]Cuadro_CCAA2!N113</f>
        <v>-0.3184394321044195</v>
      </c>
      <c r="V16" s="631">
        <f>[1]Cuadro_CCAA2!O113</f>
        <v>-22250</v>
      </c>
      <c r="X16" s="566"/>
    </row>
    <row r="17" spans="2:26" x14ac:dyDescent="0.35">
      <c r="B17" s="1244" t="s">
        <v>3</v>
      </c>
      <c r="C17" s="630">
        <v>10677</v>
      </c>
      <c r="D17" s="630">
        <v>14865</v>
      </c>
      <c r="E17" s="630">
        <v>13381</v>
      </c>
      <c r="F17" s="630">
        <v>11826</v>
      </c>
      <c r="G17" s="630">
        <v>10571</v>
      </c>
      <c r="H17" s="630">
        <v>15501</v>
      </c>
      <c r="I17" s="631">
        <v>14471</v>
      </c>
      <c r="J17" s="669"/>
      <c r="K17" s="648">
        <v>0.39224501264400113</v>
      </c>
      <c r="L17" s="631">
        <v>4188</v>
      </c>
      <c r="M17" s="652">
        <v>-9.9831819710729852E-2</v>
      </c>
      <c r="N17" s="631">
        <v>-1484</v>
      </c>
      <c r="O17" s="652">
        <v>-0.11620955085569096</v>
      </c>
      <c r="P17" s="631">
        <v>-1555</v>
      </c>
      <c r="Q17" s="652">
        <f t="shared" si="0"/>
        <v>-0.10612210383899878</v>
      </c>
      <c r="R17" s="631">
        <f t="shared" si="1"/>
        <v>-1255</v>
      </c>
      <c r="S17" s="652">
        <f t="shared" si="2"/>
        <v>0.46637025825371303</v>
      </c>
      <c r="T17" s="631">
        <f t="shared" si="3"/>
        <v>4930</v>
      </c>
      <c r="U17" s="652">
        <f>[1]Cuadro_CCAA2!N114</f>
        <v>0.44869356291921103</v>
      </c>
      <c r="V17" s="631">
        <f>[1]Cuadro_CCAA2!O114</f>
        <v>4482</v>
      </c>
      <c r="X17" s="566"/>
    </row>
    <row r="18" spans="2:26" x14ac:dyDescent="0.35">
      <c r="B18" s="1244" t="s">
        <v>2</v>
      </c>
      <c r="C18" s="630">
        <v>4152</v>
      </c>
      <c r="D18" s="630">
        <v>7206</v>
      </c>
      <c r="E18" s="630">
        <v>5685</v>
      </c>
      <c r="F18" s="630">
        <v>5272</v>
      </c>
      <c r="G18" s="630">
        <v>6122</v>
      </c>
      <c r="H18" s="630">
        <v>5753</v>
      </c>
      <c r="I18" s="631">
        <v>6183</v>
      </c>
      <c r="J18" s="669"/>
      <c r="K18" s="648">
        <v>0.73554913294797686</v>
      </c>
      <c r="L18" s="631">
        <v>3054</v>
      </c>
      <c r="M18" s="652">
        <v>-0.21107410491257284</v>
      </c>
      <c r="N18" s="631">
        <v>-1521</v>
      </c>
      <c r="O18" s="652">
        <v>-7.2647317502198772E-2</v>
      </c>
      <c r="P18" s="631">
        <v>-413</v>
      </c>
      <c r="Q18" s="652">
        <f t="shared" si="0"/>
        <v>0.16122913505311076</v>
      </c>
      <c r="R18" s="631">
        <f t="shared" si="1"/>
        <v>850</v>
      </c>
      <c r="S18" s="652">
        <f t="shared" si="2"/>
        <v>-6.0274420124142414E-2</v>
      </c>
      <c r="T18" s="631">
        <f t="shared" si="3"/>
        <v>-369</v>
      </c>
      <c r="U18" s="652">
        <f>[1]Cuadro_CCAA2!N115</f>
        <v>-2.8441231929604016E-2</v>
      </c>
      <c r="V18" s="631">
        <f>[1]Cuadro_CCAA2!O115</f>
        <v>-181</v>
      </c>
      <c r="X18" s="566"/>
    </row>
    <row r="19" spans="2:26" x14ac:dyDescent="0.35">
      <c r="B19" s="1244" t="s">
        <v>35</v>
      </c>
      <c r="C19" s="630">
        <v>7804</v>
      </c>
      <c r="D19" s="630">
        <v>8456</v>
      </c>
      <c r="E19" s="630">
        <v>4923</v>
      </c>
      <c r="F19" s="630">
        <v>4018</v>
      </c>
      <c r="G19" s="630">
        <v>3271</v>
      </c>
      <c r="H19" s="630">
        <v>1893</v>
      </c>
      <c r="I19" s="631">
        <v>1717</v>
      </c>
      <c r="J19" s="669"/>
      <c r="K19" s="648">
        <v>8.3546899026140542E-2</v>
      </c>
      <c r="L19" s="631">
        <v>652</v>
      </c>
      <c r="M19" s="652">
        <v>-0.41780983916745507</v>
      </c>
      <c r="N19" s="631">
        <v>-3533</v>
      </c>
      <c r="O19" s="652">
        <v>-0.18383099735933373</v>
      </c>
      <c r="P19" s="631">
        <v>-905</v>
      </c>
      <c r="Q19" s="652">
        <f t="shared" si="0"/>
        <v>-0.18591338974614235</v>
      </c>
      <c r="R19" s="631">
        <f t="shared" si="1"/>
        <v>-747</v>
      </c>
      <c r="S19" s="652">
        <f t="shared" si="2"/>
        <v>-0.42127789666768567</v>
      </c>
      <c r="T19" s="631">
        <f t="shared" si="3"/>
        <v>-1378</v>
      </c>
      <c r="U19" s="652">
        <f>[1]Cuadro_CCAA2!N116</f>
        <v>-0.45405405405405408</v>
      </c>
      <c r="V19" s="631">
        <f>[1]Cuadro_CCAA2!O116</f>
        <v>-1428</v>
      </c>
      <c r="X19" s="566"/>
    </row>
    <row r="20" spans="2:26" x14ac:dyDescent="0.35">
      <c r="B20" s="1244" t="s">
        <v>42</v>
      </c>
      <c r="C20" s="630">
        <v>19669</v>
      </c>
      <c r="D20" s="630">
        <v>28300</v>
      </c>
      <c r="E20" s="630">
        <v>28494</v>
      </c>
      <c r="F20" s="630">
        <v>10563</v>
      </c>
      <c r="G20" s="630">
        <v>9303</v>
      </c>
      <c r="H20" s="630">
        <v>8062</v>
      </c>
      <c r="I20" s="631">
        <v>14615</v>
      </c>
      <c r="J20" s="669"/>
      <c r="K20" s="648">
        <v>0.4388123442981342</v>
      </c>
      <c r="L20" s="631">
        <v>8631</v>
      </c>
      <c r="M20" s="652">
        <v>6.8551236749117006E-3</v>
      </c>
      <c r="N20" s="631">
        <v>194</v>
      </c>
      <c r="O20" s="652">
        <v>-0.62929037692145717</v>
      </c>
      <c r="P20" s="631">
        <v>-17931</v>
      </c>
      <c r="Q20" s="652">
        <f t="shared" si="0"/>
        <v>-0.11928429423459241</v>
      </c>
      <c r="R20" s="631">
        <f t="shared" si="1"/>
        <v>-1260</v>
      </c>
      <c r="S20" s="652">
        <f t="shared" si="2"/>
        <v>-0.13339782865742233</v>
      </c>
      <c r="T20" s="631">
        <f t="shared" si="3"/>
        <v>-1241</v>
      </c>
      <c r="U20" s="652">
        <f>[1]Cuadro_CCAA2!N117</f>
        <v>0.43115942028985499</v>
      </c>
      <c r="V20" s="631">
        <f>[1]Cuadro_CCAA2!O117</f>
        <v>4403</v>
      </c>
      <c r="X20" s="566"/>
    </row>
    <row r="21" spans="2:26" x14ac:dyDescent="0.35">
      <c r="B21" s="1244" t="s">
        <v>43</v>
      </c>
      <c r="C21" s="630">
        <v>4430</v>
      </c>
      <c r="D21" s="630">
        <v>6258</v>
      </c>
      <c r="E21" s="630">
        <v>4718</v>
      </c>
      <c r="F21" s="630">
        <v>5035</v>
      </c>
      <c r="G21" s="630">
        <v>6525</v>
      </c>
      <c r="H21" s="630">
        <v>7096</v>
      </c>
      <c r="I21" s="631">
        <v>6280</v>
      </c>
      <c r="J21" s="669"/>
      <c r="K21" s="648">
        <v>0.41264108352144468</v>
      </c>
      <c r="L21" s="631">
        <v>1828</v>
      </c>
      <c r="M21" s="652">
        <v>-0.24608501118568238</v>
      </c>
      <c r="N21" s="631">
        <v>-1540</v>
      </c>
      <c r="O21" s="652">
        <v>6.7189487070792753E-2</v>
      </c>
      <c r="P21" s="631">
        <v>317</v>
      </c>
      <c r="Q21" s="652">
        <f t="shared" si="0"/>
        <v>0.29592850049652442</v>
      </c>
      <c r="R21" s="631">
        <f t="shared" si="1"/>
        <v>1490</v>
      </c>
      <c r="S21" s="652">
        <f t="shared" si="2"/>
        <v>8.7509578544061384E-2</v>
      </c>
      <c r="T21" s="631">
        <f t="shared" si="3"/>
        <v>571</v>
      </c>
      <c r="U21" s="652">
        <f>[1]Cuadro_CCAA2!N118</f>
        <v>-9.3533487297921436E-2</v>
      </c>
      <c r="V21" s="631">
        <f>[1]Cuadro_CCAA2!O118</f>
        <v>-648</v>
      </c>
      <c r="X21" s="566"/>
    </row>
    <row r="22" spans="2:26" x14ac:dyDescent="0.35">
      <c r="B22" s="1244" t="s">
        <v>44</v>
      </c>
      <c r="C22" s="630">
        <v>1465</v>
      </c>
      <c r="D22" s="630">
        <v>836</v>
      </c>
      <c r="E22" s="630">
        <v>801</v>
      </c>
      <c r="F22" s="630">
        <v>1019</v>
      </c>
      <c r="G22" s="630">
        <v>768</v>
      </c>
      <c r="H22" s="630">
        <v>659</v>
      </c>
      <c r="I22" s="631">
        <v>624</v>
      </c>
      <c r="J22" s="669"/>
      <c r="K22" s="648">
        <v>-0.42935153583617747</v>
      </c>
      <c r="L22" s="631">
        <v>-629</v>
      </c>
      <c r="M22" s="652">
        <v>-4.186602870813394E-2</v>
      </c>
      <c r="N22" s="631">
        <v>-35</v>
      </c>
      <c r="O22" s="652">
        <v>0.27215980024968789</v>
      </c>
      <c r="P22" s="631">
        <v>218</v>
      </c>
      <c r="Q22" s="652">
        <f t="shared" si="0"/>
        <v>-0.24631992149165849</v>
      </c>
      <c r="R22" s="631">
        <f t="shared" si="1"/>
        <v>-251</v>
      </c>
      <c r="S22" s="652">
        <f t="shared" si="2"/>
        <v>-0.14192708333333337</v>
      </c>
      <c r="T22" s="631">
        <f t="shared" si="3"/>
        <v>-109</v>
      </c>
      <c r="U22" s="652">
        <f>[1]Cuadro_CCAA2!N119</f>
        <v>-0.16465863453815266</v>
      </c>
      <c r="V22" s="631">
        <f>[1]Cuadro_CCAA2!O119</f>
        <v>-123</v>
      </c>
      <c r="X22" s="566"/>
    </row>
    <row r="23" spans="2:26" x14ac:dyDescent="0.35">
      <c r="B23" s="1244" t="s">
        <v>45</v>
      </c>
      <c r="C23" s="630">
        <v>13794</v>
      </c>
      <c r="D23" s="630">
        <v>13680</v>
      </c>
      <c r="E23" s="630">
        <v>13558</v>
      </c>
      <c r="F23" s="630">
        <v>13090</v>
      </c>
      <c r="G23" s="630">
        <v>13861</v>
      </c>
      <c r="H23" s="630">
        <v>14769</v>
      </c>
      <c r="I23" s="631">
        <v>14571</v>
      </c>
      <c r="J23" s="669"/>
      <c r="K23" s="648">
        <v>-8.2644628099173278E-3</v>
      </c>
      <c r="L23" s="631">
        <v>-114</v>
      </c>
      <c r="M23" s="652">
        <v>-8.9181286549707695E-3</v>
      </c>
      <c r="N23" s="631">
        <v>-122</v>
      </c>
      <c r="O23" s="652">
        <v>-3.451836554064025E-2</v>
      </c>
      <c r="P23" s="631">
        <v>-468</v>
      </c>
      <c r="Q23" s="652">
        <f t="shared" si="0"/>
        <v>5.8899923605805871E-2</v>
      </c>
      <c r="R23" s="631">
        <f t="shared" si="1"/>
        <v>771</v>
      </c>
      <c r="S23" s="652">
        <f t="shared" si="2"/>
        <v>6.5507539138590198E-2</v>
      </c>
      <c r="T23" s="631">
        <f t="shared" si="3"/>
        <v>908</v>
      </c>
      <c r="U23" s="652">
        <f>[1]Cuadro_CCAA2!N120</f>
        <v>2.0235261167903751E-2</v>
      </c>
      <c r="V23" s="631">
        <f>[1]Cuadro_CCAA2!O120</f>
        <v>289</v>
      </c>
      <c r="X23" s="566"/>
    </row>
    <row r="24" spans="2:26" x14ac:dyDescent="0.35">
      <c r="B24" s="1244" t="s">
        <v>46</v>
      </c>
      <c r="C24" s="630">
        <v>3067</v>
      </c>
      <c r="D24" s="630">
        <v>3116</v>
      </c>
      <c r="E24" s="630">
        <v>3168</v>
      </c>
      <c r="F24" s="630">
        <v>3686</v>
      </c>
      <c r="G24" s="630">
        <v>1997</v>
      </c>
      <c r="H24" s="630">
        <v>1466</v>
      </c>
      <c r="I24" s="631">
        <v>1592</v>
      </c>
      <c r="J24" s="669"/>
      <c r="K24" s="648">
        <v>1.5976524290837846E-2</v>
      </c>
      <c r="L24" s="631">
        <v>49</v>
      </c>
      <c r="M24" s="652">
        <v>1.6688061617458283E-2</v>
      </c>
      <c r="N24" s="631">
        <v>52</v>
      </c>
      <c r="O24" s="652">
        <v>0.16351010101010099</v>
      </c>
      <c r="P24" s="631">
        <v>518</v>
      </c>
      <c r="Q24" s="652">
        <f t="shared" si="0"/>
        <v>-0.45822029300054257</v>
      </c>
      <c r="R24" s="631">
        <f t="shared" si="1"/>
        <v>-1689</v>
      </c>
      <c r="S24" s="652">
        <f t="shared" si="2"/>
        <v>-0.26589884827240862</v>
      </c>
      <c r="T24" s="631">
        <f t="shared" si="3"/>
        <v>-531</v>
      </c>
      <c r="U24" s="652">
        <f>[1]Cuadro_CCAA2!N121</f>
        <v>-9.0285714285714302E-2</v>
      </c>
      <c r="V24" s="631">
        <f>[1]Cuadro_CCAA2!O121</f>
        <v>-158</v>
      </c>
      <c r="X24" s="566"/>
    </row>
    <row r="25" spans="2:26" x14ac:dyDescent="0.35">
      <c r="B25" s="1245" t="s">
        <v>1</v>
      </c>
      <c r="C25" s="632">
        <v>186</v>
      </c>
      <c r="D25" s="632">
        <v>148</v>
      </c>
      <c r="E25" s="632">
        <v>243</v>
      </c>
      <c r="F25" s="632">
        <v>188</v>
      </c>
      <c r="G25" s="632">
        <v>251</v>
      </c>
      <c r="H25" s="632">
        <v>321</v>
      </c>
      <c r="I25" s="633">
        <v>360</v>
      </c>
      <c r="J25" s="670"/>
      <c r="K25" s="650">
        <v>-0.20430107526881724</v>
      </c>
      <c r="L25" s="633">
        <v>-38</v>
      </c>
      <c r="M25" s="654">
        <v>0.64189189189189189</v>
      </c>
      <c r="N25" s="633">
        <v>95</v>
      </c>
      <c r="O25" s="654">
        <v>-0.22633744855967075</v>
      </c>
      <c r="P25" s="633">
        <v>-55</v>
      </c>
      <c r="Q25" s="654">
        <f t="shared" si="0"/>
        <v>0.33510638297872331</v>
      </c>
      <c r="R25" s="633">
        <f t="shared" si="1"/>
        <v>63</v>
      </c>
      <c r="S25" s="654">
        <f t="shared" si="2"/>
        <v>0.2788844621513944</v>
      </c>
      <c r="T25" s="633">
        <f t="shared" si="3"/>
        <v>70</v>
      </c>
      <c r="U25" s="654">
        <f>[1]Cuadro_CCAA2!P124</f>
        <v>0.10091743119266061</v>
      </c>
      <c r="V25" s="633">
        <f>[1]Cuadro_CCAA2!O122+[1]Cuadro_CCAA2!O123</f>
        <v>33</v>
      </c>
      <c r="X25" s="566"/>
      <c r="Y25" s="566"/>
      <c r="Z25" s="567"/>
    </row>
    <row r="26" spans="2:26" x14ac:dyDescent="0.35">
      <c r="B26" s="1229" t="s">
        <v>0</v>
      </c>
      <c r="C26" s="622">
        <v>250037</v>
      </c>
      <c r="D26" s="622">
        <v>269854</v>
      </c>
      <c r="E26" s="622">
        <v>232243</v>
      </c>
      <c r="F26" s="622">
        <v>193436</v>
      </c>
      <c r="G26" s="622">
        <v>177423</v>
      </c>
      <c r="H26" s="622">
        <v>155241</v>
      </c>
      <c r="I26" s="622">
        <v>153505</v>
      </c>
      <c r="J26" s="671"/>
      <c r="K26" s="662">
        <v>7.92562700720294E-2</v>
      </c>
      <c r="L26" s="663">
        <v>19817</v>
      </c>
      <c r="M26" s="665">
        <v>-0.13937536593861866</v>
      </c>
      <c r="N26" s="627">
        <v>-37611</v>
      </c>
      <c r="O26" s="634">
        <v>-0.16709653251120593</v>
      </c>
      <c r="P26" s="618">
        <v>-38807</v>
      </c>
      <c r="Q26" s="665">
        <f t="shared" si="0"/>
        <v>-8.2781902024442244E-2</v>
      </c>
      <c r="R26" s="627">
        <f t="shared" si="1"/>
        <v>-16013</v>
      </c>
      <c r="S26" s="563">
        <f t="shared" si="2"/>
        <v>-0.12502324952232802</v>
      </c>
      <c r="T26" s="562">
        <f t="shared" si="3"/>
        <v>-22182</v>
      </c>
      <c r="U26" s="665">
        <f>[1]Cuadro_CCAA2!N124</f>
        <v>-0.15070956319676898</v>
      </c>
      <c r="V26" s="627">
        <f>[1]Cuadro_CCAA2!O124</f>
        <v>-27240</v>
      </c>
    </row>
  </sheetData>
  <mergeCells count="9">
    <mergeCell ref="B3:V3"/>
    <mergeCell ref="C5:J6"/>
    <mergeCell ref="K5:V5"/>
    <mergeCell ref="K6:L6"/>
    <mergeCell ref="M6:N6"/>
    <mergeCell ref="U6:V6"/>
    <mergeCell ref="O6:P6"/>
    <mergeCell ref="Q6:R6"/>
    <mergeCell ref="S6:T6"/>
  </mergeCells>
  <pageMargins left="0.7" right="0.7" top="0.75" bottom="0.75" header="0.3" footer="0.3"/>
  <pageSetup paperSize="9" scale="65"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600-000006000000}">
          <x14:colorSeries rgb="FF376092"/>
          <x14:colorNegative rgb="FFD00000"/>
          <x14:colorAxis rgb="FF000000"/>
          <x14:colorMarkers rgb="FFD00000"/>
          <x14:colorFirst rgb="FFD00000"/>
          <x14:colorLast rgb="FFD00000"/>
          <x14:colorHigh rgb="FFD00000"/>
          <x14:colorLow rgb="FFD00000"/>
          <x14:sparklines>
            <x14:sparkline>
              <xm:f>EVO_sinPIA!C8:I8</xm:f>
              <xm:sqref>J8</xm:sqref>
            </x14:sparkline>
            <x14:sparkline>
              <xm:f>EVO_sinPIA!C9:I9</xm:f>
              <xm:sqref>J9</xm:sqref>
            </x14:sparkline>
            <x14:sparkline>
              <xm:f>EVO_sinPIA!C10:I10</xm:f>
              <xm:sqref>J10</xm:sqref>
            </x14:sparkline>
            <x14:sparkline>
              <xm:f>EVO_sinPIA!C11:I11</xm:f>
              <xm:sqref>J11</xm:sqref>
            </x14:sparkline>
            <x14:sparkline>
              <xm:f>EVO_sinPIA!C12:I12</xm:f>
              <xm:sqref>J12</xm:sqref>
            </x14:sparkline>
            <x14:sparkline>
              <xm:f>EVO_sinPIA!C13:I13</xm:f>
              <xm:sqref>J13</xm:sqref>
            </x14:sparkline>
            <x14:sparkline>
              <xm:f>EVO_sinPIA!C14:I14</xm:f>
              <xm:sqref>J14</xm:sqref>
            </x14:sparkline>
            <x14:sparkline>
              <xm:f>EVO_sinPIA!C15:I15</xm:f>
              <xm:sqref>J15</xm:sqref>
            </x14:sparkline>
            <x14:sparkline>
              <xm:f>EVO_sinPIA!C16:I16</xm:f>
              <xm:sqref>J16</xm:sqref>
            </x14:sparkline>
            <x14:sparkline>
              <xm:f>EVO_sinPIA!C17:I17</xm:f>
              <xm:sqref>J17</xm:sqref>
            </x14:sparkline>
            <x14:sparkline>
              <xm:f>EVO_sinPIA!C18:I18</xm:f>
              <xm:sqref>J18</xm:sqref>
            </x14:sparkline>
            <x14:sparkline>
              <xm:f>EVO_sinPIA!C19:I19</xm:f>
              <xm:sqref>J19</xm:sqref>
            </x14:sparkline>
            <x14:sparkline>
              <xm:f>EVO_sinPIA!C20:I20</xm:f>
              <xm:sqref>J20</xm:sqref>
            </x14:sparkline>
            <x14:sparkline>
              <xm:f>EVO_sinPIA!C21:I21</xm:f>
              <xm:sqref>J21</xm:sqref>
            </x14:sparkline>
            <x14:sparkline>
              <xm:f>EVO_sinPIA!C22:I22</xm:f>
              <xm:sqref>J22</xm:sqref>
            </x14:sparkline>
            <x14:sparkline>
              <xm:f>EVO_sinPIA!C23:I23</xm:f>
              <xm:sqref>J23</xm:sqref>
            </x14:sparkline>
            <x14:sparkline>
              <xm:f>EVO_sinPIA!C24:I24</xm:f>
              <xm:sqref>J24</xm:sqref>
            </x14:sparkline>
            <x14:sparkline>
              <xm:f>EVO_sinPIA!C25:I25</xm:f>
              <xm:sqref>J25</xm:sqref>
            </x14:sparkline>
            <x14:sparkline>
              <xm:f>EVO_sinPIA!C26:I26</xm:f>
              <xm:sqref>J26</xm:sqref>
            </x14:sparkline>
          </x14:sparklines>
        </x14:sparklineGroup>
      </x14:sparklineGroups>
    </ext>
  </extLst>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Hoja83">
    <pageSetUpPr fitToPage="1"/>
  </sheetPr>
  <dimension ref="A1:Q42"/>
  <sheetViews>
    <sheetView zoomScaleNormal="100" workbookViewId="0"/>
  </sheetViews>
  <sheetFormatPr baseColWidth="10" defaultRowHeight="12.5" x14ac:dyDescent="0.25"/>
  <cols>
    <col min="1" max="1" width="4.26953125" customWidth="1"/>
    <col min="2" max="2" width="7.26953125" customWidth="1"/>
    <col min="3" max="3" width="10.81640625" bestFit="1" customWidth="1"/>
    <col min="4" max="4" width="9.54296875" customWidth="1"/>
    <col min="5" max="5" width="10.81640625" bestFit="1" customWidth="1"/>
    <col min="6" max="6" width="11.7265625" customWidth="1"/>
    <col min="7" max="7" width="10.81640625" bestFit="1" customWidth="1"/>
    <col min="9" max="9" width="28.1796875" customWidth="1"/>
    <col min="10" max="10" width="7" customWidth="1"/>
    <col min="11" max="11" width="10.81640625" customWidth="1"/>
    <col min="12" max="12" width="7" customWidth="1"/>
  </cols>
  <sheetData>
    <row r="1" spans="1:17" s="216" customFormat="1" x14ac:dyDescent="0.25"/>
    <row r="2" spans="1:17" s="216" customFormat="1" x14ac:dyDescent="0.25"/>
    <row r="3" spans="1:17" s="216" customFormat="1" x14ac:dyDescent="0.25"/>
    <row r="4" spans="1:17" s="216" customFormat="1" x14ac:dyDescent="0.25"/>
    <row r="5" spans="1:17" s="216" customFormat="1" ht="16.5" customHeight="1" x14ac:dyDescent="0.25"/>
    <row r="6" spans="1:17" s="4" customFormat="1" ht="24.75" customHeight="1" x14ac:dyDescent="0.25">
      <c r="A6" s="219"/>
      <c r="B6" s="1401" t="s">
        <v>466</v>
      </c>
      <c r="C6" s="1401"/>
      <c r="D6" s="1401"/>
      <c r="E6" s="1401"/>
      <c r="F6" s="1401"/>
      <c r="G6" s="1401"/>
      <c r="H6" s="1401"/>
      <c r="I6" s="1401"/>
      <c r="J6" s="1401"/>
      <c r="K6" s="1401"/>
      <c r="L6" s="1401"/>
      <c r="M6" s="1401"/>
      <c r="N6" s="1401"/>
      <c r="O6" s="226"/>
    </row>
    <row r="7" spans="1:17" s="4" customFormat="1" ht="24.75" customHeight="1" x14ac:dyDescent="0.25">
      <c r="A7" s="219"/>
      <c r="B7" s="1401"/>
      <c r="C7" s="1401"/>
      <c r="D7" s="1401"/>
      <c r="E7" s="1401"/>
      <c r="F7" s="1401"/>
      <c r="G7" s="1401"/>
      <c r="H7" s="1401"/>
      <c r="I7" s="1401"/>
      <c r="J7" s="1401"/>
      <c r="K7" s="1401"/>
      <c r="L7" s="1401"/>
      <c r="M7" s="1401"/>
      <c r="N7" s="1401"/>
      <c r="O7" s="226"/>
    </row>
    <row r="8" spans="1:17" s="4" customFormat="1" ht="15.75" customHeight="1" x14ac:dyDescent="0.25">
      <c r="A8" s="219"/>
      <c r="B8" s="1512" t="s">
        <v>486</v>
      </c>
      <c r="C8" s="1512"/>
      <c r="D8" s="1512"/>
      <c r="E8" s="1512"/>
      <c r="F8" s="1512"/>
      <c r="G8" s="1512"/>
      <c r="H8" s="1512"/>
      <c r="I8" s="1512"/>
      <c r="J8" s="1512"/>
      <c r="K8" s="1512"/>
      <c r="L8" s="1512"/>
      <c r="M8" s="1512"/>
      <c r="N8" s="1512"/>
    </row>
    <row r="9" spans="1:17" s="216" customFormat="1" ht="6" customHeight="1" x14ac:dyDescent="0.25">
      <c r="A9" s="220"/>
      <c r="B9" s="220"/>
      <c r="C9" s="220"/>
      <c r="D9" s="220"/>
      <c r="E9" s="220"/>
      <c r="F9" s="220"/>
      <c r="G9" s="220"/>
      <c r="H9" s="220"/>
      <c r="I9" s="220"/>
      <c r="J9" s="220"/>
      <c r="K9" s="220"/>
      <c r="L9" s="220"/>
    </row>
    <row r="10" spans="1:17" s="227" customFormat="1" x14ac:dyDescent="0.25"/>
    <row r="11" spans="1:17" s="227" customFormat="1" x14ac:dyDescent="0.25">
      <c r="C11" s="1513" t="s">
        <v>33</v>
      </c>
      <c r="D11" s="1513"/>
      <c r="E11" s="1513"/>
      <c r="L11" s="227">
        <v>1</v>
      </c>
      <c r="M11" s="227">
        <v>3</v>
      </c>
      <c r="N11" s="227">
        <v>4</v>
      </c>
      <c r="O11" s="227">
        <v>5</v>
      </c>
      <c r="P11" s="227">
        <v>6</v>
      </c>
    </row>
    <row r="12" spans="1:17" s="227" customFormat="1" ht="14.5" x14ac:dyDescent="0.35">
      <c r="C12" s="227" t="s">
        <v>211</v>
      </c>
      <c r="D12" s="227" t="s">
        <v>97</v>
      </c>
      <c r="E12" s="227" t="s">
        <v>98</v>
      </c>
      <c r="F12" s="227" t="s">
        <v>99</v>
      </c>
      <c r="G12" s="227" t="s">
        <v>100</v>
      </c>
      <c r="I12" s="228"/>
      <c r="J12" s="228"/>
      <c r="K12" s="228" t="s">
        <v>101</v>
      </c>
      <c r="L12" s="227" t="s">
        <v>102</v>
      </c>
      <c r="M12" s="227" t="s">
        <v>103</v>
      </c>
      <c r="N12" s="227" t="s">
        <v>104</v>
      </c>
      <c r="O12" s="227" t="s">
        <v>105</v>
      </c>
      <c r="P12" s="227" t="s">
        <v>106</v>
      </c>
      <c r="Q12" s="227" t="s">
        <v>107</v>
      </c>
    </row>
    <row r="13" spans="1:17" s="227" customFormat="1" ht="14.5" x14ac:dyDescent="0.35">
      <c r="B13" s="227" t="s">
        <v>8</v>
      </c>
      <c r="C13" s="229">
        <v>141122</v>
      </c>
      <c r="D13" s="229">
        <v>131099</v>
      </c>
      <c r="E13" s="229">
        <v>10023</v>
      </c>
      <c r="F13" s="230">
        <v>0.92897634670710449</v>
      </c>
      <c r="G13" s="230">
        <v>7.1023653292895506E-2</v>
      </c>
      <c r="I13" s="228">
        <v>9</v>
      </c>
      <c r="J13" s="228">
        <v>1</v>
      </c>
      <c r="K13" s="228">
        <v>8</v>
      </c>
      <c r="L13" s="227" t="s">
        <v>4</v>
      </c>
      <c r="M13" s="229">
        <v>40435</v>
      </c>
      <c r="N13" s="229">
        <v>67</v>
      </c>
      <c r="O13" s="230">
        <v>0.99834576070317516</v>
      </c>
      <c r="P13" s="230">
        <v>1.6542392968248482E-3</v>
      </c>
      <c r="Q13" s="230">
        <v>0.92049536838334445</v>
      </c>
    </row>
    <row r="14" spans="1:17" s="227" customFormat="1" ht="14.5" x14ac:dyDescent="0.35">
      <c r="B14" s="227" t="s">
        <v>7</v>
      </c>
      <c r="C14" s="229">
        <v>14618</v>
      </c>
      <c r="D14" s="229">
        <v>14580</v>
      </c>
      <c r="E14" s="229">
        <v>38</v>
      </c>
      <c r="F14" s="230">
        <v>0.99740046517991521</v>
      </c>
      <c r="G14" s="230">
        <v>2.599534820084827E-3</v>
      </c>
      <c r="I14" s="228">
        <v>2</v>
      </c>
      <c r="J14" s="228">
        <v>2</v>
      </c>
      <c r="K14" s="228">
        <v>2</v>
      </c>
      <c r="L14" s="227" t="s">
        <v>7</v>
      </c>
      <c r="M14" s="229">
        <v>14580</v>
      </c>
      <c r="N14" s="229">
        <v>38</v>
      </c>
      <c r="O14" s="230">
        <v>0.99740046517991521</v>
      </c>
      <c r="P14" s="230">
        <v>2.599534820084827E-3</v>
      </c>
      <c r="Q14" s="230">
        <v>0.92049536838334445</v>
      </c>
    </row>
    <row r="15" spans="1:17" s="227" customFormat="1" ht="14.5" x14ac:dyDescent="0.35">
      <c r="B15" s="227" t="s">
        <v>37</v>
      </c>
      <c r="C15" s="229">
        <v>10809</v>
      </c>
      <c r="D15" s="229">
        <v>10529</v>
      </c>
      <c r="E15" s="229">
        <v>280</v>
      </c>
      <c r="F15" s="230">
        <v>0.97409566102322143</v>
      </c>
      <c r="G15" s="230">
        <v>2.5904338976778612E-2</v>
      </c>
      <c r="I15" s="228">
        <v>5</v>
      </c>
      <c r="J15" s="228">
        <v>3</v>
      </c>
      <c r="K15" s="228">
        <v>13</v>
      </c>
      <c r="L15" s="227" t="s">
        <v>35</v>
      </c>
      <c r="M15" s="229">
        <v>25495</v>
      </c>
      <c r="N15" s="229">
        <v>280</v>
      </c>
      <c r="O15" s="230">
        <v>0.98913676042677012</v>
      </c>
      <c r="P15" s="230">
        <v>1.0863239573229874E-2</v>
      </c>
      <c r="Q15" s="230">
        <v>0.92049536838334445</v>
      </c>
    </row>
    <row r="16" spans="1:17" s="227" customFormat="1" ht="14.5" x14ac:dyDescent="0.35">
      <c r="B16" s="227" t="s">
        <v>38</v>
      </c>
      <c r="C16" s="229">
        <v>11074</v>
      </c>
      <c r="D16" s="229">
        <v>9881</v>
      </c>
      <c r="E16" s="229">
        <v>1193</v>
      </c>
      <c r="F16" s="230">
        <v>0.89227018240924694</v>
      </c>
      <c r="G16" s="230">
        <v>0.10772981759075312</v>
      </c>
      <c r="I16" s="228">
        <v>14</v>
      </c>
      <c r="J16" s="228">
        <v>4</v>
      </c>
      <c r="K16" s="228">
        <v>17</v>
      </c>
      <c r="L16" s="227" t="s">
        <v>44</v>
      </c>
      <c r="M16" s="229">
        <v>6218</v>
      </c>
      <c r="N16" s="229">
        <v>159</v>
      </c>
      <c r="O16" s="230">
        <v>0.97506664575819346</v>
      </c>
      <c r="P16" s="230">
        <v>2.4933354241806493E-2</v>
      </c>
      <c r="Q16" s="230">
        <v>0.92049536838334445</v>
      </c>
    </row>
    <row r="17" spans="2:17" s="227" customFormat="1" ht="14.5" x14ac:dyDescent="0.35">
      <c r="B17" s="227" t="s">
        <v>6</v>
      </c>
      <c r="C17" s="229">
        <v>16239</v>
      </c>
      <c r="D17" s="229">
        <v>14274</v>
      </c>
      <c r="E17" s="229">
        <v>1965</v>
      </c>
      <c r="F17" s="230">
        <v>0.87899501200812857</v>
      </c>
      <c r="G17" s="230">
        <v>0.12100498799187143</v>
      </c>
      <c r="I17" s="228">
        <v>16</v>
      </c>
      <c r="J17" s="228">
        <v>5</v>
      </c>
      <c r="K17" s="228">
        <v>3</v>
      </c>
      <c r="L17" s="227" t="s">
        <v>37</v>
      </c>
      <c r="M17" s="229">
        <v>10529</v>
      </c>
      <c r="N17" s="229">
        <v>280</v>
      </c>
      <c r="O17" s="230">
        <v>0.97409566102322143</v>
      </c>
      <c r="P17" s="230">
        <v>2.5904338976778612E-2</v>
      </c>
      <c r="Q17" s="230">
        <v>0.92049536838334445</v>
      </c>
    </row>
    <row r="18" spans="2:17" s="227" customFormat="1" ht="14.5" x14ac:dyDescent="0.35">
      <c r="B18" s="227" t="s">
        <v>5</v>
      </c>
      <c r="C18" s="229">
        <v>7822</v>
      </c>
      <c r="D18" s="229">
        <v>7274</v>
      </c>
      <c r="E18" s="229">
        <v>548</v>
      </c>
      <c r="F18" s="230">
        <v>0.92994119151112242</v>
      </c>
      <c r="G18" s="230">
        <v>7.0058808488877522E-2</v>
      </c>
      <c r="I18" s="228">
        <v>8</v>
      </c>
      <c r="J18" s="228">
        <v>6</v>
      </c>
      <c r="K18" s="228">
        <v>7</v>
      </c>
      <c r="L18" s="227" t="s">
        <v>40</v>
      </c>
      <c r="M18" s="229">
        <v>23642</v>
      </c>
      <c r="N18" s="229">
        <v>1075</v>
      </c>
      <c r="O18" s="230">
        <v>0.95650766678804067</v>
      </c>
      <c r="P18" s="230">
        <v>4.3492333211959382E-2</v>
      </c>
      <c r="Q18" s="230">
        <v>0.92049536838334445</v>
      </c>
    </row>
    <row r="19" spans="2:17" s="227" customFormat="1" ht="14.5" x14ac:dyDescent="0.35">
      <c r="B19" s="227" t="s">
        <v>40</v>
      </c>
      <c r="C19" s="229">
        <v>24717</v>
      </c>
      <c r="D19" s="229">
        <v>23642</v>
      </c>
      <c r="E19" s="229">
        <v>1075</v>
      </c>
      <c r="F19" s="230">
        <v>0.95650766678804067</v>
      </c>
      <c r="G19" s="230">
        <v>4.3492333211959382E-2</v>
      </c>
      <c r="I19" s="228">
        <v>6</v>
      </c>
      <c r="J19" s="228">
        <v>7</v>
      </c>
      <c r="K19" s="228">
        <v>10</v>
      </c>
      <c r="L19" s="227" t="s">
        <v>39</v>
      </c>
      <c r="M19" s="229">
        <v>521</v>
      </c>
      <c r="N19" s="229">
        <v>27</v>
      </c>
      <c r="O19" s="230">
        <v>0.9507299270072993</v>
      </c>
      <c r="P19" s="230">
        <v>4.9270072992700732E-2</v>
      </c>
      <c r="Q19" s="230">
        <v>0.92049536838334445</v>
      </c>
    </row>
    <row r="20" spans="2:17" s="227" customFormat="1" ht="14.5" x14ac:dyDescent="0.35">
      <c r="B20" s="227" t="s">
        <v>4</v>
      </c>
      <c r="C20" s="229">
        <v>40502</v>
      </c>
      <c r="D20" s="229">
        <v>40435</v>
      </c>
      <c r="E20" s="229">
        <v>67</v>
      </c>
      <c r="F20" s="230">
        <v>0.99834576070317516</v>
      </c>
      <c r="G20" s="230">
        <v>1.6542392968248482E-3</v>
      </c>
      <c r="I20" s="228">
        <v>1</v>
      </c>
      <c r="J20" s="228">
        <v>8</v>
      </c>
      <c r="K20" s="228">
        <v>6</v>
      </c>
      <c r="L20" s="227" t="s">
        <v>5</v>
      </c>
      <c r="M20" s="229">
        <v>7274</v>
      </c>
      <c r="N20" s="229">
        <v>548</v>
      </c>
      <c r="O20" s="230">
        <v>0.92994119151112242</v>
      </c>
      <c r="P20" s="230">
        <v>7.0058808488877522E-2</v>
      </c>
      <c r="Q20" s="230">
        <v>0.92049536838334445</v>
      </c>
    </row>
    <row r="21" spans="2:17" s="227" customFormat="1" ht="14.5" x14ac:dyDescent="0.35">
      <c r="B21" s="227" t="s">
        <v>41</v>
      </c>
      <c r="C21" s="229">
        <v>96810</v>
      </c>
      <c r="D21" s="229">
        <v>83346</v>
      </c>
      <c r="E21" s="229">
        <v>13464</v>
      </c>
      <c r="F21" s="230">
        <v>0.8609234583204215</v>
      </c>
      <c r="G21" s="230">
        <v>0.13907654167957856</v>
      </c>
      <c r="I21" s="228">
        <v>20</v>
      </c>
      <c r="J21" s="228">
        <v>9</v>
      </c>
      <c r="K21" s="228">
        <v>1</v>
      </c>
      <c r="L21" s="227" t="s">
        <v>8</v>
      </c>
      <c r="M21" s="229">
        <v>131099</v>
      </c>
      <c r="N21" s="229">
        <v>10023</v>
      </c>
      <c r="O21" s="230">
        <v>0.92897634670710449</v>
      </c>
      <c r="P21" s="230">
        <v>7.1023653292895506E-2</v>
      </c>
      <c r="Q21" s="230">
        <v>0.92049536838334445</v>
      </c>
    </row>
    <row r="22" spans="2:17" s="227" customFormat="1" ht="14.5" x14ac:dyDescent="0.35">
      <c r="B22" s="227" t="s">
        <v>39</v>
      </c>
      <c r="C22" s="229">
        <v>548</v>
      </c>
      <c r="D22" s="229">
        <v>521</v>
      </c>
      <c r="E22" s="229">
        <v>27</v>
      </c>
      <c r="F22" s="230">
        <v>0.9507299270072993</v>
      </c>
      <c r="G22" s="230">
        <v>4.9270072992700732E-2</v>
      </c>
      <c r="I22" s="228">
        <v>7</v>
      </c>
      <c r="J22" s="228">
        <v>10</v>
      </c>
      <c r="K22" s="228">
        <v>14</v>
      </c>
      <c r="L22" s="227" t="s">
        <v>42</v>
      </c>
      <c r="M22" s="229">
        <v>66328</v>
      </c>
      <c r="N22" s="229">
        <v>5128</v>
      </c>
      <c r="O22" s="230">
        <v>0.92823555754590237</v>
      </c>
      <c r="P22" s="230">
        <v>7.1764442454097632E-2</v>
      </c>
      <c r="Q22" s="230">
        <v>0.92049536838334445</v>
      </c>
    </row>
    <row r="23" spans="2:17" s="227" customFormat="1" ht="14.5" x14ac:dyDescent="0.35">
      <c r="B23" s="227" t="s">
        <v>3</v>
      </c>
      <c r="C23" s="229">
        <v>60653</v>
      </c>
      <c r="D23" s="229">
        <v>55604</v>
      </c>
      <c r="E23" s="229">
        <v>5049</v>
      </c>
      <c r="F23" s="230">
        <v>0.9167559724992993</v>
      </c>
      <c r="G23" s="230">
        <v>8.3244027500700701E-2</v>
      </c>
      <c r="I23" s="228">
        <v>12</v>
      </c>
      <c r="J23" s="228">
        <v>11</v>
      </c>
      <c r="K23" s="228">
        <v>20</v>
      </c>
      <c r="L23" s="227" t="s">
        <v>108</v>
      </c>
      <c r="M23" s="229">
        <v>544751</v>
      </c>
      <c r="N23" s="229">
        <v>47051</v>
      </c>
      <c r="O23" s="230">
        <v>0.92049536838334445</v>
      </c>
      <c r="P23" s="230">
        <v>7.9504631616655566E-2</v>
      </c>
      <c r="Q23" s="230">
        <v>0.92049536838334445</v>
      </c>
    </row>
    <row r="24" spans="2:17" s="227" customFormat="1" ht="14.5" x14ac:dyDescent="0.35">
      <c r="B24" s="227" t="s">
        <v>2</v>
      </c>
      <c r="C24" s="229">
        <v>13346</v>
      </c>
      <c r="D24" s="229">
        <v>11563</v>
      </c>
      <c r="E24" s="229">
        <v>1783</v>
      </c>
      <c r="F24" s="230">
        <v>0.86640191817773116</v>
      </c>
      <c r="G24" s="230">
        <v>0.13359808182226884</v>
      </c>
      <c r="I24" s="228">
        <v>19</v>
      </c>
      <c r="J24" s="228">
        <v>12</v>
      </c>
      <c r="K24" s="228">
        <v>11</v>
      </c>
      <c r="L24" s="227" t="s">
        <v>3</v>
      </c>
      <c r="M24" s="229">
        <v>55604</v>
      </c>
      <c r="N24" s="229">
        <v>5049</v>
      </c>
      <c r="O24" s="230">
        <v>0.9167559724992993</v>
      </c>
      <c r="P24" s="230">
        <v>8.3244027500700701E-2</v>
      </c>
      <c r="Q24" s="230">
        <v>0.92049536838334445</v>
      </c>
    </row>
    <row r="25" spans="2:17" s="227" customFormat="1" ht="14.5" x14ac:dyDescent="0.35">
      <c r="B25" s="227" t="s">
        <v>35</v>
      </c>
      <c r="C25" s="229">
        <v>25775</v>
      </c>
      <c r="D25" s="229">
        <v>25495</v>
      </c>
      <c r="E25" s="229">
        <v>280</v>
      </c>
      <c r="F25" s="230">
        <v>0.98913676042677012</v>
      </c>
      <c r="G25" s="230">
        <v>1.0863239573229874E-2</v>
      </c>
      <c r="I25" s="228">
        <v>3</v>
      </c>
      <c r="J25" s="228">
        <v>13</v>
      </c>
      <c r="K25" s="228">
        <v>19</v>
      </c>
      <c r="L25" s="227" t="s">
        <v>46</v>
      </c>
      <c r="M25" s="229">
        <v>3910</v>
      </c>
      <c r="N25" s="229">
        <v>444</v>
      </c>
      <c r="O25" s="230">
        <v>0.89802480477721636</v>
      </c>
      <c r="P25" s="230">
        <v>0.10197519522278364</v>
      </c>
      <c r="Q25" s="230">
        <v>0.92049536838334445</v>
      </c>
    </row>
    <row r="26" spans="2:17" s="227" customFormat="1" ht="14.5" x14ac:dyDescent="0.35">
      <c r="B26" s="227" t="s">
        <v>42</v>
      </c>
      <c r="C26" s="229">
        <v>71456</v>
      </c>
      <c r="D26" s="229">
        <v>66328</v>
      </c>
      <c r="E26" s="229">
        <v>5128</v>
      </c>
      <c r="F26" s="230">
        <v>0.92823555754590237</v>
      </c>
      <c r="G26" s="230">
        <v>7.1764442454097632E-2</v>
      </c>
      <c r="I26" s="228">
        <v>10</v>
      </c>
      <c r="J26" s="228">
        <v>14</v>
      </c>
      <c r="K26" s="228">
        <v>4</v>
      </c>
      <c r="L26" s="227" t="s">
        <v>38</v>
      </c>
      <c r="M26" s="229">
        <v>9881</v>
      </c>
      <c r="N26" s="229">
        <v>1193</v>
      </c>
      <c r="O26" s="230">
        <v>0.89227018240924694</v>
      </c>
      <c r="P26" s="230">
        <v>0.10772981759075312</v>
      </c>
      <c r="Q26" s="230">
        <v>0.92049536838334445</v>
      </c>
    </row>
    <row r="27" spans="2:17" s="227" customFormat="1" ht="14.5" x14ac:dyDescent="0.35">
      <c r="B27" s="227" t="s">
        <v>47</v>
      </c>
      <c r="C27" s="229">
        <v>831</v>
      </c>
      <c r="D27" s="229">
        <v>724</v>
      </c>
      <c r="E27" s="229">
        <v>107</v>
      </c>
      <c r="F27" s="230">
        <v>0.87123947051744888</v>
      </c>
      <c r="G27" s="230">
        <v>0.12876052948255115</v>
      </c>
      <c r="I27" s="228">
        <v>18</v>
      </c>
      <c r="J27" s="228">
        <v>15</v>
      </c>
      <c r="K27" s="228">
        <v>16</v>
      </c>
      <c r="L27" s="227" t="s">
        <v>43</v>
      </c>
      <c r="M27" s="229">
        <v>16329</v>
      </c>
      <c r="N27" s="229">
        <v>2027</v>
      </c>
      <c r="O27" s="230">
        <v>0.88957289169753762</v>
      </c>
      <c r="P27" s="230">
        <v>0.11042710830246241</v>
      </c>
      <c r="Q27" s="230">
        <v>0.92049536838334445</v>
      </c>
    </row>
    <row r="28" spans="2:17" s="227" customFormat="1" ht="14.5" x14ac:dyDescent="0.35">
      <c r="B28" s="227" t="s">
        <v>43</v>
      </c>
      <c r="C28" s="229">
        <v>18356</v>
      </c>
      <c r="D28" s="229">
        <v>16329</v>
      </c>
      <c r="E28" s="229">
        <v>2027</v>
      </c>
      <c r="F28" s="230">
        <v>0.88957289169753762</v>
      </c>
      <c r="G28" s="230">
        <v>0.11042710830246241</v>
      </c>
      <c r="I28" s="228">
        <v>15</v>
      </c>
      <c r="J28" s="228">
        <v>16</v>
      </c>
      <c r="K28" s="228">
        <v>5</v>
      </c>
      <c r="L28" s="227" t="s">
        <v>6</v>
      </c>
      <c r="M28" s="229">
        <v>14274</v>
      </c>
      <c r="N28" s="229">
        <v>1965</v>
      </c>
      <c r="O28" s="230">
        <v>0.87899501200812857</v>
      </c>
      <c r="P28" s="230">
        <v>0.12100498799187143</v>
      </c>
      <c r="Q28" s="230">
        <v>0.92049536838334445</v>
      </c>
    </row>
    <row r="29" spans="2:17" s="227" customFormat="1" ht="14.5" x14ac:dyDescent="0.35">
      <c r="B29" s="227" t="s">
        <v>44</v>
      </c>
      <c r="C29" s="229">
        <v>6377</v>
      </c>
      <c r="D29" s="229">
        <v>6218</v>
      </c>
      <c r="E29" s="229">
        <v>159</v>
      </c>
      <c r="F29" s="230">
        <v>0.97506664575819346</v>
      </c>
      <c r="G29" s="230">
        <v>2.4933354241806493E-2</v>
      </c>
      <c r="I29" s="228">
        <v>4</v>
      </c>
      <c r="J29" s="228">
        <v>17</v>
      </c>
      <c r="K29" s="228">
        <v>18</v>
      </c>
      <c r="L29" s="227" t="s">
        <v>45</v>
      </c>
      <c r="M29" s="229">
        <v>22999</v>
      </c>
      <c r="N29" s="229">
        <v>3394</v>
      </c>
      <c r="O29" s="230">
        <v>0.87140529685901569</v>
      </c>
      <c r="P29" s="230">
        <v>0.12859470314098434</v>
      </c>
      <c r="Q29" s="230">
        <v>0.92049536838334445</v>
      </c>
    </row>
    <row r="30" spans="2:17" s="227" customFormat="1" ht="14.5" x14ac:dyDescent="0.35">
      <c r="B30" s="227" t="s">
        <v>45</v>
      </c>
      <c r="C30" s="229">
        <v>26393</v>
      </c>
      <c r="D30" s="229">
        <v>22999</v>
      </c>
      <c r="E30" s="229">
        <v>3394</v>
      </c>
      <c r="F30" s="230">
        <v>0.87140529685901569</v>
      </c>
      <c r="G30" s="230">
        <v>0.12859470314098434</v>
      </c>
      <c r="I30" s="228">
        <v>17</v>
      </c>
      <c r="J30" s="228">
        <v>18</v>
      </c>
      <c r="K30" s="228">
        <v>15</v>
      </c>
      <c r="L30" s="227" t="s">
        <v>47</v>
      </c>
      <c r="M30" s="229">
        <v>724</v>
      </c>
      <c r="N30" s="229">
        <v>107</v>
      </c>
      <c r="O30" s="230">
        <v>0.87123947051744888</v>
      </c>
      <c r="P30" s="230">
        <v>0.12876052948255115</v>
      </c>
      <c r="Q30" s="230">
        <v>0.92049536838334445</v>
      </c>
    </row>
    <row r="31" spans="2:17" s="227" customFormat="1" ht="14.5" x14ac:dyDescent="0.35">
      <c r="B31" s="227" t="s">
        <v>46</v>
      </c>
      <c r="C31" s="229">
        <v>4354</v>
      </c>
      <c r="D31" s="229">
        <v>3910</v>
      </c>
      <c r="E31" s="229">
        <v>444</v>
      </c>
      <c r="F31" s="230">
        <v>0.89802480477721636</v>
      </c>
      <c r="G31" s="230">
        <v>0.10197519522278364</v>
      </c>
      <c r="I31" s="228">
        <v>13</v>
      </c>
      <c r="J31" s="228">
        <v>19</v>
      </c>
      <c r="K31" s="228">
        <v>12</v>
      </c>
      <c r="L31" s="227" t="s">
        <v>2</v>
      </c>
      <c r="M31" s="229">
        <v>11563</v>
      </c>
      <c r="N31" s="229">
        <v>1783</v>
      </c>
      <c r="O31" s="230">
        <v>0.86640191817773116</v>
      </c>
      <c r="P31" s="230">
        <v>0.13359808182226884</v>
      </c>
      <c r="Q31" s="230">
        <v>0.92049536838334445</v>
      </c>
    </row>
    <row r="32" spans="2:17" s="227" customFormat="1" ht="14.5" x14ac:dyDescent="0.35">
      <c r="B32" s="231" t="s">
        <v>108</v>
      </c>
      <c r="C32" s="232">
        <v>591802</v>
      </c>
      <c r="D32" s="232">
        <v>544751</v>
      </c>
      <c r="E32" s="232">
        <v>47051</v>
      </c>
      <c r="F32" s="233">
        <v>0.92049536838334445</v>
      </c>
      <c r="G32" s="233">
        <v>7.9504631616655566E-2</v>
      </c>
      <c r="I32" s="228">
        <v>11</v>
      </c>
      <c r="J32" s="228">
        <v>20</v>
      </c>
      <c r="K32" s="228">
        <v>9</v>
      </c>
      <c r="L32" s="227" t="s">
        <v>41</v>
      </c>
      <c r="M32" s="229">
        <v>83346</v>
      </c>
      <c r="N32" s="229">
        <v>13464</v>
      </c>
      <c r="O32" s="230">
        <v>0.8609234583204215</v>
      </c>
      <c r="P32" s="230">
        <v>0.13907654167957856</v>
      </c>
      <c r="Q32" s="230">
        <v>0.92049536838334445</v>
      </c>
    </row>
    <row r="33" spans="9:16" s="227" customFormat="1" ht="14.5" x14ac:dyDescent="0.35">
      <c r="I33" s="228"/>
      <c r="J33" s="228"/>
      <c r="K33" s="228"/>
      <c r="M33" s="229"/>
      <c r="N33" s="229"/>
      <c r="O33" s="230"/>
      <c r="P33" s="230"/>
    </row>
    <row r="34" spans="9:16" s="227" customFormat="1" x14ac:dyDescent="0.25"/>
    <row r="35" spans="9:16" s="216" customFormat="1" x14ac:dyDescent="0.25"/>
    <row r="36" spans="9:16" s="216" customFormat="1" x14ac:dyDescent="0.25"/>
    <row r="37" spans="9:16" s="216" customFormat="1" x14ac:dyDescent="0.25"/>
    <row r="38" spans="9:16" s="216" customFormat="1" x14ac:dyDescent="0.25"/>
    <row r="39" spans="9:16" s="216" customFormat="1" x14ac:dyDescent="0.25"/>
    <row r="40" spans="9:16" s="216" customFormat="1" x14ac:dyDescent="0.25"/>
    <row r="41" spans="9:16" s="216" customFormat="1" x14ac:dyDescent="0.25"/>
    <row r="42" spans="9:16" s="216" customFormat="1" x14ac:dyDescent="0.25"/>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Hoja84">
    <pageSetUpPr fitToPage="1"/>
  </sheetPr>
  <dimension ref="A1:Q42"/>
  <sheetViews>
    <sheetView zoomScaleNormal="100" workbookViewId="0"/>
  </sheetViews>
  <sheetFormatPr baseColWidth="10" defaultRowHeight="12.5" x14ac:dyDescent="0.25"/>
  <cols>
    <col min="1" max="1" width="4.26953125" customWidth="1"/>
    <col min="2" max="2" width="7.26953125" customWidth="1"/>
    <col min="3" max="3" width="10.81640625" bestFit="1" customWidth="1"/>
    <col min="4" max="4" width="9.54296875" customWidth="1"/>
    <col min="5" max="5" width="10.81640625" bestFit="1" customWidth="1"/>
    <col min="6" max="6" width="11.7265625" customWidth="1"/>
    <col min="7" max="7" width="10.81640625" bestFit="1" customWidth="1"/>
    <col min="9" max="9" width="28.1796875" customWidth="1"/>
    <col min="10" max="10" width="7" customWidth="1"/>
    <col min="11" max="11" width="10.81640625" customWidth="1"/>
    <col min="12" max="12" width="7" customWidth="1"/>
  </cols>
  <sheetData>
    <row r="1" spans="1:17" s="216" customFormat="1" x14ac:dyDescent="0.25"/>
    <row r="2" spans="1:17" s="216" customFormat="1" x14ac:dyDescent="0.25"/>
    <row r="3" spans="1:17" s="216" customFormat="1" x14ac:dyDescent="0.25"/>
    <row r="4" spans="1:17" s="216" customFormat="1" x14ac:dyDescent="0.25"/>
    <row r="5" spans="1:17" s="216" customFormat="1" ht="16.5" customHeight="1" x14ac:dyDescent="0.25"/>
    <row r="6" spans="1:17" s="4" customFormat="1" ht="24.75" customHeight="1" x14ac:dyDescent="0.25">
      <c r="A6" s="219"/>
      <c r="B6" s="1401" t="s">
        <v>467</v>
      </c>
      <c r="C6" s="1401"/>
      <c r="D6" s="1401"/>
      <c r="E6" s="1401"/>
      <c r="F6" s="1401"/>
      <c r="G6" s="1401"/>
      <c r="H6" s="1401"/>
      <c r="I6" s="1401"/>
      <c r="J6" s="1401"/>
      <c r="K6" s="1401"/>
      <c r="L6" s="1401"/>
      <c r="M6" s="1401"/>
      <c r="N6" s="1401"/>
      <c r="O6" s="226"/>
    </row>
    <row r="7" spans="1:17" s="4" customFormat="1" ht="24.75" customHeight="1" x14ac:dyDescent="0.25">
      <c r="A7" s="219"/>
      <c r="B7" s="1401"/>
      <c r="C7" s="1401"/>
      <c r="D7" s="1401"/>
      <c r="E7" s="1401"/>
      <c r="F7" s="1401"/>
      <c r="G7" s="1401"/>
      <c r="H7" s="1401"/>
      <c r="I7" s="1401"/>
      <c r="J7" s="1401"/>
      <c r="K7" s="1401"/>
      <c r="L7" s="1401"/>
      <c r="M7" s="1401"/>
      <c r="N7" s="1401"/>
      <c r="O7" s="226"/>
    </row>
    <row r="8" spans="1:17" s="4" customFormat="1" ht="15.75" customHeight="1" x14ac:dyDescent="0.25">
      <c r="A8" s="219"/>
      <c r="B8" s="1512" t="s">
        <v>486</v>
      </c>
      <c r="C8" s="1512"/>
      <c r="D8" s="1512"/>
      <c r="E8" s="1512"/>
      <c r="F8" s="1512"/>
      <c r="G8" s="1512"/>
      <c r="H8" s="1512"/>
      <c r="I8" s="1512"/>
      <c r="J8" s="1512"/>
      <c r="K8" s="1512"/>
      <c r="L8" s="1512"/>
      <c r="M8" s="1512"/>
      <c r="N8" s="1512"/>
    </row>
    <row r="9" spans="1:17" s="216" customFormat="1" ht="6" customHeight="1" x14ac:dyDescent="0.25">
      <c r="A9" s="220"/>
      <c r="B9" s="220"/>
      <c r="C9" s="220"/>
      <c r="D9" s="220"/>
      <c r="E9" s="220"/>
      <c r="F9" s="220"/>
      <c r="G9" s="220"/>
      <c r="H9" s="220"/>
      <c r="I9" s="220"/>
      <c r="J9" s="220"/>
      <c r="K9" s="220"/>
      <c r="L9" s="220"/>
    </row>
    <row r="10" spans="1:17" s="227" customFormat="1" x14ac:dyDescent="0.25"/>
    <row r="11" spans="1:17" s="227" customFormat="1" x14ac:dyDescent="0.25">
      <c r="C11" s="1513" t="s">
        <v>48</v>
      </c>
      <c r="D11" s="1513"/>
      <c r="E11" s="1513"/>
      <c r="L11" s="227">
        <v>1</v>
      </c>
      <c r="M11" s="227">
        <v>3</v>
      </c>
      <c r="N11" s="227">
        <v>4</v>
      </c>
      <c r="O11" s="227">
        <v>5</v>
      </c>
      <c r="P11" s="227">
        <v>6</v>
      </c>
    </row>
    <row r="12" spans="1:17" s="227" customFormat="1" ht="14.5" x14ac:dyDescent="0.35">
      <c r="C12" s="227" t="s">
        <v>211</v>
      </c>
      <c r="D12" s="227" t="s">
        <v>97</v>
      </c>
      <c r="E12" s="227" t="s">
        <v>98</v>
      </c>
      <c r="F12" s="227" t="s">
        <v>99</v>
      </c>
      <c r="G12" s="227" t="s">
        <v>100</v>
      </c>
      <c r="I12" s="228"/>
      <c r="J12" s="228"/>
      <c r="K12" s="228" t="s">
        <v>101</v>
      </c>
      <c r="L12" s="227" t="s">
        <v>102</v>
      </c>
      <c r="M12" s="227" t="s">
        <v>103</v>
      </c>
      <c r="N12" s="227" t="s">
        <v>104</v>
      </c>
      <c r="O12" s="227" t="s">
        <v>105</v>
      </c>
      <c r="P12" s="227" t="s">
        <v>106</v>
      </c>
      <c r="Q12" s="227" t="s">
        <v>107</v>
      </c>
    </row>
    <row r="13" spans="1:17" s="227" customFormat="1" ht="14.5" x14ac:dyDescent="0.35">
      <c r="B13" s="227" t="s">
        <v>8</v>
      </c>
      <c r="C13" s="229">
        <v>91992</v>
      </c>
      <c r="D13" s="229">
        <v>77416</v>
      </c>
      <c r="E13" s="229">
        <v>14576</v>
      </c>
      <c r="F13" s="230">
        <v>0.8415514392555874</v>
      </c>
      <c r="G13" s="230">
        <v>0.15844856074441255</v>
      </c>
      <c r="I13" s="228">
        <v>13</v>
      </c>
      <c r="J13" s="228">
        <v>1</v>
      </c>
      <c r="K13" s="228">
        <v>8</v>
      </c>
      <c r="L13" s="227" t="s">
        <v>4</v>
      </c>
      <c r="M13" s="229">
        <v>48265</v>
      </c>
      <c r="N13" s="229">
        <v>62</v>
      </c>
      <c r="O13" s="230">
        <v>0.99871707327167003</v>
      </c>
      <c r="P13" s="230">
        <v>1.2829267283299191E-3</v>
      </c>
      <c r="Q13" s="230">
        <v>0.8495129704428469</v>
      </c>
    </row>
    <row r="14" spans="1:17" s="227" customFormat="1" ht="14.5" x14ac:dyDescent="0.35">
      <c r="B14" s="227" t="s">
        <v>7</v>
      </c>
      <c r="C14" s="229">
        <v>13894</v>
      </c>
      <c r="D14" s="229">
        <v>13822</v>
      </c>
      <c r="E14" s="229">
        <v>72</v>
      </c>
      <c r="F14" s="230">
        <v>0.99481790701022021</v>
      </c>
      <c r="G14" s="230">
        <v>5.1820929897797609E-3</v>
      </c>
      <c r="I14" s="228">
        <v>2</v>
      </c>
      <c r="J14" s="228">
        <v>2</v>
      </c>
      <c r="K14" s="228">
        <v>2</v>
      </c>
      <c r="L14" s="227" t="s">
        <v>7</v>
      </c>
      <c r="M14" s="229">
        <v>13822</v>
      </c>
      <c r="N14" s="229">
        <v>72</v>
      </c>
      <c r="O14" s="230">
        <v>0.99481790701022021</v>
      </c>
      <c r="P14" s="230">
        <v>5.1820929897797609E-3</v>
      </c>
      <c r="Q14" s="230">
        <v>0.8495129704428469</v>
      </c>
    </row>
    <row r="15" spans="1:17" s="227" customFormat="1" ht="14.5" x14ac:dyDescent="0.35">
      <c r="B15" s="227" t="s">
        <v>37</v>
      </c>
      <c r="C15" s="229">
        <v>13411</v>
      </c>
      <c r="D15" s="229">
        <v>12911</v>
      </c>
      <c r="E15" s="229">
        <v>500</v>
      </c>
      <c r="F15" s="230">
        <v>0.96271717247036015</v>
      </c>
      <c r="G15" s="230">
        <v>3.728282752963985E-2</v>
      </c>
      <c r="I15" s="228">
        <v>3</v>
      </c>
      <c r="J15" s="228">
        <v>3</v>
      </c>
      <c r="K15" s="228">
        <v>3</v>
      </c>
      <c r="L15" s="227" t="s">
        <v>37</v>
      </c>
      <c r="M15" s="229">
        <v>12911</v>
      </c>
      <c r="N15" s="229">
        <v>500</v>
      </c>
      <c r="O15" s="230">
        <v>0.96271717247036015</v>
      </c>
      <c r="P15" s="230">
        <v>3.728282752963985E-2</v>
      </c>
      <c r="Q15" s="230">
        <v>0.8495129704428469</v>
      </c>
    </row>
    <row r="16" spans="1:17" s="227" customFormat="1" ht="14.5" x14ac:dyDescent="0.35">
      <c r="B16" s="227" t="s">
        <v>38</v>
      </c>
      <c r="C16" s="229">
        <v>14055</v>
      </c>
      <c r="D16" s="229">
        <v>11686</v>
      </c>
      <c r="E16" s="229">
        <v>2369</v>
      </c>
      <c r="F16" s="230">
        <v>0.83144788331554609</v>
      </c>
      <c r="G16" s="230">
        <v>0.16855211668445394</v>
      </c>
      <c r="I16" s="228">
        <v>14</v>
      </c>
      <c r="J16" s="228">
        <v>4</v>
      </c>
      <c r="K16" s="228">
        <v>17</v>
      </c>
      <c r="L16" s="227" t="s">
        <v>44</v>
      </c>
      <c r="M16" s="229">
        <v>6650</v>
      </c>
      <c r="N16" s="229">
        <v>387</v>
      </c>
      <c r="O16" s="230">
        <v>0.94500497371038794</v>
      </c>
      <c r="P16" s="230">
        <v>5.4995026289612052E-2</v>
      </c>
      <c r="Q16" s="230">
        <v>0.8495129704428469</v>
      </c>
    </row>
    <row r="17" spans="2:17" s="227" customFormat="1" ht="14.5" x14ac:dyDescent="0.35">
      <c r="B17" s="227" t="s">
        <v>6</v>
      </c>
      <c r="C17" s="229">
        <v>14910</v>
      </c>
      <c r="D17" s="229">
        <v>12765</v>
      </c>
      <c r="E17" s="229">
        <v>2145</v>
      </c>
      <c r="F17" s="230">
        <v>0.85613682092555332</v>
      </c>
      <c r="G17" s="230">
        <v>0.14386317907444668</v>
      </c>
      <c r="I17" s="228">
        <v>11</v>
      </c>
      <c r="J17" s="228">
        <v>5</v>
      </c>
      <c r="K17" s="228">
        <v>7</v>
      </c>
      <c r="L17" s="227" t="s">
        <v>40</v>
      </c>
      <c r="M17" s="229">
        <v>26473</v>
      </c>
      <c r="N17" s="229">
        <v>1567</v>
      </c>
      <c r="O17" s="230">
        <v>0.94411554921540652</v>
      </c>
      <c r="P17" s="230">
        <v>5.5884450784593441E-2</v>
      </c>
      <c r="Q17" s="230">
        <v>0.8495129704428469</v>
      </c>
    </row>
    <row r="18" spans="2:17" s="227" customFormat="1" ht="14.5" x14ac:dyDescent="0.35">
      <c r="B18" s="227" t="s">
        <v>5</v>
      </c>
      <c r="C18" s="229">
        <v>5273</v>
      </c>
      <c r="D18" s="229">
        <v>4584</v>
      </c>
      <c r="E18" s="229">
        <v>689</v>
      </c>
      <c r="F18" s="230">
        <v>0.86933434477527027</v>
      </c>
      <c r="G18" s="230">
        <v>0.13066565522472975</v>
      </c>
      <c r="I18" s="228">
        <v>10</v>
      </c>
      <c r="J18" s="228">
        <v>6</v>
      </c>
      <c r="K18" s="228">
        <v>13</v>
      </c>
      <c r="L18" s="227" t="s">
        <v>35</v>
      </c>
      <c r="M18" s="229">
        <v>21931</v>
      </c>
      <c r="N18" s="229">
        <v>1305</v>
      </c>
      <c r="O18" s="230">
        <v>0.94383714925116202</v>
      </c>
      <c r="P18" s="230">
        <v>5.6162850748838013E-2</v>
      </c>
      <c r="Q18" s="230">
        <v>0.8495129704428469</v>
      </c>
    </row>
    <row r="19" spans="2:17" s="227" customFormat="1" ht="14.5" x14ac:dyDescent="0.35">
      <c r="B19" s="227" t="s">
        <v>40</v>
      </c>
      <c r="C19" s="229">
        <v>28040</v>
      </c>
      <c r="D19" s="229">
        <v>26473</v>
      </c>
      <c r="E19" s="229">
        <v>1567</v>
      </c>
      <c r="F19" s="230">
        <v>0.94411554921540652</v>
      </c>
      <c r="G19" s="230">
        <v>5.5884450784593441E-2</v>
      </c>
      <c r="I19" s="228">
        <v>5</v>
      </c>
      <c r="J19" s="228">
        <v>7</v>
      </c>
      <c r="K19" s="228">
        <v>10</v>
      </c>
      <c r="L19" s="227" t="s">
        <v>39</v>
      </c>
      <c r="M19" s="229">
        <v>594</v>
      </c>
      <c r="N19" s="229">
        <v>40</v>
      </c>
      <c r="O19" s="230">
        <v>0.93690851735015768</v>
      </c>
      <c r="P19" s="230">
        <v>6.3091482649842268E-2</v>
      </c>
      <c r="Q19" s="230">
        <v>0.8495129704428469</v>
      </c>
    </row>
    <row r="20" spans="2:17" s="227" customFormat="1" ht="14.5" x14ac:dyDescent="0.35">
      <c r="B20" s="227" t="s">
        <v>4</v>
      </c>
      <c r="C20" s="229">
        <v>48327</v>
      </c>
      <c r="D20" s="229">
        <v>48265</v>
      </c>
      <c r="E20" s="229">
        <v>62</v>
      </c>
      <c r="F20" s="230">
        <v>0.99871707327167003</v>
      </c>
      <c r="G20" s="230">
        <v>1.2829267283299191E-3</v>
      </c>
      <c r="I20" s="228">
        <v>1</v>
      </c>
      <c r="J20" s="228">
        <v>8</v>
      </c>
      <c r="K20" s="228">
        <v>11</v>
      </c>
      <c r="L20" s="227" t="s">
        <v>3</v>
      </c>
      <c r="M20" s="229">
        <v>48689</v>
      </c>
      <c r="N20" s="229">
        <v>6413</v>
      </c>
      <c r="O20" s="230">
        <v>0.88361583971543678</v>
      </c>
      <c r="P20" s="230">
        <v>0.11638416028456318</v>
      </c>
      <c r="Q20" s="230">
        <v>0.8495129704428469</v>
      </c>
    </row>
    <row r="21" spans="2:17" s="227" customFormat="1" ht="14.5" x14ac:dyDescent="0.35">
      <c r="B21" s="227" t="s">
        <v>41</v>
      </c>
      <c r="C21" s="229">
        <v>105218</v>
      </c>
      <c r="D21" s="229">
        <v>75777</v>
      </c>
      <c r="E21" s="229">
        <v>29441</v>
      </c>
      <c r="F21" s="230">
        <v>0.72019046170807277</v>
      </c>
      <c r="G21" s="230">
        <v>0.27980953829192723</v>
      </c>
      <c r="I21" s="228">
        <v>20</v>
      </c>
      <c r="J21" s="228">
        <v>9</v>
      </c>
      <c r="K21" s="228">
        <v>14</v>
      </c>
      <c r="L21" s="227" t="s">
        <v>42</v>
      </c>
      <c r="M21" s="229">
        <v>50568</v>
      </c>
      <c r="N21" s="229">
        <v>7292</v>
      </c>
      <c r="O21" s="230">
        <v>0.87397165572070512</v>
      </c>
      <c r="P21" s="230">
        <v>0.12602834427929485</v>
      </c>
      <c r="Q21" s="230">
        <v>0.8495129704428469</v>
      </c>
    </row>
    <row r="22" spans="2:17" s="227" customFormat="1" ht="14.5" x14ac:dyDescent="0.35">
      <c r="B22" s="227" t="s">
        <v>39</v>
      </c>
      <c r="C22" s="229">
        <v>634</v>
      </c>
      <c r="D22" s="229">
        <v>594</v>
      </c>
      <c r="E22" s="229">
        <v>40</v>
      </c>
      <c r="F22" s="230">
        <v>0.93690851735015768</v>
      </c>
      <c r="G22" s="230">
        <v>6.3091482649842268E-2</v>
      </c>
      <c r="I22" s="228">
        <v>7</v>
      </c>
      <c r="J22" s="228">
        <v>10</v>
      </c>
      <c r="K22" s="228">
        <v>6</v>
      </c>
      <c r="L22" s="227" t="s">
        <v>5</v>
      </c>
      <c r="M22" s="229">
        <v>4584</v>
      </c>
      <c r="N22" s="229">
        <v>689</v>
      </c>
      <c r="O22" s="230">
        <v>0.86933434477527027</v>
      </c>
      <c r="P22" s="230">
        <v>0.13066565522472975</v>
      </c>
      <c r="Q22" s="230">
        <v>0.8495129704428469</v>
      </c>
    </row>
    <row r="23" spans="2:17" s="227" customFormat="1" ht="14.5" x14ac:dyDescent="0.35">
      <c r="B23" s="227" t="s">
        <v>3</v>
      </c>
      <c r="C23" s="229">
        <v>55102</v>
      </c>
      <c r="D23" s="229">
        <v>48689</v>
      </c>
      <c r="E23" s="229">
        <v>6413</v>
      </c>
      <c r="F23" s="230">
        <v>0.88361583971543678</v>
      </c>
      <c r="G23" s="230">
        <v>0.11638416028456318</v>
      </c>
      <c r="I23" s="228">
        <v>8</v>
      </c>
      <c r="J23" s="228">
        <v>11</v>
      </c>
      <c r="K23" s="228">
        <v>5</v>
      </c>
      <c r="L23" s="227" t="s">
        <v>6</v>
      </c>
      <c r="M23" s="229">
        <v>12765</v>
      </c>
      <c r="N23" s="229">
        <v>2145</v>
      </c>
      <c r="O23" s="230">
        <v>0.85613682092555332</v>
      </c>
      <c r="P23" s="230">
        <v>0.14386317907444668</v>
      </c>
      <c r="Q23" s="230">
        <v>0.8495129704428469</v>
      </c>
    </row>
    <row r="24" spans="2:17" s="227" customFormat="1" ht="14.5" x14ac:dyDescent="0.35">
      <c r="B24" s="227" t="s">
        <v>2</v>
      </c>
      <c r="C24" s="229">
        <v>14315</v>
      </c>
      <c r="D24" s="229">
        <v>11120</v>
      </c>
      <c r="E24" s="229">
        <v>3195</v>
      </c>
      <c r="F24" s="230">
        <v>0.77680754453370593</v>
      </c>
      <c r="G24" s="230">
        <v>0.2231924554662941</v>
      </c>
      <c r="I24" s="228">
        <v>17</v>
      </c>
      <c r="J24" s="228">
        <v>12</v>
      </c>
      <c r="K24" s="228">
        <v>20</v>
      </c>
      <c r="L24" s="227" t="s">
        <v>108</v>
      </c>
      <c r="M24" s="229">
        <v>466070</v>
      </c>
      <c r="N24" s="229">
        <v>82562</v>
      </c>
      <c r="O24" s="230">
        <v>0.8495129704428469</v>
      </c>
      <c r="P24" s="230">
        <v>0.15048702955715307</v>
      </c>
      <c r="Q24" s="230">
        <v>0.8495129704428469</v>
      </c>
    </row>
    <row r="25" spans="2:17" s="227" customFormat="1" ht="14.5" x14ac:dyDescent="0.35">
      <c r="B25" s="227" t="s">
        <v>35</v>
      </c>
      <c r="C25" s="229">
        <v>23236</v>
      </c>
      <c r="D25" s="229">
        <v>21931</v>
      </c>
      <c r="E25" s="229">
        <v>1305</v>
      </c>
      <c r="F25" s="230">
        <v>0.94383714925116202</v>
      </c>
      <c r="G25" s="230">
        <v>5.6162850748838013E-2</v>
      </c>
      <c r="I25" s="228">
        <v>6</v>
      </c>
      <c r="J25" s="228">
        <v>13</v>
      </c>
      <c r="K25" s="228">
        <v>1</v>
      </c>
      <c r="L25" s="227" t="s">
        <v>8</v>
      </c>
      <c r="M25" s="229">
        <v>77416</v>
      </c>
      <c r="N25" s="229">
        <v>14576</v>
      </c>
      <c r="O25" s="230">
        <v>0.8415514392555874</v>
      </c>
      <c r="P25" s="230">
        <v>0.15844856074441255</v>
      </c>
      <c r="Q25" s="230">
        <v>0.8495129704428469</v>
      </c>
    </row>
    <row r="26" spans="2:17" s="227" customFormat="1" ht="14.5" x14ac:dyDescent="0.35">
      <c r="B26" s="227" t="s">
        <v>42</v>
      </c>
      <c r="C26" s="229">
        <v>57860</v>
      </c>
      <c r="D26" s="229">
        <v>50568</v>
      </c>
      <c r="E26" s="229">
        <v>7292</v>
      </c>
      <c r="F26" s="230">
        <v>0.87397165572070512</v>
      </c>
      <c r="G26" s="230">
        <v>0.12602834427929485</v>
      </c>
      <c r="I26" s="228">
        <v>9</v>
      </c>
      <c r="J26" s="228">
        <v>14</v>
      </c>
      <c r="K26" s="228">
        <v>4</v>
      </c>
      <c r="L26" s="227" t="s">
        <v>38</v>
      </c>
      <c r="M26" s="229">
        <v>11686</v>
      </c>
      <c r="N26" s="229">
        <v>2369</v>
      </c>
      <c r="O26" s="230">
        <v>0.83144788331554609</v>
      </c>
      <c r="P26" s="230">
        <v>0.16855211668445394</v>
      </c>
      <c r="Q26" s="230">
        <v>0.8495129704428469</v>
      </c>
    </row>
    <row r="27" spans="2:17" s="227" customFormat="1" ht="14.5" x14ac:dyDescent="0.35">
      <c r="B27" s="227" t="s">
        <v>47</v>
      </c>
      <c r="C27" s="229">
        <v>555</v>
      </c>
      <c r="D27" s="229">
        <v>445</v>
      </c>
      <c r="E27" s="229">
        <v>110</v>
      </c>
      <c r="F27" s="230">
        <v>0.80180180180180183</v>
      </c>
      <c r="G27" s="230">
        <v>0.1981981981981982</v>
      </c>
      <c r="I27" s="228">
        <v>16</v>
      </c>
      <c r="J27" s="228">
        <v>15</v>
      </c>
      <c r="K27" s="228">
        <v>16</v>
      </c>
      <c r="L27" s="227" t="s">
        <v>43</v>
      </c>
      <c r="M27" s="229">
        <v>11643</v>
      </c>
      <c r="N27" s="229">
        <v>2835</v>
      </c>
      <c r="O27" s="230">
        <v>0.8041856610029009</v>
      </c>
      <c r="P27" s="230">
        <v>0.19581433899709905</v>
      </c>
      <c r="Q27" s="230">
        <v>0.8495129704428469</v>
      </c>
    </row>
    <row r="28" spans="2:17" s="227" customFormat="1" ht="14.5" x14ac:dyDescent="0.35">
      <c r="B28" s="227" t="s">
        <v>43</v>
      </c>
      <c r="C28" s="229">
        <v>14478</v>
      </c>
      <c r="D28" s="229">
        <v>11643</v>
      </c>
      <c r="E28" s="229">
        <v>2835</v>
      </c>
      <c r="F28" s="230">
        <v>0.8041856610029009</v>
      </c>
      <c r="G28" s="230">
        <v>0.19581433899709905</v>
      </c>
      <c r="I28" s="228">
        <v>15</v>
      </c>
      <c r="J28" s="228">
        <v>16</v>
      </c>
      <c r="K28" s="228">
        <v>15</v>
      </c>
      <c r="L28" s="227" t="s">
        <v>47</v>
      </c>
      <c r="M28" s="229">
        <v>445</v>
      </c>
      <c r="N28" s="229">
        <v>110</v>
      </c>
      <c r="O28" s="230">
        <v>0.80180180180180183</v>
      </c>
      <c r="P28" s="230">
        <v>0.1981981981981982</v>
      </c>
      <c r="Q28" s="230">
        <v>0.8495129704428469</v>
      </c>
    </row>
    <row r="29" spans="2:17" s="227" customFormat="1" ht="14.5" x14ac:dyDescent="0.35">
      <c r="B29" s="227" t="s">
        <v>44</v>
      </c>
      <c r="C29" s="229">
        <v>7037</v>
      </c>
      <c r="D29" s="229">
        <v>6650</v>
      </c>
      <c r="E29" s="229">
        <v>387</v>
      </c>
      <c r="F29" s="230">
        <v>0.94500497371038794</v>
      </c>
      <c r="G29" s="230">
        <v>5.4995026289612052E-2</v>
      </c>
      <c r="I29" s="228">
        <v>4</v>
      </c>
      <c r="J29" s="228">
        <v>17</v>
      </c>
      <c r="K29" s="228">
        <v>12</v>
      </c>
      <c r="L29" s="227" t="s">
        <v>2</v>
      </c>
      <c r="M29" s="229">
        <v>11120</v>
      </c>
      <c r="N29" s="229">
        <v>3195</v>
      </c>
      <c r="O29" s="230">
        <v>0.77680754453370593</v>
      </c>
      <c r="P29" s="230">
        <v>0.2231924554662941</v>
      </c>
      <c r="Q29" s="230">
        <v>0.8495129704428469</v>
      </c>
    </row>
    <row r="30" spans="2:17" s="227" customFormat="1" ht="14.5" x14ac:dyDescent="0.35">
      <c r="B30" s="227" t="s">
        <v>45</v>
      </c>
      <c r="C30" s="229">
        <v>36474</v>
      </c>
      <c r="D30" s="229">
        <v>27861</v>
      </c>
      <c r="E30" s="229">
        <v>8613</v>
      </c>
      <c r="F30" s="230">
        <v>0.76385918736634317</v>
      </c>
      <c r="G30" s="230">
        <v>0.23614081263365685</v>
      </c>
      <c r="I30" s="228">
        <v>18</v>
      </c>
      <c r="J30" s="228">
        <v>18</v>
      </c>
      <c r="K30" s="228">
        <v>18</v>
      </c>
      <c r="L30" s="227" t="s">
        <v>45</v>
      </c>
      <c r="M30" s="229">
        <v>27861</v>
      </c>
      <c r="N30" s="229">
        <v>8613</v>
      </c>
      <c r="O30" s="230">
        <v>0.76385918736634317</v>
      </c>
      <c r="P30" s="230">
        <v>0.23614081263365685</v>
      </c>
      <c r="Q30" s="230">
        <v>0.8495129704428469</v>
      </c>
    </row>
    <row r="31" spans="2:17" s="227" customFormat="1" ht="14.5" x14ac:dyDescent="0.35">
      <c r="B31" s="227" t="s">
        <v>46</v>
      </c>
      <c r="C31" s="229">
        <v>3821</v>
      </c>
      <c r="D31" s="229">
        <v>2870</v>
      </c>
      <c r="E31" s="229">
        <v>951</v>
      </c>
      <c r="F31" s="230">
        <v>0.75111227427375038</v>
      </c>
      <c r="G31" s="230">
        <v>0.24888772572624968</v>
      </c>
      <c r="I31" s="228">
        <v>19</v>
      </c>
      <c r="J31" s="228">
        <v>19</v>
      </c>
      <c r="K31" s="228">
        <v>19</v>
      </c>
      <c r="L31" s="227" t="s">
        <v>46</v>
      </c>
      <c r="M31" s="229">
        <v>2870</v>
      </c>
      <c r="N31" s="229">
        <v>951</v>
      </c>
      <c r="O31" s="230">
        <v>0.75111227427375038</v>
      </c>
      <c r="P31" s="230">
        <v>0.24888772572624968</v>
      </c>
      <c r="Q31" s="230">
        <v>0.8495129704428469</v>
      </c>
    </row>
    <row r="32" spans="2:17" s="227" customFormat="1" ht="14.5" x14ac:dyDescent="0.35">
      <c r="B32" s="231" t="s">
        <v>108</v>
      </c>
      <c r="C32" s="232">
        <v>548632</v>
      </c>
      <c r="D32" s="232">
        <v>466070</v>
      </c>
      <c r="E32" s="232">
        <v>82562</v>
      </c>
      <c r="F32" s="233">
        <v>0.8495129704428469</v>
      </c>
      <c r="G32" s="233">
        <v>0.15048702955715307</v>
      </c>
      <c r="I32" s="228">
        <v>12</v>
      </c>
      <c r="J32" s="228">
        <v>20</v>
      </c>
      <c r="K32" s="228">
        <v>9</v>
      </c>
      <c r="L32" s="227" t="s">
        <v>41</v>
      </c>
      <c r="M32" s="229">
        <v>75777</v>
      </c>
      <c r="N32" s="229">
        <v>29441</v>
      </c>
      <c r="O32" s="230">
        <v>0.72019046170807277</v>
      </c>
      <c r="P32" s="230">
        <v>0.27980953829192723</v>
      </c>
      <c r="Q32" s="230">
        <v>0.8495129704428469</v>
      </c>
    </row>
    <row r="33" spans="9:16" s="227" customFormat="1" ht="14.5" x14ac:dyDescent="0.35">
      <c r="I33" s="228"/>
      <c r="J33" s="228"/>
      <c r="K33" s="228"/>
      <c r="M33" s="229"/>
      <c r="N33" s="229"/>
      <c r="O33" s="230"/>
      <c r="P33" s="230"/>
    </row>
    <row r="34" spans="9:16" s="215" customFormat="1" x14ac:dyDescent="0.25"/>
    <row r="35" spans="9:16" s="216" customFormat="1" x14ac:dyDescent="0.25"/>
    <row r="36" spans="9:16" s="216" customFormat="1" x14ac:dyDescent="0.25"/>
    <row r="37" spans="9:16" s="216" customFormat="1" x14ac:dyDescent="0.25"/>
    <row r="38" spans="9:16" s="216" customFormat="1" x14ac:dyDescent="0.25"/>
    <row r="39" spans="9:16" s="216" customFormat="1" x14ac:dyDescent="0.25"/>
    <row r="40" spans="9:16" s="216" customFormat="1" x14ac:dyDescent="0.25"/>
    <row r="41" spans="9:16" s="216" customFormat="1" x14ac:dyDescent="0.25"/>
    <row r="42" spans="9:16" s="216" customFormat="1" x14ac:dyDescent="0.25"/>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Hoja104">
    <tabColor rgb="FFFFFF00"/>
    <pageSetUpPr fitToPage="1"/>
  </sheetPr>
  <dimension ref="A2:S35"/>
  <sheetViews>
    <sheetView zoomScale="80" zoomScaleNormal="80" workbookViewId="0">
      <selection activeCell="B6" sqref="B6"/>
    </sheetView>
  </sheetViews>
  <sheetFormatPr baseColWidth="10" defaultColWidth="11.453125" defaultRowHeight="12.5" x14ac:dyDescent="0.25"/>
  <cols>
    <col min="1" max="1" width="4.453125" style="292" customWidth="1"/>
    <col min="2" max="2" width="28.7265625" style="292" customWidth="1"/>
    <col min="3" max="3" width="0.54296875" style="292" customWidth="1"/>
    <col min="4" max="4" width="13.453125" style="292" customWidth="1"/>
    <col min="5" max="5" width="0.54296875" style="292" customWidth="1"/>
    <col min="6" max="6" width="13.453125" style="292" customWidth="1"/>
    <col min="7" max="7" width="10.453125" style="292" customWidth="1"/>
    <col min="8" max="8" width="0.7265625" style="292" customWidth="1"/>
    <col min="9" max="9" width="11.1796875" style="292" customWidth="1"/>
    <col min="10" max="10" width="10.453125" style="292" customWidth="1"/>
    <col min="11" max="11" width="0.7265625" style="292" customWidth="1"/>
    <col min="12" max="12" width="9.54296875" style="292" customWidth="1"/>
    <col min="13" max="13" width="11.453125" style="292"/>
    <col min="14" max="14" width="9.54296875" style="292" customWidth="1"/>
    <col min="15" max="15" width="11.453125" style="292"/>
    <col min="16" max="16" width="9.54296875" style="292" customWidth="1"/>
    <col min="17" max="16384" width="11.453125" style="292"/>
  </cols>
  <sheetData>
    <row r="2" spans="1:19" s="417" customFormat="1" ht="15" x14ac:dyDescent="0.3">
      <c r="B2" s="1547"/>
      <c r="C2" s="1547"/>
      <c r="D2" s="521"/>
      <c r="E2" s="522"/>
      <c r="F2" s="523"/>
      <c r="G2" s="522"/>
    </row>
    <row r="3" spans="1:19" s="417" customFormat="1" ht="38.25" customHeight="1" x14ac:dyDescent="0.3">
      <c r="B3" s="523"/>
      <c r="C3" s="523"/>
      <c r="D3" s="523"/>
      <c r="E3" s="522"/>
      <c r="F3" s="523"/>
      <c r="G3" s="522"/>
    </row>
    <row r="4" spans="1:19" s="419" customFormat="1" ht="37.5" customHeight="1" x14ac:dyDescent="0.25">
      <c r="B4" s="1559" t="s">
        <v>339</v>
      </c>
      <c r="C4" s="1559"/>
      <c r="D4" s="1559"/>
      <c r="E4" s="1559"/>
      <c r="F4" s="1559"/>
      <c r="G4" s="1559"/>
      <c r="H4" s="1559"/>
      <c r="I4" s="1559"/>
      <c r="J4" s="1559"/>
      <c r="K4" s="1559"/>
      <c r="L4" s="1559"/>
      <c r="M4" s="1559"/>
      <c r="N4" s="1559"/>
      <c r="O4" s="1559"/>
      <c r="P4" s="1559"/>
      <c r="Q4" s="1559"/>
    </row>
    <row r="5" spans="1:19" s="524" customFormat="1" ht="17.5" x14ac:dyDescent="0.25">
      <c r="B5" s="1326" t="s">
        <v>486</v>
      </c>
      <c r="C5" s="1326"/>
      <c r="D5" s="1326"/>
      <c r="E5" s="1326"/>
      <c r="F5" s="1326"/>
      <c r="G5" s="1326"/>
      <c r="H5" s="1326"/>
      <c r="I5" s="1326"/>
      <c r="J5" s="1326"/>
      <c r="K5" s="1326"/>
      <c r="L5" s="1326"/>
      <c r="M5" s="1326"/>
      <c r="N5" s="1326"/>
      <c r="O5" s="1326"/>
      <c r="P5" s="1326"/>
      <c r="Q5" s="1186"/>
    </row>
    <row r="6" spans="1:19" s="419" customFormat="1" ht="6" customHeight="1" x14ac:dyDescent="0.25">
      <c r="B6" s="420"/>
      <c r="C6" s="420"/>
      <c r="D6" s="1187"/>
      <c r="E6" s="1187"/>
      <c r="F6" s="1187"/>
      <c r="G6" s="1187"/>
      <c r="H6" s="420"/>
      <c r="I6" s="420"/>
      <c r="J6" s="420"/>
      <c r="K6" s="420"/>
      <c r="L6" s="420"/>
      <c r="M6" s="420"/>
      <c r="N6" s="420"/>
      <c r="O6" s="420"/>
      <c r="P6" s="420"/>
      <c r="Q6" s="420"/>
    </row>
    <row r="7" spans="1:19" s="527" customFormat="1" ht="12.75" customHeight="1" x14ac:dyDescent="0.25">
      <c r="A7" s="525"/>
      <c r="B7" s="1548" t="s">
        <v>12</v>
      </c>
      <c r="C7" s="1188"/>
      <c r="D7" s="1551" t="s">
        <v>276</v>
      </c>
      <c r="E7" s="1189"/>
      <c r="F7" s="1553" t="s">
        <v>468</v>
      </c>
      <c r="G7" s="1554"/>
      <c r="H7" s="1190"/>
      <c r="I7" s="1553" t="s">
        <v>277</v>
      </c>
      <c r="J7" s="1557"/>
      <c r="K7" s="1197"/>
      <c r="L7" s="1197"/>
      <c r="M7" s="1197"/>
      <c r="N7" s="1197"/>
      <c r="O7" s="1197"/>
      <c r="P7" s="1197"/>
      <c r="Q7" s="1198"/>
    </row>
    <row r="8" spans="1:19" s="527" customFormat="1" ht="15" customHeight="1" x14ac:dyDescent="0.25">
      <c r="A8" s="525"/>
      <c r="B8" s="1549"/>
      <c r="C8" s="1188"/>
      <c r="D8" s="1552"/>
      <c r="E8" s="1189"/>
      <c r="F8" s="1555"/>
      <c r="G8" s="1556"/>
      <c r="H8" s="1190"/>
      <c r="I8" s="1555"/>
      <c r="J8" s="1558"/>
      <c r="K8" s="1228"/>
      <c r="L8" s="1539" t="s">
        <v>133</v>
      </c>
      <c r="M8" s="1539"/>
      <c r="N8" s="1539" t="s">
        <v>134</v>
      </c>
      <c r="O8" s="1539"/>
      <c r="P8" s="1539"/>
      <c r="Q8" s="1539"/>
    </row>
    <row r="9" spans="1:19" s="527" customFormat="1" ht="44.25" customHeight="1" x14ac:dyDescent="0.25">
      <c r="A9" s="525"/>
      <c r="B9" s="1549"/>
      <c r="C9" s="1188"/>
      <c r="D9" s="1552"/>
      <c r="E9" s="1189"/>
      <c r="F9" s="1555"/>
      <c r="G9" s="1556"/>
      <c r="H9" s="1190"/>
      <c r="I9" s="1555"/>
      <c r="J9" s="1558"/>
      <c r="K9" s="1228"/>
      <c r="L9" s="1539"/>
      <c r="M9" s="1539"/>
      <c r="N9" s="1539" t="s">
        <v>471</v>
      </c>
      <c r="O9" s="1539"/>
      <c r="P9" s="1539" t="s">
        <v>472</v>
      </c>
      <c r="Q9" s="1539"/>
    </row>
    <row r="10" spans="1:19" s="529" customFormat="1" ht="42" x14ac:dyDescent="0.25">
      <c r="A10" s="528"/>
      <c r="B10" s="1550"/>
      <c r="C10" s="1191"/>
      <c r="D10" s="1194" t="s">
        <v>9</v>
      </c>
      <c r="E10" s="1192"/>
      <c r="F10" s="1195" t="s">
        <v>9</v>
      </c>
      <c r="G10" s="1196" t="s">
        <v>278</v>
      </c>
      <c r="H10" s="1191"/>
      <c r="I10" s="1195" t="s">
        <v>9</v>
      </c>
      <c r="J10" s="1199" t="s">
        <v>278</v>
      </c>
      <c r="K10" s="1226"/>
      <c r="L10" s="1227" t="s">
        <v>9</v>
      </c>
      <c r="M10" s="1264" t="s">
        <v>473</v>
      </c>
      <c r="N10" s="1263" t="s">
        <v>9</v>
      </c>
      <c r="O10" s="1263" t="s">
        <v>473</v>
      </c>
      <c r="P10" s="1227" t="s">
        <v>9</v>
      </c>
      <c r="Q10" s="1200" t="s">
        <v>473</v>
      </c>
    </row>
    <row r="11" spans="1:19" s="532" customFormat="1" ht="9" customHeight="1" x14ac:dyDescent="0.25">
      <c r="A11" s="530"/>
      <c r="B11" s="531"/>
      <c r="D11" s="533"/>
      <c r="E11" s="531"/>
      <c r="F11" s="533"/>
      <c r="G11" s="531"/>
      <c r="I11" s="531"/>
      <c r="J11" s="531"/>
    </row>
    <row r="12" spans="1:19" s="535" customFormat="1" ht="13" x14ac:dyDescent="0.25">
      <c r="A12" s="534"/>
      <c r="B12" s="1216" t="s">
        <v>8</v>
      </c>
      <c r="D12" s="1201">
        <f>'41benpresaad'!D10</f>
        <v>286357</v>
      </c>
      <c r="E12" s="536">
        <v>53364</v>
      </c>
      <c r="F12" s="1205">
        <f>D12-I12</f>
        <v>285737</v>
      </c>
      <c r="G12" s="1206">
        <f>F12*100/D12</f>
        <v>99.783487045890269</v>
      </c>
      <c r="I12" s="1205">
        <f>L12+N12+P12</f>
        <v>620</v>
      </c>
      <c r="J12" s="1206">
        <f t="shared" ref="J12:J29" si="0">I12*100/D12</f>
        <v>0.21651295410973015</v>
      </c>
      <c r="L12" s="1205">
        <v>0</v>
      </c>
      <c r="M12" s="1213">
        <f>L12/$I12*100</f>
        <v>0</v>
      </c>
      <c r="N12" s="1205">
        <v>163</v>
      </c>
      <c r="O12" s="1175">
        <f>N12/$I12*100</f>
        <v>26.29032258064516</v>
      </c>
      <c r="P12" s="1205">
        <v>457</v>
      </c>
      <c r="Q12" s="1175">
        <f>P12/$I12*100</f>
        <v>73.709677419354833</v>
      </c>
      <c r="R12" s="584"/>
      <c r="S12" s="584"/>
    </row>
    <row r="13" spans="1:19" s="535" customFormat="1" ht="13" x14ac:dyDescent="0.25">
      <c r="A13" s="534"/>
      <c r="B13" s="1217" t="s">
        <v>7</v>
      </c>
      <c r="D13" s="1202">
        <f>'41benpresaad'!D11</f>
        <v>40215</v>
      </c>
      <c r="E13" s="536">
        <v>5161</v>
      </c>
      <c r="F13" s="1207">
        <f t="shared" ref="F13:F29" si="1">D13-I13</f>
        <v>39594</v>
      </c>
      <c r="G13" s="1208">
        <f t="shared" ref="G13:G29" si="2">F13*100/D13</f>
        <v>98.455800074599026</v>
      </c>
      <c r="I13" s="1207">
        <f t="shared" ref="I13:I29" si="3">L13+N13+P13</f>
        <v>621</v>
      </c>
      <c r="J13" s="1208">
        <f t="shared" si="0"/>
        <v>1.5441999254009697</v>
      </c>
      <c r="L13" s="1207">
        <v>0</v>
      </c>
      <c r="M13" s="1214">
        <f>L13/$I13*100</f>
        <v>0</v>
      </c>
      <c r="N13" s="1207">
        <v>320</v>
      </c>
      <c r="O13" s="1176">
        <f>N13/$I13*100</f>
        <v>51.529790660225437</v>
      </c>
      <c r="P13" s="1207">
        <v>301</v>
      </c>
      <c r="Q13" s="1176">
        <f>P13/$I13*100</f>
        <v>48.470209339774556</v>
      </c>
      <c r="R13" s="584"/>
      <c r="S13" s="584"/>
    </row>
    <row r="14" spans="1:19" s="535" customFormat="1" ht="13" x14ac:dyDescent="0.25">
      <c r="A14" s="534"/>
      <c r="B14" s="1217" t="s">
        <v>37</v>
      </c>
      <c r="D14" s="1202">
        <f>'41benpresaad'!D12</f>
        <v>31190</v>
      </c>
      <c r="E14" s="536">
        <v>3593</v>
      </c>
      <c r="F14" s="1207">
        <f t="shared" si="1"/>
        <v>30322</v>
      </c>
      <c r="G14" s="1208">
        <f t="shared" si="2"/>
        <v>97.217056748958001</v>
      </c>
      <c r="I14" s="1207">
        <f t="shared" si="3"/>
        <v>868</v>
      </c>
      <c r="J14" s="1208">
        <f t="shared" si="0"/>
        <v>2.7829432510420005</v>
      </c>
      <c r="L14" s="1207">
        <v>2</v>
      </c>
      <c r="M14" s="1214">
        <f>L14/$I14*100</f>
        <v>0.2304147465437788</v>
      </c>
      <c r="N14" s="1207">
        <v>218</v>
      </c>
      <c r="O14" s="1176">
        <f>N14/$I14*100</f>
        <v>25.115207373271893</v>
      </c>
      <c r="P14" s="1207">
        <v>648</v>
      </c>
      <c r="Q14" s="1176">
        <f>P14/$I14*100</f>
        <v>74.654377880184327</v>
      </c>
      <c r="R14" s="584"/>
      <c r="S14" s="584"/>
    </row>
    <row r="15" spans="1:19" s="535" customFormat="1" ht="13" x14ac:dyDescent="0.25">
      <c r="A15" s="534"/>
      <c r="B15" s="1217" t="s">
        <v>38</v>
      </c>
      <c r="D15" s="1202">
        <f>'41benpresaad'!D13</f>
        <v>29139</v>
      </c>
      <c r="E15" s="536">
        <v>2742</v>
      </c>
      <c r="F15" s="1207">
        <f t="shared" si="1"/>
        <v>29139</v>
      </c>
      <c r="G15" s="1208">
        <f t="shared" si="2"/>
        <v>100</v>
      </c>
      <c r="I15" s="1207">
        <f t="shared" si="3"/>
        <v>0</v>
      </c>
      <c r="J15" s="1208">
        <f t="shared" si="0"/>
        <v>0</v>
      </c>
      <c r="L15" s="1207">
        <v>0</v>
      </c>
      <c r="M15" s="1214" t="s">
        <v>366</v>
      </c>
      <c r="N15" s="1207">
        <v>0</v>
      </c>
      <c r="O15" s="1176" t="s">
        <v>366</v>
      </c>
      <c r="P15" s="1207">
        <v>0</v>
      </c>
      <c r="Q15" s="1176" t="s">
        <v>366</v>
      </c>
      <c r="R15" s="584"/>
      <c r="S15" s="584"/>
    </row>
    <row r="16" spans="1:19" s="535" customFormat="1" ht="13" x14ac:dyDescent="0.25">
      <c r="A16" s="534"/>
      <c r="B16" s="1217" t="s">
        <v>6</v>
      </c>
      <c r="D16" s="1202">
        <f>'41benpresaad'!D14</f>
        <v>40456</v>
      </c>
      <c r="E16" s="536">
        <v>7296</v>
      </c>
      <c r="F16" s="1207">
        <f t="shared" si="1"/>
        <v>34231</v>
      </c>
      <c r="G16" s="1208">
        <f t="shared" si="2"/>
        <v>84.612912794146723</v>
      </c>
      <c r="I16" s="1207">
        <f t="shared" si="3"/>
        <v>6225</v>
      </c>
      <c r="J16" s="1208">
        <f t="shared" si="0"/>
        <v>15.387087205853273</v>
      </c>
      <c r="L16" s="1207">
        <v>3</v>
      </c>
      <c r="M16" s="1214">
        <f>L16/$I16*100</f>
        <v>4.8192771084337345E-2</v>
      </c>
      <c r="N16" s="1207">
        <v>1720</v>
      </c>
      <c r="O16" s="1176">
        <f>N16/$I16*100</f>
        <v>27.630522088353416</v>
      </c>
      <c r="P16" s="1207">
        <v>4502</v>
      </c>
      <c r="Q16" s="1176">
        <f>P16/$I16*100</f>
        <v>72.321285140562253</v>
      </c>
      <c r="R16" s="584"/>
      <c r="S16" s="584"/>
    </row>
    <row r="17" spans="1:19" s="535" customFormat="1" ht="13" x14ac:dyDescent="0.25">
      <c r="A17" s="534"/>
      <c r="B17" s="1217" t="s">
        <v>5</v>
      </c>
      <c r="D17" s="1202">
        <f>'41benpresaad'!D15</f>
        <v>16934</v>
      </c>
      <c r="E17" s="536">
        <v>3462</v>
      </c>
      <c r="F17" s="1207">
        <f t="shared" si="1"/>
        <v>16933</v>
      </c>
      <c r="G17" s="1208">
        <f t="shared" si="2"/>
        <v>99.994094720680295</v>
      </c>
      <c r="I17" s="1207">
        <f t="shared" si="3"/>
        <v>1</v>
      </c>
      <c r="J17" s="1208">
        <f t="shared" si="0"/>
        <v>5.9052793197118224E-3</v>
      </c>
      <c r="L17" s="1207">
        <v>0</v>
      </c>
      <c r="M17" s="1214" t="s">
        <v>366</v>
      </c>
      <c r="N17" s="1207">
        <v>0</v>
      </c>
      <c r="O17" s="1176" t="s">
        <v>366</v>
      </c>
      <c r="P17" s="1207">
        <v>1</v>
      </c>
      <c r="Q17" s="1176" t="s">
        <v>366</v>
      </c>
      <c r="R17" s="584"/>
      <c r="S17" s="584"/>
    </row>
    <row r="18" spans="1:19" s="535" customFormat="1" ht="13" x14ac:dyDescent="0.25">
      <c r="A18" s="534"/>
      <c r="B18" s="1217" t="s">
        <v>4</v>
      </c>
      <c r="D18" s="1202">
        <f>'41benpresaad'!D16</f>
        <v>123323</v>
      </c>
      <c r="E18" s="536">
        <v>14325</v>
      </c>
      <c r="F18" s="1207">
        <f t="shared" si="1"/>
        <v>113232</v>
      </c>
      <c r="G18" s="1208">
        <f t="shared" si="2"/>
        <v>91.81742254080747</v>
      </c>
      <c r="I18" s="1207">
        <f t="shared" si="3"/>
        <v>10091</v>
      </c>
      <c r="J18" s="1208">
        <f>I18*100/D18</f>
        <v>8.1825774591925278</v>
      </c>
      <c r="L18" s="1207">
        <v>6232</v>
      </c>
      <c r="M18" s="1214">
        <f>L18/$I18*100</f>
        <v>61.758002180160545</v>
      </c>
      <c r="N18" s="1207">
        <v>3838</v>
      </c>
      <c r="O18" s="1176">
        <f>N18/$I18*100</f>
        <v>38.033891586562284</v>
      </c>
      <c r="P18" s="1207">
        <v>21</v>
      </c>
      <c r="Q18" s="1176">
        <f>P18/$I18*100</f>
        <v>0.2081062332771777</v>
      </c>
      <c r="R18" s="584"/>
      <c r="S18" s="584"/>
    </row>
    <row r="19" spans="1:19" s="535" customFormat="1" ht="13" x14ac:dyDescent="0.25">
      <c r="A19" s="534"/>
      <c r="B19" s="1217" t="s">
        <v>40</v>
      </c>
      <c r="D19" s="1202">
        <f>'41benpresaad'!D17</f>
        <v>72070</v>
      </c>
      <c r="E19" s="536">
        <v>9188</v>
      </c>
      <c r="F19" s="1207">
        <f t="shared" si="1"/>
        <v>70087</v>
      </c>
      <c r="G19" s="1208">
        <f t="shared" si="2"/>
        <v>97.248508394616351</v>
      </c>
      <c r="I19" s="1207">
        <f t="shared" si="3"/>
        <v>1983</v>
      </c>
      <c r="J19" s="1208">
        <f t="shared" si="0"/>
        <v>2.7514916053836549</v>
      </c>
      <c r="L19" s="1207">
        <v>1</v>
      </c>
      <c r="M19" s="1214">
        <f>L19/$I19*100</f>
        <v>5.0428643469490678E-2</v>
      </c>
      <c r="N19" s="1207">
        <v>860</v>
      </c>
      <c r="O19" s="1176">
        <f>N19/$I19*100</f>
        <v>43.368633383761981</v>
      </c>
      <c r="P19" s="1207">
        <v>1122</v>
      </c>
      <c r="Q19" s="1176">
        <f>P19/$I19*100</f>
        <v>56.580937972768531</v>
      </c>
      <c r="R19" s="584"/>
      <c r="S19" s="584"/>
    </row>
    <row r="20" spans="1:19" s="535" customFormat="1" ht="13" x14ac:dyDescent="0.25">
      <c r="A20" s="534"/>
      <c r="B20" s="1217" t="s">
        <v>41</v>
      </c>
      <c r="D20" s="1202">
        <f>'41benpresaad'!D18</f>
        <v>203145</v>
      </c>
      <c r="E20" s="536">
        <v>34612</v>
      </c>
      <c r="F20" s="1207">
        <f t="shared" si="1"/>
        <v>203145</v>
      </c>
      <c r="G20" s="1208">
        <f t="shared" si="2"/>
        <v>100</v>
      </c>
      <c r="I20" s="1207">
        <f t="shared" si="3"/>
        <v>0</v>
      </c>
      <c r="J20" s="1208">
        <f t="shared" si="0"/>
        <v>0</v>
      </c>
      <c r="L20" s="1207">
        <v>0</v>
      </c>
      <c r="M20" s="1214" t="s">
        <v>366</v>
      </c>
      <c r="N20" s="1207">
        <v>0</v>
      </c>
      <c r="O20" s="1176" t="s">
        <v>366</v>
      </c>
      <c r="P20" s="1207">
        <v>0</v>
      </c>
      <c r="Q20" s="1176" t="s">
        <v>366</v>
      </c>
      <c r="R20" s="584"/>
      <c r="S20" s="584"/>
    </row>
    <row r="21" spans="1:19" s="535" customFormat="1" ht="13" x14ac:dyDescent="0.25">
      <c r="A21" s="534"/>
      <c r="B21" s="1217" t="s">
        <v>3</v>
      </c>
      <c r="D21" s="1202">
        <f>'41benpresaad'!D19</f>
        <v>147902</v>
      </c>
      <c r="E21" s="536">
        <v>13397</v>
      </c>
      <c r="F21" s="1207">
        <f t="shared" si="1"/>
        <v>146266</v>
      </c>
      <c r="G21" s="1208">
        <f t="shared" si="2"/>
        <v>98.893862151965493</v>
      </c>
      <c r="I21" s="1207">
        <f t="shared" si="3"/>
        <v>1636</v>
      </c>
      <c r="J21" s="1208">
        <f t="shared" si="0"/>
        <v>1.1061378480345094</v>
      </c>
      <c r="L21" s="1207">
        <v>70</v>
      </c>
      <c r="M21" s="1214">
        <f>L21/$I21*100</f>
        <v>4.2787286063569683</v>
      </c>
      <c r="N21" s="1207">
        <v>1193</v>
      </c>
      <c r="O21" s="1176">
        <f>N21/$I21*100</f>
        <v>72.921760391198049</v>
      </c>
      <c r="P21" s="1207">
        <v>373</v>
      </c>
      <c r="Q21" s="1176">
        <f>P21/$I21*100</f>
        <v>22.799511002444987</v>
      </c>
      <c r="R21" s="584"/>
      <c r="S21" s="584"/>
    </row>
    <row r="22" spans="1:19" s="535" customFormat="1" ht="13" x14ac:dyDescent="0.25">
      <c r="A22" s="534"/>
      <c r="B22" s="1217" t="s">
        <v>2</v>
      </c>
      <c r="D22" s="1202">
        <f>'41benpresaad'!D20</f>
        <v>34476</v>
      </c>
      <c r="E22" s="536">
        <v>6540</v>
      </c>
      <c r="F22" s="1207">
        <f t="shared" si="1"/>
        <v>34147</v>
      </c>
      <c r="G22" s="1208">
        <f t="shared" si="2"/>
        <v>99.045712959740115</v>
      </c>
      <c r="I22" s="1207">
        <f t="shared" si="3"/>
        <v>329</v>
      </c>
      <c r="J22" s="1208">
        <f t="shared" si="0"/>
        <v>0.95428704025989097</v>
      </c>
      <c r="L22" s="1207">
        <v>0</v>
      </c>
      <c r="M22" s="1214">
        <f>L22/$I22*100</f>
        <v>0</v>
      </c>
      <c r="N22" s="1207">
        <v>131</v>
      </c>
      <c r="O22" s="1176">
        <f>N22/$I22*100</f>
        <v>39.817629179331313</v>
      </c>
      <c r="P22" s="1207">
        <v>198</v>
      </c>
      <c r="Q22" s="1176">
        <f>P22/$I22*100</f>
        <v>60.182370820668694</v>
      </c>
      <c r="R22" s="584"/>
      <c r="S22" s="584"/>
    </row>
    <row r="23" spans="1:19" s="535" customFormat="1" ht="13" x14ac:dyDescent="0.25">
      <c r="A23" s="534"/>
      <c r="B23" s="1217" t="s">
        <v>35</v>
      </c>
      <c r="D23" s="1202">
        <f>'41benpresaad'!D21</f>
        <v>73273</v>
      </c>
      <c r="E23" s="536">
        <v>13798</v>
      </c>
      <c r="F23" s="1207">
        <f t="shared" si="1"/>
        <v>71695</v>
      </c>
      <c r="G23" s="1208">
        <f t="shared" si="2"/>
        <v>97.846410000955331</v>
      </c>
      <c r="I23" s="1207">
        <f t="shared" si="3"/>
        <v>1578</v>
      </c>
      <c r="J23" s="1208">
        <f t="shared" si="0"/>
        <v>2.1535899990446685</v>
      </c>
      <c r="L23" s="1207">
        <v>23</v>
      </c>
      <c r="M23" s="1214">
        <f>L23/$I23*100</f>
        <v>1.4575411913814955</v>
      </c>
      <c r="N23" s="1207">
        <v>32</v>
      </c>
      <c r="O23" s="1176">
        <f>N23/$I23*100</f>
        <v>2.0278833967046892</v>
      </c>
      <c r="P23" s="1207">
        <v>1523</v>
      </c>
      <c r="Q23" s="1176">
        <f>P23/$I23*100</f>
        <v>96.51457541191381</v>
      </c>
      <c r="R23" s="584"/>
      <c r="S23" s="584"/>
    </row>
    <row r="24" spans="1:19" s="535" customFormat="1" ht="13" x14ac:dyDescent="0.25">
      <c r="A24" s="534"/>
      <c r="B24" s="1217" t="s">
        <v>42</v>
      </c>
      <c r="D24" s="1202">
        <f>'41benpresaad'!D22</f>
        <v>176828</v>
      </c>
      <c r="E24" s="536">
        <v>24812</v>
      </c>
      <c r="F24" s="1207">
        <f t="shared" si="1"/>
        <v>176828</v>
      </c>
      <c r="G24" s="1208">
        <f t="shared" si="2"/>
        <v>100</v>
      </c>
      <c r="I24" s="1207">
        <f t="shared" si="3"/>
        <v>0</v>
      </c>
      <c r="J24" s="1208">
        <f t="shared" si="0"/>
        <v>0</v>
      </c>
      <c r="L24" s="1207">
        <v>0</v>
      </c>
      <c r="M24" s="1214" t="s">
        <v>366</v>
      </c>
      <c r="N24" s="1207">
        <v>0</v>
      </c>
      <c r="O24" s="1176" t="s">
        <v>366</v>
      </c>
      <c r="P24" s="1207">
        <v>0</v>
      </c>
      <c r="Q24" s="1176" t="s">
        <v>366</v>
      </c>
      <c r="R24" s="584"/>
      <c r="S24" s="584"/>
    </row>
    <row r="25" spans="1:19" s="535" customFormat="1" ht="13" x14ac:dyDescent="0.25">
      <c r="A25" s="534"/>
      <c r="B25" s="1217" t="s">
        <v>43</v>
      </c>
      <c r="D25" s="1202">
        <f>'41benpresaad'!D23</f>
        <v>41165</v>
      </c>
      <c r="E25" s="536">
        <v>10064</v>
      </c>
      <c r="F25" s="1207">
        <f t="shared" si="1"/>
        <v>40763</v>
      </c>
      <c r="G25" s="1208">
        <f t="shared" si="2"/>
        <v>99.023442244625286</v>
      </c>
      <c r="I25" s="1207">
        <f t="shared" si="3"/>
        <v>402</v>
      </c>
      <c r="J25" s="1208">
        <f t="shared" si="0"/>
        <v>0.97655775537471157</v>
      </c>
      <c r="L25" s="1207">
        <v>0</v>
      </c>
      <c r="M25" s="1214">
        <f>L25/$I25*100</f>
        <v>0</v>
      </c>
      <c r="N25" s="1207">
        <v>365</v>
      </c>
      <c r="O25" s="1176">
        <f>N25/$I25*100</f>
        <v>90.796019900497512</v>
      </c>
      <c r="P25" s="1207">
        <v>37</v>
      </c>
      <c r="Q25" s="1176">
        <f>P25/$I25*100</f>
        <v>9.2039800995024876</v>
      </c>
      <c r="R25" s="584"/>
      <c r="S25" s="584"/>
    </row>
    <row r="26" spans="1:19" s="535" customFormat="1" ht="13" x14ac:dyDescent="0.25">
      <c r="B26" s="1217" t="s">
        <v>44</v>
      </c>
      <c r="D26" s="1202">
        <f>'41benpresaad'!D24</f>
        <v>16266</v>
      </c>
      <c r="E26" s="536">
        <v>1275</v>
      </c>
      <c r="F26" s="1209">
        <f t="shared" si="1"/>
        <v>16266</v>
      </c>
      <c r="G26" s="1208">
        <f t="shared" si="2"/>
        <v>100</v>
      </c>
      <c r="I26" s="1209">
        <f t="shared" si="3"/>
        <v>0</v>
      </c>
      <c r="J26" s="1208">
        <f t="shared" si="0"/>
        <v>0</v>
      </c>
      <c r="L26" s="1209">
        <v>0</v>
      </c>
      <c r="M26" s="1214" t="s">
        <v>366</v>
      </c>
      <c r="N26" s="1209">
        <v>0</v>
      </c>
      <c r="O26" s="1176" t="s">
        <v>366</v>
      </c>
      <c r="P26" s="1209">
        <v>0</v>
      </c>
      <c r="Q26" s="1176" t="s">
        <v>366</v>
      </c>
      <c r="R26" s="584"/>
      <c r="S26" s="584"/>
    </row>
    <row r="27" spans="1:19" s="535" customFormat="1" ht="13" x14ac:dyDescent="0.25">
      <c r="B27" s="1217" t="s">
        <v>45</v>
      </c>
      <c r="D27" s="1203">
        <f>'41benpresaad'!D25</f>
        <v>67749</v>
      </c>
      <c r="E27" s="536">
        <v>8030</v>
      </c>
      <c r="F27" s="1209">
        <f t="shared" si="1"/>
        <v>67749</v>
      </c>
      <c r="G27" s="1208">
        <f t="shared" si="2"/>
        <v>100</v>
      </c>
      <c r="I27" s="1209">
        <f t="shared" si="3"/>
        <v>0</v>
      </c>
      <c r="J27" s="1208">
        <f t="shared" si="0"/>
        <v>0</v>
      </c>
      <c r="L27" s="1209">
        <v>0</v>
      </c>
      <c r="M27" s="1214" t="s">
        <v>366</v>
      </c>
      <c r="N27" s="1209">
        <v>0</v>
      </c>
      <c r="O27" s="1176" t="s">
        <v>366</v>
      </c>
      <c r="P27" s="1209">
        <v>0</v>
      </c>
      <c r="Q27" s="1176" t="s">
        <v>366</v>
      </c>
      <c r="R27" s="584"/>
      <c r="S27" s="584"/>
    </row>
    <row r="28" spans="1:19" s="535" customFormat="1" ht="13" x14ac:dyDescent="0.25">
      <c r="B28" s="1217" t="s">
        <v>46</v>
      </c>
      <c r="D28" s="1203">
        <f>'41benpresaad'!D26</f>
        <v>9169</v>
      </c>
      <c r="E28" s="537">
        <v>1753</v>
      </c>
      <c r="F28" s="1209">
        <f t="shared" si="1"/>
        <v>9169</v>
      </c>
      <c r="G28" s="1210">
        <f t="shared" si="2"/>
        <v>100</v>
      </c>
      <c r="I28" s="1209">
        <f t="shared" si="3"/>
        <v>0</v>
      </c>
      <c r="J28" s="1210">
        <f t="shared" si="0"/>
        <v>0</v>
      </c>
      <c r="L28" s="1209">
        <v>0</v>
      </c>
      <c r="M28" s="1214" t="s">
        <v>366</v>
      </c>
      <c r="N28" s="1209">
        <v>0</v>
      </c>
      <c r="O28" s="1214" t="s">
        <v>366</v>
      </c>
      <c r="P28" s="1209">
        <v>0</v>
      </c>
      <c r="Q28" s="1214" t="s">
        <v>366</v>
      </c>
      <c r="R28" s="584"/>
      <c r="S28" s="584"/>
    </row>
    <row r="29" spans="1:19" s="535" customFormat="1" ht="13" x14ac:dyDescent="0.25">
      <c r="B29" s="1218" t="s">
        <v>1</v>
      </c>
      <c r="D29" s="1204">
        <f>'41benpresaad'!D27</f>
        <v>3453</v>
      </c>
      <c r="E29" s="537">
        <v>384</v>
      </c>
      <c r="F29" s="1211">
        <f t="shared" si="1"/>
        <v>3377</v>
      </c>
      <c r="G29" s="1212">
        <f t="shared" si="2"/>
        <v>97.799015348971906</v>
      </c>
      <c r="I29" s="1211">
        <f t="shared" si="3"/>
        <v>76</v>
      </c>
      <c r="J29" s="1212">
        <f t="shared" si="0"/>
        <v>2.2009846510280915</v>
      </c>
      <c r="L29" s="1211">
        <v>0</v>
      </c>
      <c r="M29" s="1215">
        <f>L29/$I29*100</f>
        <v>0</v>
      </c>
      <c r="N29" s="1211">
        <v>16</v>
      </c>
      <c r="O29" s="1177">
        <f>N29/$I29*100</f>
        <v>21.052631578947366</v>
      </c>
      <c r="P29" s="1211">
        <v>60</v>
      </c>
      <c r="Q29" s="1177">
        <f>P29/$I29*100</f>
        <v>78.94736842105263</v>
      </c>
      <c r="R29" s="584"/>
      <c r="S29" s="584"/>
    </row>
    <row r="30" spans="1:19" s="532" customFormat="1" ht="7.5" customHeight="1" x14ac:dyDescent="0.35">
      <c r="A30" s="530"/>
      <c r="B30" s="538"/>
      <c r="D30" s="539"/>
      <c r="E30" s="540"/>
      <c r="F30" s="539"/>
      <c r="G30" s="541"/>
      <c r="I30" s="542"/>
      <c r="J30" s="541"/>
      <c r="L30" s="542"/>
      <c r="M30" s="541"/>
      <c r="N30" s="542"/>
      <c r="O30" s="541"/>
      <c r="P30" s="542"/>
      <c r="Q30" s="541"/>
    </row>
    <row r="31" spans="1:19" s="526" customFormat="1" ht="14" x14ac:dyDescent="0.25">
      <c r="B31" s="1219" t="s">
        <v>0</v>
      </c>
      <c r="C31" s="1189"/>
      <c r="D31" s="1220">
        <f>SUM(D12:D29)</f>
        <v>1413110</v>
      </c>
      <c r="E31" s="1193"/>
      <c r="F31" s="1221">
        <f>SUM(F12:F29)</f>
        <v>1388680</v>
      </c>
      <c r="G31" s="1222">
        <f>F31*100/D31</f>
        <v>98.271189079406412</v>
      </c>
      <c r="H31" s="1189"/>
      <c r="I31" s="1223">
        <f>SUM(I12:I29)</f>
        <v>24430</v>
      </c>
      <c r="J31" s="1222">
        <f>I31*100/D31</f>
        <v>1.7288109205935844</v>
      </c>
      <c r="K31" s="1189"/>
      <c r="L31" s="1223">
        <f>SUM(L12:L29)</f>
        <v>6331</v>
      </c>
      <c r="M31" s="1222">
        <f>L31/$I31*100</f>
        <v>25.914858780188293</v>
      </c>
      <c r="N31" s="1223">
        <f>SUM(N12:N29)</f>
        <v>8856</v>
      </c>
      <c r="O31" s="1222">
        <f>N31/$I31*100</f>
        <v>36.250511665984448</v>
      </c>
      <c r="P31" s="1223">
        <f>SUM(P12:P29)</f>
        <v>9243</v>
      </c>
      <c r="Q31" s="1222">
        <f>P31/$I31*100</f>
        <v>37.834629553827256</v>
      </c>
    </row>
    <row r="32" spans="1:19" s="543" customFormat="1" ht="15" x14ac:dyDescent="0.2">
      <c r="B32" s="544" t="s">
        <v>39</v>
      </c>
      <c r="C32" s="545"/>
    </row>
    <row r="33" spans="2:16" ht="33" customHeight="1" x14ac:dyDescent="0.25">
      <c r="B33" s="1546" t="s">
        <v>279</v>
      </c>
      <c r="C33" s="1546"/>
      <c r="D33" s="1546"/>
      <c r="E33" s="1546"/>
      <c r="F33" s="1546"/>
      <c r="G33" s="1546"/>
      <c r="H33" s="1546"/>
      <c r="I33" s="1546"/>
      <c r="J33" s="1546"/>
      <c r="K33" s="1546"/>
      <c r="L33" s="1546"/>
      <c r="M33" s="1546"/>
      <c r="N33" s="1546"/>
      <c r="O33" s="1546"/>
      <c r="P33" s="1546"/>
    </row>
    <row r="35" spans="2:16" x14ac:dyDescent="0.25">
      <c r="B35" s="546"/>
    </row>
  </sheetData>
  <mergeCells count="12">
    <mergeCell ref="B33:P33"/>
    <mergeCell ref="B2:C2"/>
    <mergeCell ref="B7:B10"/>
    <mergeCell ref="D7:D9"/>
    <mergeCell ref="F7:G9"/>
    <mergeCell ref="I7:J9"/>
    <mergeCell ref="L8:M9"/>
    <mergeCell ref="N8:Q8"/>
    <mergeCell ref="N9:O9"/>
    <mergeCell ref="P9:Q9"/>
    <mergeCell ref="B4:Q4"/>
    <mergeCell ref="B5:P5"/>
  </mergeCells>
  <conditionalFormatting sqref="E12:E29 G12:G29">
    <cfRule type="cellIs" dxfId="0" priority="1" stopIfTrue="1" operator="greaterThan">
      <formula>100</formula>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92</vt:i4>
      </vt:variant>
      <vt:variant>
        <vt:lpstr>Rangos con nombre</vt:lpstr>
      </vt:variant>
      <vt:variant>
        <vt:i4>79</vt:i4>
      </vt:variant>
    </vt:vector>
  </HeadingPairs>
  <TitlesOfParts>
    <vt:vector size="171" baseType="lpstr">
      <vt:lpstr>porsaad</vt:lpstr>
      <vt:lpstr>indsaad</vt:lpstr>
      <vt:lpstr>indsaad2</vt:lpstr>
      <vt:lpstr>EVO</vt:lpstr>
      <vt:lpstr>EVO_sol</vt:lpstr>
      <vt:lpstr>EVO_resol</vt:lpstr>
      <vt:lpstr>EVO_derecho</vt:lpstr>
      <vt:lpstr>EVO_resolPIA</vt:lpstr>
      <vt:lpstr>EVO_sinPIA</vt:lpstr>
      <vt:lpstr>EVO_prest</vt:lpstr>
      <vt:lpstr>20pobl</vt:lpstr>
      <vt:lpstr>21solsaad</vt:lpstr>
      <vt:lpstr>22solcasaadpot</vt:lpstr>
      <vt:lpstr>23solcasaad</vt:lpstr>
      <vt:lpstr>24solcasaad_pobl</vt:lpstr>
      <vt:lpstr>3solcasaad</vt:lpstr>
      <vt:lpstr>24asolcasaad_pobl</vt:lpstr>
      <vt:lpstr>25solaltabaja</vt:lpstr>
      <vt:lpstr>26perfsaad</vt:lpstr>
      <vt:lpstr>31dictsaad</vt:lpstr>
      <vt:lpstr>31adictsaad</vt:lpstr>
      <vt:lpstr>31bdictsaad</vt:lpstr>
      <vt:lpstr>32dictcasaadpot</vt:lpstr>
      <vt:lpstr>33dictcasaad</vt:lpstr>
      <vt:lpstr>33dictcasaadGIII</vt:lpstr>
      <vt:lpstr>33dictcasaadGII</vt:lpstr>
      <vt:lpstr>33dictcasaadGI</vt:lpstr>
      <vt:lpstr>33dictcasaadG0</vt:lpstr>
      <vt:lpstr>34adictcasaad</vt:lpstr>
      <vt:lpstr>8dictcasaad</vt:lpstr>
      <vt:lpstr>34bdictcasaad</vt:lpstr>
      <vt:lpstr>35ResolGraAltaBaj</vt:lpstr>
      <vt:lpstr>36perfresol</vt:lpstr>
      <vt:lpstr>36aperfresol_graf</vt:lpstr>
      <vt:lpstr>36bperfresol_graf</vt:lpstr>
      <vt:lpstr>41benpresaad</vt:lpstr>
      <vt:lpstr>41benpresaad_graf</vt:lpstr>
      <vt:lpstr>41abenpreGIII</vt:lpstr>
      <vt:lpstr>41abenpreGIII_graf</vt:lpstr>
      <vt:lpstr>41bbenpreGII</vt:lpstr>
      <vt:lpstr>41bbenpreGII_graf</vt:lpstr>
      <vt:lpstr>41cbenpreGI</vt:lpstr>
      <vt:lpstr>41cbenpreGI_graf</vt:lpstr>
      <vt:lpstr>42pbpcasaadpot</vt:lpstr>
      <vt:lpstr>43pbpcasaad</vt:lpstr>
      <vt:lpstr>43pbpcasaadGIII</vt:lpstr>
      <vt:lpstr>43pbpcasaadGII</vt:lpstr>
      <vt:lpstr>43pbpcasaadGI</vt:lpstr>
      <vt:lpstr>44apbpcasaad</vt:lpstr>
      <vt:lpstr>44bpbpcasaad</vt:lpstr>
      <vt:lpstr>45ResolPIAAltaBaj</vt:lpstr>
      <vt:lpstr>46perfpbsaad</vt:lpstr>
      <vt:lpstr>15pbpcasaad</vt:lpstr>
      <vt:lpstr>46aperfpb_graf</vt:lpstr>
      <vt:lpstr>51pbgrado</vt:lpstr>
      <vt:lpstr>51aPAPDgrado</vt:lpstr>
      <vt:lpstr>51bTeleasgrado</vt:lpstr>
      <vt:lpstr>51cSADgrado</vt:lpstr>
      <vt:lpstr>51dCDgrado</vt:lpstr>
      <vt:lpstr>51eSARgrado</vt:lpstr>
      <vt:lpstr>51fPEVincgrado</vt:lpstr>
      <vt:lpstr>51gPECgrado</vt:lpstr>
      <vt:lpstr>51hPEAsistPgrado</vt:lpstr>
      <vt:lpstr>52SubtipoVinculada</vt:lpstr>
      <vt:lpstr>52SubtipoVinculadaGIII</vt:lpstr>
      <vt:lpstr>52SubtipoVinculadaGII</vt:lpstr>
      <vt:lpstr>52SubtipoVinculadaGI</vt:lpstr>
      <vt:lpstr>6perfcuidador</vt:lpstr>
      <vt:lpstr>61aperfcuidadorCCAA</vt:lpstr>
      <vt:lpstr>62bperfcuidadorCCAA</vt:lpstr>
      <vt:lpstr>63cperfcuidadorCCAA</vt:lpstr>
      <vt:lpstr>7Intensidad</vt:lpstr>
      <vt:lpstr>7IntensidadCCAA</vt:lpstr>
      <vt:lpstr>7IntenSAD_CCAA</vt:lpstr>
      <vt:lpstr>7IntenPE_SAD_CCAA</vt:lpstr>
      <vt:lpstr>8CuantíaPrest</vt:lpstr>
      <vt:lpstr>8CuantíaPEC_CCAA</vt:lpstr>
      <vt:lpstr>8CuantíaAP_CCAA</vt:lpstr>
      <vt:lpstr>8CuantíaPEVsad_CCAA</vt:lpstr>
      <vt:lpstr>8CuantíaPEVsar_CCAA</vt:lpstr>
      <vt:lpstr>8CuantíaPEVcd_CCAA</vt:lpstr>
      <vt:lpstr>8CuantíaPEVpapd_CCAA</vt:lpstr>
      <vt:lpstr>8CuantíaPEVteleasist_CCAA</vt:lpstr>
      <vt:lpstr>9TiempoEspera</vt:lpstr>
      <vt:lpstr>10pendResol</vt:lpstr>
      <vt:lpstr>10pendPrest</vt:lpstr>
      <vt:lpstr>10pend</vt:lpstr>
      <vt:lpstr>11ListaEspera</vt:lpstr>
      <vt:lpstr>11ListaEsperaGIII</vt:lpstr>
      <vt:lpstr>11ListaEsperaGII</vt:lpstr>
      <vt:lpstr>11ListaEsperaGI</vt:lpstr>
      <vt:lpstr>12BenefEfect</vt:lpstr>
      <vt:lpstr>'10pend'!Área_de_impresión</vt:lpstr>
      <vt:lpstr>'10pendPrest'!Área_de_impresión</vt:lpstr>
      <vt:lpstr>'10pendResol'!Área_de_impresión</vt:lpstr>
      <vt:lpstr>'11ListaEspera'!Área_de_impresión</vt:lpstr>
      <vt:lpstr>'11ListaEsperaGI'!Área_de_impresión</vt:lpstr>
      <vt:lpstr>'11ListaEsperaGII'!Área_de_impresión</vt:lpstr>
      <vt:lpstr>'11ListaEsperaGIII'!Área_de_impresión</vt:lpstr>
      <vt:lpstr>'15pbpcasaad'!Área_de_impresión</vt:lpstr>
      <vt:lpstr>'20pobl'!Área_de_impresión</vt:lpstr>
      <vt:lpstr>'22solcasaadpot'!Área_de_impresión</vt:lpstr>
      <vt:lpstr>'23solcasaad'!Área_de_impresión</vt:lpstr>
      <vt:lpstr>'24asolcasaad_pobl'!Área_de_impresión</vt:lpstr>
      <vt:lpstr>'24solcasaad_pobl'!Área_de_impresión</vt:lpstr>
      <vt:lpstr>'25solaltabaja'!Área_de_impresión</vt:lpstr>
      <vt:lpstr>'31adictsaad'!Área_de_impresión</vt:lpstr>
      <vt:lpstr>'31bdictsaad'!Área_de_impresión</vt:lpstr>
      <vt:lpstr>'32dictcasaadpot'!Área_de_impresión</vt:lpstr>
      <vt:lpstr>'33dictcasaad'!Área_de_impresión</vt:lpstr>
      <vt:lpstr>'33dictcasaadG0'!Área_de_impresión</vt:lpstr>
      <vt:lpstr>'33dictcasaadGI'!Área_de_impresión</vt:lpstr>
      <vt:lpstr>'33dictcasaadGII'!Área_de_impresión</vt:lpstr>
      <vt:lpstr>'33dictcasaadGIII'!Área_de_impresión</vt:lpstr>
      <vt:lpstr>'34adictcasaad'!Área_de_impresión</vt:lpstr>
      <vt:lpstr>'34bdictcasaad'!Área_de_impresión</vt:lpstr>
      <vt:lpstr>'35ResolGraAltaBaj'!Área_de_impresión</vt:lpstr>
      <vt:lpstr>'36aperfresol_graf'!Área_de_impresión</vt:lpstr>
      <vt:lpstr>'36bperfresol_graf'!Área_de_impresión</vt:lpstr>
      <vt:lpstr>'36perfresol'!Área_de_impresión</vt:lpstr>
      <vt:lpstr>'3solcasaad'!Área_de_impresión</vt:lpstr>
      <vt:lpstr>'41abenpreGIII'!Área_de_impresión</vt:lpstr>
      <vt:lpstr>'41abenpreGIII_graf'!Área_de_impresión</vt:lpstr>
      <vt:lpstr>'41bbenpreGII'!Área_de_impresión</vt:lpstr>
      <vt:lpstr>'41bbenpreGII_graf'!Área_de_impresión</vt:lpstr>
      <vt:lpstr>'41benpresaad'!Área_de_impresión</vt:lpstr>
      <vt:lpstr>'41benpresaad_graf'!Área_de_impresión</vt:lpstr>
      <vt:lpstr>'41cbenpreGI'!Área_de_impresión</vt:lpstr>
      <vt:lpstr>'41cbenpreGI_graf'!Área_de_impresión</vt:lpstr>
      <vt:lpstr>'42pbpcasaadpot'!Área_de_impresión</vt:lpstr>
      <vt:lpstr>'43pbpcasaad'!Área_de_impresión</vt:lpstr>
      <vt:lpstr>'43pbpcasaadGI'!Área_de_impresión</vt:lpstr>
      <vt:lpstr>'43pbpcasaadGII'!Área_de_impresión</vt:lpstr>
      <vt:lpstr>'43pbpcasaadGIII'!Área_de_impresión</vt:lpstr>
      <vt:lpstr>'44apbpcasaad'!Área_de_impresión</vt:lpstr>
      <vt:lpstr>'44bpbpcasaad'!Área_de_impresión</vt:lpstr>
      <vt:lpstr>'45ResolPIAAltaBaj'!Área_de_impresión</vt:lpstr>
      <vt:lpstr>'46aperfpb_graf'!Área_de_impresión</vt:lpstr>
      <vt:lpstr>'46perfpbsaad'!Área_de_impresión</vt:lpstr>
      <vt:lpstr>'51aPAPDgrado'!Área_de_impresión</vt:lpstr>
      <vt:lpstr>'51bTeleasgrado'!Área_de_impresión</vt:lpstr>
      <vt:lpstr>'51cSADgrado'!Área_de_impresión</vt:lpstr>
      <vt:lpstr>'51dCDgrado'!Área_de_impresión</vt:lpstr>
      <vt:lpstr>'51eSARgrado'!Área_de_impresión</vt:lpstr>
      <vt:lpstr>'51fPEVincgrado'!Área_de_impresión</vt:lpstr>
      <vt:lpstr>'51gPECgrado'!Área_de_impresión</vt:lpstr>
      <vt:lpstr>'51hPEAsistPgrado'!Área_de_impresión</vt:lpstr>
      <vt:lpstr>'51pbgrado'!Área_de_impresión</vt:lpstr>
      <vt:lpstr>'52SubtipoVinculada'!Área_de_impresión</vt:lpstr>
      <vt:lpstr>'52SubtipoVinculadaGI'!Área_de_impresión</vt:lpstr>
      <vt:lpstr>'52SubtipoVinculadaGII'!Área_de_impresión</vt:lpstr>
      <vt:lpstr>'52SubtipoVinculadaGIII'!Área_de_impresión</vt:lpstr>
      <vt:lpstr>'61aperfcuidadorCCAA'!Área_de_impresión</vt:lpstr>
      <vt:lpstr>'62bperfcuidadorCCAA'!Área_de_impresión</vt:lpstr>
      <vt:lpstr>'63cperfcuidadorCCAA'!Área_de_impresión</vt:lpstr>
      <vt:lpstr>'6perfcuidador'!Área_de_impresión</vt:lpstr>
      <vt:lpstr>'7IntenPE_SAD_CCAA'!Área_de_impresión</vt:lpstr>
      <vt:lpstr>'7IntenSAD_CCAA'!Área_de_impresión</vt:lpstr>
      <vt:lpstr>'7Intensidad'!Área_de_impresión</vt:lpstr>
      <vt:lpstr>'7IntensidadCCAA'!Área_de_impresión</vt:lpstr>
      <vt:lpstr>'8CuantíaAP_CCAA'!Área_de_impresión</vt:lpstr>
      <vt:lpstr>'8CuantíaPEC_CCAA'!Área_de_impresión</vt:lpstr>
      <vt:lpstr>'8CuantíaPEVcd_CCAA'!Área_de_impresión</vt:lpstr>
      <vt:lpstr>'8CuantíaPEVpapd_CCAA'!Área_de_impresión</vt:lpstr>
      <vt:lpstr>'8CuantíaPEVsad_CCAA'!Área_de_impresión</vt:lpstr>
      <vt:lpstr>'8CuantíaPEVsar_CCAA'!Área_de_impresión</vt:lpstr>
      <vt:lpstr>'8CuantíaPEVteleasist_CCAA'!Área_de_impresión</vt:lpstr>
      <vt:lpstr>'8CuantíaPrest'!Área_de_impresión</vt:lpstr>
      <vt:lpstr>'8dictcasaad'!Área_de_impresión</vt:lpstr>
      <vt:lpstr>'9TiempoEspera'!Área_de_impresión</vt:lpstr>
      <vt:lpstr>porsaad!Área_de_impresión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María Llanos Hinojosa Cervera</cp:lastModifiedBy>
  <cp:lastPrinted>2024-03-22T08:46:03Z</cp:lastPrinted>
  <dcterms:created xsi:type="dcterms:W3CDTF">2023-11-02T11:23:22Z</dcterms:created>
  <dcterms:modified xsi:type="dcterms:W3CDTF">2024-03-22T08:47:56Z</dcterms:modified>
</cp:coreProperties>
</file>